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DB80C793-B814-4CB2-82D1-DFB227E92C11}" xr6:coauthVersionLast="45" xr6:coauthVersionMax="46" xr10:uidLastSave="{00000000-0000-0000-0000-000000000000}"/>
  <bookViews>
    <workbookView xWindow="-120" yWindow="-16320" windowWidth="29040" windowHeight="15840" activeTab="3" xr2:uid="{24C11528-D002-463A-994E-9F1C7B8997EB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100" i="32" l="1"/>
  <c r="E99" i="32"/>
  <c r="E98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3" i="32"/>
  <c r="E82" i="32"/>
  <c r="E81" i="32"/>
  <c r="E80" i="32"/>
  <c r="E79" i="32"/>
  <c r="E78" i="32"/>
  <c r="E77" i="32"/>
  <c r="E76" i="32"/>
  <c r="E75" i="32"/>
  <c r="E71" i="32"/>
  <c r="E70" i="32"/>
  <c r="E69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100" i="31"/>
  <c r="E99" i="31"/>
  <c r="E98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3" i="31"/>
  <c r="E82" i="31"/>
  <c r="E81" i="31"/>
  <c r="E80" i="31"/>
  <c r="E79" i="31"/>
  <c r="E78" i="31"/>
  <c r="E77" i="31"/>
  <c r="E76" i="31"/>
  <c r="E75" i="31"/>
  <c r="E71" i="31"/>
  <c r="E70" i="31"/>
  <c r="E69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100" i="31"/>
  <c r="D99" i="31"/>
  <c r="D98" i="31"/>
  <c r="D97" i="31"/>
  <c r="D96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8" i="31"/>
  <c r="D77" i="31"/>
  <c r="D76" i="31"/>
  <c r="D75" i="31"/>
  <c r="D71" i="31"/>
  <c r="D70" i="31"/>
  <c r="D69" i="31"/>
  <c r="D68" i="31"/>
  <c r="D67" i="31"/>
  <c r="D66" i="31"/>
  <c r="D65" i="31"/>
  <c r="D64" i="31"/>
  <c r="D63" i="31"/>
  <c r="D62" i="31"/>
  <c r="D61" i="31"/>
  <c r="D60" i="31"/>
  <c r="D5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54" i="28"/>
  <c r="D58" i="28"/>
  <c r="D57" i="28"/>
  <c r="D56" i="28"/>
  <c r="D55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3" i="28"/>
  <c r="D52" i="28"/>
  <c r="D51" i="28"/>
  <c r="D49" i="28"/>
  <c r="D48" i="28"/>
  <c r="D46" i="28"/>
  <c r="E76" i="28"/>
  <c r="E77" i="28"/>
  <c r="E78" i="28"/>
  <c r="E79" i="28"/>
  <c r="E80" i="28"/>
  <c r="E81" i="28"/>
  <c r="E82" i="28"/>
  <c r="E83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8" i="28"/>
  <c r="E99" i="28"/>
  <c r="E100" i="28"/>
  <c r="E75" i="28"/>
  <c r="E47" i="28"/>
  <c r="E48" i="28"/>
  <c r="E49" i="28"/>
  <c r="E50" i="28"/>
  <c r="E51" i="28"/>
  <c r="E52" i="28"/>
  <c r="E53" i="28"/>
  <c r="E54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9" i="28"/>
  <c r="E70" i="28"/>
  <c r="E71" i="28"/>
  <c r="E46" i="28"/>
  <c r="O101" i="32" l="1"/>
  <c r="N101" i="32"/>
  <c r="M101" i="32"/>
  <c r="L101" i="32"/>
  <c r="K101" i="32"/>
  <c r="J101" i="32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8" i="32"/>
  <c r="F78" i="32" s="1"/>
  <c r="H77" i="32"/>
  <c r="F77" i="32" s="1"/>
  <c r="H76" i="32"/>
  <c r="F76" i="32" s="1"/>
  <c r="H75" i="32"/>
  <c r="F75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9" i="32"/>
  <c r="F59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1" i="31"/>
  <c r="O101" i="31"/>
  <c r="N101" i="31"/>
  <c r="M101" i="31"/>
  <c r="L101" i="31"/>
  <c r="K101" i="31"/>
  <c r="H100" i="31"/>
  <c r="F100" i="31" s="1"/>
  <c r="H99" i="31"/>
  <c r="F99" i="31" s="1"/>
  <c r="H98" i="31"/>
  <c r="F98" i="31" s="1"/>
  <c r="H97" i="31"/>
  <c r="F97" i="31" s="1"/>
  <c r="H96" i="31"/>
  <c r="F96" i="31" s="1"/>
  <c r="H95" i="31"/>
  <c r="F95" i="31" s="1"/>
  <c r="H94" i="31"/>
  <c r="F94" i="31" s="1"/>
  <c r="H93" i="31"/>
  <c r="F93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9" i="31"/>
  <c r="F79" i="31" s="1"/>
  <c r="H78" i="31"/>
  <c r="F78" i="31" s="1"/>
  <c r="H77" i="31"/>
  <c r="F77" i="31" s="1"/>
  <c r="H76" i="31"/>
  <c r="F76" i="31" s="1"/>
  <c r="H75" i="31"/>
  <c r="F75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60" i="31"/>
  <c r="F60" i="31" s="1"/>
  <c r="H59" i="31"/>
  <c r="F5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99" i="28" l="1"/>
  <c r="F99" i="28" s="1"/>
  <c r="H100" i="28"/>
  <c r="F100" i="28" s="1"/>
  <c r="I101" i="28"/>
  <c r="J101" i="28"/>
  <c r="K101" i="28"/>
  <c r="L101" i="28"/>
  <c r="M101" i="28"/>
  <c r="N101" i="28"/>
  <c r="H70" i="28"/>
  <c r="F70" i="28" s="1"/>
  <c r="H71" i="28"/>
  <c r="F71" i="28" s="1"/>
  <c r="H98" i="28" l="1"/>
  <c r="F98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58" i="28" l="1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9" i="28"/>
  <c r="F69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I15" i="28" l="1"/>
  <c r="J15" i="28"/>
  <c r="H15" i="28"/>
  <c r="L15" i="28"/>
  <c r="O15" i="28"/>
  <c r="P15" i="28"/>
  <c r="M15" i="28"/>
  <c r="E15" i="28"/>
  <c r="N15" i="28"/>
  <c r="F15" i="28"/>
  <c r="G15" i="28"/>
  <c r="Q15" i="28"/>
  <c r="F52" i="28"/>
  <c r="D6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30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28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I33" i="31" l="1"/>
  <c r="E33" i="31"/>
  <c r="J33" i="31"/>
  <c r="O33" i="31"/>
  <c r="P33" i="31"/>
  <c r="L33" i="31"/>
  <c r="N33" i="31"/>
  <c r="Q33" i="31"/>
  <c r="M33" i="31"/>
  <c r="F33" i="31"/>
  <c r="G33" i="31"/>
  <c r="H33" i="31"/>
  <c r="I25" i="31"/>
  <c r="F25" i="31"/>
  <c r="J25" i="31"/>
  <c r="L25" i="31"/>
  <c r="E25" i="31"/>
  <c r="M25" i="31"/>
  <c r="N25" i="31"/>
  <c r="O25" i="31"/>
  <c r="P25" i="31"/>
  <c r="G25" i="31"/>
  <c r="H25" i="31"/>
  <c r="Q25" i="31"/>
  <c r="I17" i="31"/>
  <c r="O17" i="31"/>
  <c r="J17" i="31"/>
  <c r="H17" i="31"/>
  <c r="L17" i="31"/>
  <c r="N17" i="31"/>
  <c r="F17" i="31"/>
  <c r="P17" i="31"/>
  <c r="M17" i="31"/>
  <c r="E17" i="31"/>
  <c r="G17" i="31"/>
  <c r="Q17" i="31"/>
  <c r="E18" i="31"/>
  <c r="N18" i="31"/>
  <c r="F18" i="31"/>
  <c r="O18" i="31"/>
  <c r="I18" i="31"/>
  <c r="L18" i="31"/>
  <c r="M18" i="31"/>
  <c r="G18" i="31"/>
  <c r="P18" i="31"/>
  <c r="H18" i="31"/>
  <c r="Q18" i="31"/>
  <c r="J18" i="31"/>
  <c r="E8" i="31"/>
  <c r="N8" i="31"/>
  <c r="F8" i="31"/>
  <c r="O8" i="31"/>
  <c r="L8" i="31"/>
  <c r="G8" i="31"/>
  <c r="P8" i="31"/>
  <c r="J8" i="31"/>
  <c r="H8" i="31"/>
  <c r="Q8" i="31"/>
  <c r="M8" i="31"/>
  <c r="I8" i="31"/>
  <c r="E26" i="31"/>
  <c r="N26" i="31"/>
  <c r="F26" i="31"/>
  <c r="O26" i="31"/>
  <c r="I26" i="31"/>
  <c r="M26" i="31"/>
  <c r="G26" i="31"/>
  <c r="P26" i="31"/>
  <c r="J26" i="31"/>
  <c r="L26" i="31"/>
  <c r="H26" i="31"/>
  <c r="Q26" i="31"/>
  <c r="I9" i="31"/>
  <c r="F9" i="31"/>
  <c r="J9" i="31"/>
  <c r="P9" i="31"/>
  <c r="L9" i="31"/>
  <c r="M9" i="31"/>
  <c r="O9" i="31"/>
  <c r="G9" i="31"/>
  <c r="E9" i="31"/>
  <c r="N9" i="31"/>
  <c r="H9" i="31"/>
  <c r="Q9" i="31"/>
  <c r="I11" i="31"/>
  <c r="F11" i="31"/>
  <c r="J11" i="31"/>
  <c r="P11" i="31"/>
  <c r="Q11" i="31"/>
  <c r="L11" i="31"/>
  <c r="M11" i="31"/>
  <c r="O11" i="31"/>
  <c r="G11" i="31"/>
  <c r="E11" i="31"/>
  <c r="N11" i="31"/>
  <c r="H11" i="31"/>
  <c r="I13" i="31"/>
  <c r="J13" i="31"/>
  <c r="P13" i="31"/>
  <c r="L13" i="31"/>
  <c r="O13" i="31"/>
  <c r="M13" i="31"/>
  <c r="F13" i="31"/>
  <c r="G13" i="31"/>
  <c r="H13" i="31"/>
  <c r="E13" i="31"/>
  <c r="N13" i="31"/>
  <c r="Q13" i="31"/>
  <c r="I23" i="31"/>
  <c r="J23" i="31"/>
  <c r="N23" i="31"/>
  <c r="Q23" i="31"/>
  <c r="L23" i="31"/>
  <c r="F23" i="31"/>
  <c r="P23" i="31"/>
  <c r="H23" i="31"/>
  <c r="M23" i="31"/>
  <c r="E23" i="31"/>
  <c r="O23" i="31"/>
  <c r="G23" i="31"/>
  <c r="E10" i="31"/>
  <c r="N10" i="31"/>
  <c r="F10" i="31"/>
  <c r="O10" i="31"/>
  <c r="G10" i="31"/>
  <c r="P10" i="31"/>
  <c r="J10" i="31"/>
  <c r="L10" i="31"/>
  <c r="H10" i="31"/>
  <c r="Q10" i="31"/>
  <c r="I10" i="31"/>
  <c r="M10" i="31"/>
  <c r="E24" i="31"/>
  <c r="N24" i="31"/>
  <c r="F24" i="31"/>
  <c r="O24" i="31"/>
  <c r="J24" i="31"/>
  <c r="L24" i="31"/>
  <c r="G24" i="31"/>
  <c r="P24" i="31"/>
  <c r="H24" i="31"/>
  <c r="Q24" i="31"/>
  <c r="I24" i="31"/>
  <c r="M24" i="31"/>
  <c r="I7" i="31"/>
  <c r="F7" i="31"/>
  <c r="J7" i="31"/>
  <c r="O7" i="31"/>
  <c r="H7" i="31"/>
  <c r="L7" i="31"/>
  <c r="G7" i="31"/>
  <c r="M7" i="31"/>
  <c r="P7" i="31"/>
  <c r="E7" i="31"/>
  <c r="N7" i="31"/>
  <c r="Q7" i="31"/>
  <c r="E32" i="31"/>
  <c r="N32" i="31"/>
  <c r="F32" i="31"/>
  <c r="O32" i="31"/>
  <c r="M32" i="31"/>
  <c r="G32" i="31"/>
  <c r="P32" i="31"/>
  <c r="J32" i="31"/>
  <c r="H32" i="31"/>
  <c r="Q32" i="31"/>
  <c r="I32" i="31"/>
  <c r="L32" i="31"/>
  <c r="I15" i="31"/>
  <c r="O15" i="31"/>
  <c r="J15" i="31"/>
  <c r="L15" i="31"/>
  <c r="P15" i="31"/>
  <c r="H15" i="31"/>
  <c r="M15" i="31"/>
  <c r="F15" i="31"/>
  <c r="G15" i="31"/>
  <c r="E15" i="31"/>
  <c r="N15" i="31"/>
  <c r="Q15" i="31"/>
  <c r="E12" i="31"/>
  <c r="N12" i="31"/>
  <c r="F12" i="31"/>
  <c r="O12" i="31"/>
  <c r="J12" i="31"/>
  <c r="G12" i="31"/>
  <c r="P12" i="31"/>
  <c r="L12" i="31"/>
  <c r="H12" i="31"/>
  <c r="Q12" i="31"/>
  <c r="I12" i="31"/>
  <c r="M12" i="31"/>
  <c r="E30" i="31"/>
  <c r="N30" i="31"/>
  <c r="F30" i="31"/>
  <c r="O30" i="31"/>
  <c r="G30" i="31"/>
  <c r="P30" i="31"/>
  <c r="I30" i="31"/>
  <c r="M30" i="31"/>
  <c r="H30" i="31"/>
  <c r="Q30" i="31"/>
  <c r="J30" i="31"/>
  <c r="L30" i="31"/>
  <c r="E22" i="31"/>
  <c r="N22" i="31"/>
  <c r="F22" i="31"/>
  <c r="O22" i="31"/>
  <c r="L22" i="31"/>
  <c r="G22" i="31"/>
  <c r="P22" i="31"/>
  <c r="I22" i="31"/>
  <c r="H22" i="31"/>
  <c r="Q22" i="31"/>
  <c r="J22" i="31"/>
  <c r="M22" i="31"/>
  <c r="I27" i="31"/>
  <c r="J27" i="31"/>
  <c r="F27" i="31"/>
  <c r="G27" i="31"/>
  <c r="L27" i="31"/>
  <c r="E27" i="31"/>
  <c r="H27" i="31"/>
  <c r="M27" i="31"/>
  <c r="N27" i="31"/>
  <c r="O27" i="31"/>
  <c r="P27" i="31"/>
  <c r="Q27" i="31"/>
  <c r="E28" i="31"/>
  <c r="N28" i="31"/>
  <c r="I28" i="31"/>
  <c r="J28" i="31"/>
  <c r="F28" i="31"/>
  <c r="O28" i="31"/>
  <c r="L28" i="31"/>
  <c r="G28" i="31"/>
  <c r="P28" i="31"/>
  <c r="H28" i="31"/>
  <c r="Q28" i="31"/>
  <c r="M28" i="31"/>
  <c r="I27" i="28"/>
  <c r="J27" i="28"/>
  <c r="H27" i="28"/>
  <c r="L27" i="28"/>
  <c r="F27" i="28"/>
  <c r="G27" i="28"/>
  <c r="M27" i="28"/>
  <c r="P27" i="28"/>
  <c r="E27" i="28"/>
  <c r="N27" i="28"/>
  <c r="O27" i="28"/>
  <c r="Q27" i="28"/>
  <c r="E28" i="28"/>
  <c r="N28" i="28"/>
  <c r="F28" i="28"/>
  <c r="O28" i="28"/>
  <c r="G28" i="28"/>
  <c r="P28" i="28"/>
  <c r="H28" i="28"/>
  <c r="Q28" i="28"/>
  <c r="J28" i="28"/>
  <c r="I28" i="28"/>
  <c r="L28" i="28"/>
  <c r="M28" i="28"/>
  <c r="E16" i="28"/>
  <c r="N16" i="28"/>
  <c r="F16" i="28"/>
  <c r="O16" i="28"/>
  <c r="G16" i="28"/>
  <c r="P16" i="28"/>
  <c r="H16" i="28"/>
  <c r="Q16" i="28"/>
  <c r="J16" i="28"/>
  <c r="L16" i="28"/>
  <c r="I16" i="28"/>
  <c r="M16" i="28"/>
  <c r="I33" i="28"/>
  <c r="J33" i="28"/>
  <c r="L33" i="28"/>
  <c r="F33" i="28"/>
  <c r="M33" i="28"/>
  <c r="G33" i="28"/>
  <c r="E33" i="28"/>
  <c r="N33" i="28"/>
  <c r="O33" i="28"/>
  <c r="P33" i="28"/>
  <c r="Q33" i="28"/>
  <c r="H33" i="28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N14" i="28"/>
  <c r="F14" i="28"/>
  <c r="O14" i="28"/>
  <c r="G14" i="28"/>
  <c r="P14" i="28"/>
  <c r="M14" i="28"/>
  <c r="H14" i="28"/>
  <c r="Q14" i="28"/>
  <c r="J14" i="28"/>
  <c r="L14" i="28"/>
  <c r="I14" i="28"/>
  <c r="I17" i="28"/>
  <c r="J17" i="28"/>
  <c r="G17" i="28"/>
  <c r="H17" i="28"/>
  <c r="L17" i="28"/>
  <c r="O17" i="28"/>
  <c r="M17" i="28"/>
  <c r="E17" i="28"/>
  <c r="N17" i="28"/>
  <c r="F17" i="28"/>
  <c r="P17" i="28"/>
  <c r="Q17" i="28"/>
  <c r="E18" i="28"/>
  <c r="N18" i="28"/>
  <c r="F18" i="28"/>
  <c r="O18" i="28"/>
  <c r="G18" i="28"/>
  <c r="P18" i="28"/>
  <c r="J18" i="28"/>
  <c r="L18" i="28"/>
  <c r="H18" i="28"/>
  <c r="Q18" i="28"/>
  <c r="M18" i="28"/>
  <c r="I18" i="28"/>
  <c r="E8" i="28"/>
  <c r="N8" i="28"/>
  <c r="L8" i="28"/>
  <c r="F8" i="28"/>
  <c r="O8" i="28"/>
  <c r="G8" i="28"/>
  <c r="P8" i="28"/>
  <c r="H8" i="28"/>
  <c r="Q8" i="28"/>
  <c r="M8" i="28"/>
  <c r="I8" i="28"/>
  <c r="J8" i="28"/>
  <c r="E6" i="28"/>
  <c r="N6" i="28"/>
  <c r="F6" i="28"/>
  <c r="O6" i="28"/>
  <c r="G6" i="28"/>
  <c r="P6" i="28"/>
  <c r="H6" i="28"/>
  <c r="Q6" i="28"/>
  <c r="L6" i="28"/>
  <c r="I6" i="28"/>
  <c r="J6" i="28"/>
  <c r="M6" i="28"/>
  <c r="E26" i="28"/>
  <c r="N26" i="28"/>
  <c r="F26" i="28"/>
  <c r="O26" i="28"/>
  <c r="L26" i="28"/>
  <c r="M26" i="28"/>
  <c r="G26" i="28"/>
  <c r="P26" i="28"/>
  <c r="H26" i="28"/>
  <c r="Q26" i="28"/>
  <c r="I26" i="28"/>
  <c r="J26" i="28"/>
  <c r="I9" i="28"/>
  <c r="Q9" i="28"/>
  <c r="J9" i="28"/>
  <c r="L9" i="28"/>
  <c r="M9" i="28"/>
  <c r="F9" i="28"/>
  <c r="G9" i="28"/>
  <c r="E9" i="28"/>
  <c r="N9" i="28"/>
  <c r="O9" i="28"/>
  <c r="P9" i="28"/>
  <c r="H9" i="28"/>
  <c r="E22" i="28"/>
  <c r="N22" i="28"/>
  <c r="F22" i="28"/>
  <c r="O22" i="28"/>
  <c r="G22" i="28"/>
  <c r="P22" i="28"/>
  <c r="J22" i="28"/>
  <c r="H22" i="28"/>
  <c r="Q22" i="28"/>
  <c r="I22" i="28"/>
  <c r="L22" i="28"/>
  <c r="M22" i="28"/>
  <c r="I11" i="28"/>
  <c r="H11" i="28"/>
  <c r="Q11" i="28"/>
  <c r="J11" i="28"/>
  <c r="L11" i="28"/>
  <c r="F11" i="28"/>
  <c r="M11" i="28"/>
  <c r="G11" i="28"/>
  <c r="E11" i="28"/>
  <c r="N11" i="28"/>
  <c r="O11" i="28"/>
  <c r="P11" i="28"/>
  <c r="I13" i="28"/>
  <c r="J13" i="28"/>
  <c r="H13" i="28"/>
  <c r="L13" i="28"/>
  <c r="O13" i="28"/>
  <c r="G13" i="28"/>
  <c r="M13" i="28"/>
  <c r="Q13" i="28"/>
  <c r="E13" i="28"/>
  <c r="N13" i="28"/>
  <c r="F13" i="28"/>
  <c r="P13" i="28"/>
  <c r="I23" i="28"/>
  <c r="J23" i="28"/>
  <c r="P23" i="28"/>
  <c r="H23" i="28"/>
  <c r="L23" i="28"/>
  <c r="O23" i="28"/>
  <c r="M23" i="28"/>
  <c r="F23" i="28"/>
  <c r="G23" i="28"/>
  <c r="E23" i="28"/>
  <c r="N23" i="28"/>
  <c r="Q23" i="28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N24" i="28"/>
  <c r="F24" i="28"/>
  <c r="O24" i="28"/>
  <c r="G24" i="28"/>
  <c r="P24" i="28"/>
  <c r="L24" i="28"/>
  <c r="H24" i="28"/>
  <c r="Q24" i="28"/>
  <c r="I24" i="28"/>
  <c r="J24" i="28"/>
  <c r="M24" i="28"/>
  <c r="I7" i="28"/>
  <c r="H7" i="28"/>
  <c r="J7" i="28"/>
  <c r="L7" i="28"/>
  <c r="O7" i="28"/>
  <c r="P7" i="28"/>
  <c r="Q7" i="28"/>
  <c r="M7" i="28"/>
  <c r="F7" i="28"/>
  <c r="E7" i="28"/>
  <c r="N7" i="28"/>
  <c r="G7" i="28"/>
  <c r="E32" i="28"/>
  <c r="N32" i="28"/>
  <c r="F32" i="28"/>
  <c r="O32" i="28"/>
  <c r="L32" i="28"/>
  <c r="G32" i="28"/>
  <c r="P32" i="28"/>
  <c r="H32" i="28"/>
  <c r="Q32" i="28"/>
  <c r="J32" i="28"/>
  <c r="I32" i="28"/>
  <c r="M32" i="28"/>
  <c r="E12" i="28"/>
  <c r="N12" i="28"/>
  <c r="O12" i="28"/>
  <c r="F12" i="28"/>
  <c r="G12" i="28"/>
  <c r="P12" i="28"/>
  <c r="H12" i="28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L76" i="28"/>
  <c r="D31" i="28"/>
  <c r="J47" i="31"/>
  <c r="O70" i="31"/>
  <c r="O52" i="31"/>
  <c r="J81" i="31"/>
  <c r="J91" i="31"/>
  <c r="L91" i="31"/>
  <c r="J62" i="31"/>
  <c r="L94" i="31"/>
  <c r="J65" i="31"/>
  <c r="L95" i="31"/>
  <c r="O71" i="31"/>
  <c r="L100" i="31"/>
  <c r="L86" i="31"/>
  <c r="M87" i="31"/>
  <c r="O58" i="31"/>
  <c r="J93" i="31"/>
  <c r="O64" i="31"/>
  <c r="L93" i="31"/>
  <c r="J64" i="31"/>
  <c r="J49" i="31"/>
  <c r="K78" i="31"/>
  <c r="N80" i="31"/>
  <c r="M79" i="31"/>
  <c r="N51" i="31"/>
  <c r="L51" i="31"/>
  <c r="L82" i="31"/>
  <c r="O61" i="31"/>
  <c r="N61" i="31"/>
  <c r="L61" i="31"/>
  <c r="J80" i="31"/>
  <c r="D6" i="31"/>
  <c r="D29" i="31"/>
  <c r="N27" i="32"/>
  <c r="O27" i="32"/>
  <c r="M94" i="32" s="1"/>
  <c r="L27" i="32"/>
  <c r="J94" i="32" s="1"/>
  <c r="P27" i="32"/>
  <c r="N94" i="32" s="1"/>
  <c r="Q27" i="32"/>
  <c r="M27" i="32"/>
  <c r="L33" i="32"/>
  <c r="J100" i="32" s="1"/>
  <c r="M33" i="32"/>
  <c r="K100" i="32" s="1"/>
  <c r="N33" i="32"/>
  <c r="P33" i="32"/>
  <c r="N100" i="32" s="1"/>
  <c r="O33" i="32"/>
  <c r="M100" i="32" s="1"/>
  <c r="Q33" i="32"/>
  <c r="O100" i="32" s="1"/>
  <c r="L30" i="32"/>
  <c r="M30" i="32"/>
  <c r="N30" i="32"/>
  <c r="L97" i="32" s="1"/>
  <c r="O30" i="32"/>
  <c r="M97" i="32" s="1"/>
  <c r="P30" i="32"/>
  <c r="Q30" i="32"/>
  <c r="O97" i="32" s="1"/>
  <c r="L25" i="32"/>
  <c r="M25" i="32"/>
  <c r="P25" i="32"/>
  <c r="N25" i="32"/>
  <c r="O25" i="32"/>
  <c r="Q25" i="32"/>
  <c r="N23" i="32"/>
  <c r="O23" i="32"/>
  <c r="P23" i="32"/>
  <c r="N90" i="32" s="1"/>
  <c r="Q23" i="32"/>
  <c r="O90" i="32" s="1"/>
  <c r="L23" i="32"/>
  <c r="M23" i="32"/>
  <c r="P24" i="32"/>
  <c r="N91" i="32" s="1"/>
  <c r="Q24" i="32"/>
  <c r="O91" i="32" s="1"/>
  <c r="L24" i="32"/>
  <c r="N24" i="32"/>
  <c r="L91" i="32" s="1"/>
  <c r="M24" i="32"/>
  <c r="K91" i="32" s="1"/>
  <c r="O24" i="32"/>
  <c r="M91" i="32" s="1"/>
  <c r="P28" i="32"/>
  <c r="Q28" i="32"/>
  <c r="N28" i="32"/>
  <c r="L95" i="32" s="1"/>
  <c r="L28" i="32"/>
  <c r="J95" i="32" s="1"/>
  <c r="M28" i="32"/>
  <c r="O28" i="32"/>
  <c r="M95" i="32" s="1"/>
  <c r="L22" i="32"/>
  <c r="J89" i="32" s="1"/>
  <c r="M22" i="32"/>
  <c r="K89" i="32" s="1"/>
  <c r="N22" i="32"/>
  <c r="O22" i="32"/>
  <c r="P22" i="32"/>
  <c r="N89" i="32" s="1"/>
  <c r="Q22" i="32"/>
  <c r="O89" i="32" s="1"/>
  <c r="L26" i="32"/>
  <c r="M26" i="32"/>
  <c r="K93" i="32" s="1"/>
  <c r="N26" i="32"/>
  <c r="L93" i="32" s="1"/>
  <c r="O26" i="32"/>
  <c r="M93" i="32" s="1"/>
  <c r="P26" i="32"/>
  <c r="Q26" i="32"/>
  <c r="P32" i="32"/>
  <c r="N99" i="32" s="1"/>
  <c r="N32" i="32"/>
  <c r="L99" i="32" s="1"/>
  <c r="Q32" i="32"/>
  <c r="L32" i="32"/>
  <c r="J99" i="32" s="1"/>
  <c r="M32" i="32"/>
  <c r="K99" i="32" s="1"/>
  <c r="O32" i="32"/>
  <c r="E33" i="32"/>
  <c r="I33" i="32"/>
  <c r="F33" i="32"/>
  <c r="K71" i="32" s="1"/>
  <c r="G33" i="32"/>
  <c r="L71" i="32" s="1"/>
  <c r="H33" i="32"/>
  <c r="J33" i="32"/>
  <c r="O71" i="32" s="1"/>
  <c r="E30" i="32"/>
  <c r="J68" i="32" s="1"/>
  <c r="F30" i="32"/>
  <c r="K68" i="32" s="1"/>
  <c r="G30" i="32"/>
  <c r="H30" i="32"/>
  <c r="I30" i="32"/>
  <c r="N68" i="32" s="1"/>
  <c r="J30" i="32"/>
  <c r="O68" i="32" s="1"/>
  <c r="E25" i="32"/>
  <c r="I25" i="32"/>
  <c r="F25" i="32"/>
  <c r="G25" i="32"/>
  <c r="H25" i="32"/>
  <c r="J25" i="32"/>
  <c r="G23" i="32"/>
  <c r="H23" i="32"/>
  <c r="I23" i="32"/>
  <c r="N61" i="32" s="1"/>
  <c r="J23" i="32"/>
  <c r="O61" i="32" s="1"/>
  <c r="E23" i="32"/>
  <c r="J61" i="32" s="1"/>
  <c r="F23" i="32"/>
  <c r="I24" i="32"/>
  <c r="J24" i="32"/>
  <c r="E24" i="32"/>
  <c r="J62" i="32" s="1"/>
  <c r="F24" i="32"/>
  <c r="K62" i="32" s="1"/>
  <c r="H24" i="32"/>
  <c r="G24" i="32"/>
  <c r="I28" i="32"/>
  <c r="N66" i="32" s="1"/>
  <c r="J28" i="32"/>
  <c r="O66" i="32" s="1"/>
  <c r="G28" i="32"/>
  <c r="E28" i="32"/>
  <c r="F28" i="32"/>
  <c r="K66" i="32" s="1"/>
  <c r="H28" i="32"/>
  <c r="M66" i="32" s="1"/>
  <c r="L94" i="32"/>
  <c r="G27" i="32"/>
  <c r="E27" i="32"/>
  <c r="J65" i="32" s="1"/>
  <c r="H27" i="32"/>
  <c r="M65" i="32" s="1"/>
  <c r="I27" i="32"/>
  <c r="J27" i="32"/>
  <c r="F27" i="32"/>
  <c r="K65" i="32" s="1"/>
  <c r="E22" i="32"/>
  <c r="J60" i="32" s="1"/>
  <c r="F22" i="32"/>
  <c r="K60" i="32" s="1"/>
  <c r="G22" i="32"/>
  <c r="L60" i="32" s="1"/>
  <c r="H22" i="32"/>
  <c r="M60" i="32" s="1"/>
  <c r="I22" i="32"/>
  <c r="N60" i="32" s="1"/>
  <c r="J22" i="32"/>
  <c r="E26" i="32"/>
  <c r="F26" i="32"/>
  <c r="K64" i="32" s="1"/>
  <c r="G26" i="32"/>
  <c r="H26" i="32"/>
  <c r="M64" i="32" s="1"/>
  <c r="I26" i="32"/>
  <c r="N64" i="32" s="1"/>
  <c r="J26" i="32"/>
  <c r="I32" i="32"/>
  <c r="N70" i="32" s="1"/>
  <c r="J32" i="32"/>
  <c r="E32" i="32"/>
  <c r="F32" i="32"/>
  <c r="K70" i="32" s="1"/>
  <c r="G32" i="32"/>
  <c r="L70" i="32" s="1"/>
  <c r="H32" i="32"/>
  <c r="M70" i="32" s="1"/>
  <c r="P18" i="32"/>
  <c r="N87" i="32" s="1"/>
  <c r="Q18" i="32"/>
  <c r="P12" i="32"/>
  <c r="N81" i="32" s="1"/>
  <c r="Q12" i="32"/>
  <c r="P11" i="32"/>
  <c r="N80" i="32" s="1"/>
  <c r="Q11" i="32"/>
  <c r="O80" i="32" s="1"/>
  <c r="P10" i="32"/>
  <c r="Q10" i="32"/>
  <c r="P9" i="32"/>
  <c r="N78" i="32" s="1"/>
  <c r="Q9" i="32"/>
  <c r="P8" i="32"/>
  <c r="N77" i="32" s="1"/>
  <c r="Q8" i="32"/>
  <c r="P7" i="32"/>
  <c r="N76" i="32" s="1"/>
  <c r="Q7" i="32"/>
  <c r="O76" i="32" s="1"/>
  <c r="P17" i="32"/>
  <c r="N86" i="32" s="1"/>
  <c r="Q17" i="32"/>
  <c r="O86" i="32" s="1"/>
  <c r="P13" i="32"/>
  <c r="N82" i="32" s="1"/>
  <c r="Q13" i="32"/>
  <c r="O15" i="32"/>
  <c r="M84" i="32" s="1"/>
  <c r="P15" i="32"/>
  <c r="N10" i="32"/>
  <c r="O10" i="32"/>
  <c r="N18" i="32"/>
  <c r="L87" i="32" s="1"/>
  <c r="O18" i="32"/>
  <c r="M87" i="32" s="1"/>
  <c r="N12" i="32"/>
  <c r="L81" i="32" s="1"/>
  <c r="O12" i="32"/>
  <c r="M81" i="32" s="1"/>
  <c r="N11" i="32"/>
  <c r="L80" i="32" s="1"/>
  <c r="O11" i="32"/>
  <c r="M80" i="32" s="1"/>
  <c r="N9" i="32"/>
  <c r="L78" i="32" s="1"/>
  <c r="O9" i="32"/>
  <c r="M78" i="32" s="1"/>
  <c r="N7" i="32"/>
  <c r="L76" i="32" s="1"/>
  <c r="O7" i="32"/>
  <c r="M76" i="32" s="1"/>
  <c r="N8" i="32"/>
  <c r="L77" i="32" s="1"/>
  <c r="O8" i="32"/>
  <c r="N17" i="32"/>
  <c r="L86" i="32" s="1"/>
  <c r="O17" i="32"/>
  <c r="N13" i="32"/>
  <c r="L82" i="32" s="1"/>
  <c r="O13" i="32"/>
  <c r="M82" i="32" s="1"/>
  <c r="M15" i="32"/>
  <c r="K84" i="32" s="1"/>
  <c r="N15" i="32"/>
  <c r="L84" i="32" s="1"/>
  <c r="L12" i="32"/>
  <c r="J81" i="32" s="1"/>
  <c r="M12" i="32"/>
  <c r="K81" i="32" s="1"/>
  <c r="L7" i="32"/>
  <c r="J76" i="32" s="1"/>
  <c r="M7" i="32"/>
  <c r="K76" i="32" s="1"/>
  <c r="L18" i="32"/>
  <c r="J87" i="32" s="1"/>
  <c r="M18" i="32"/>
  <c r="K87" i="32" s="1"/>
  <c r="L11" i="32"/>
  <c r="J80" i="32" s="1"/>
  <c r="M11" i="32"/>
  <c r="K80" i="32" s="1"/>
  <c r="L10" i="32"/>
  <c r="M10" i="32"/>
  <c r="L9" i="32"/>
  <c r="J78" i="32" s="1"/>
  <c r="M9" i="32"/>
  <c r="K78" i="32" s="1"/>
  <c r="L8" i="32"/>
  <c r="J77" i="32" s="1"/>
  <c r="M8" i="32"/>
  <c r="K77" i="32" s="1"/>
  <c r="L17" i="32"/>
  <c r="J86" i="32" s="1"/>
  <c r="M17" i="32"/>
  <c r="K86" i="32" s="1"/>
  <c r="L13" i="32"/>
  <c r="J82" i="32" s="1"/>
  <c r="M13" i="32"/>
  <c r="K82" i="32" s="1"/>
  <c r="J15" i="32"/>
  <c r="O55" i="32" s="1"/>
  <c r="L15" i="32"/>
  <c r="J84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N91" i="28"/>
  <c r="L91" i="28"/>
  <c r="O91" i="28"/>
  <c r="J91" i="28"/>
  <c r="K91" i="28"/>
  <c r="M91" i="28"/>
  <c r="J93" i="28"/>
  <c r="K93" i="28"/>
  <c r="N93" i="28"/>
  <c r="L93" i="28"/>
  <c r="M93" i="28"/>
  <c r="O93" i="28"/>
  <c r="J89" i="28"/>
  <c r="K89" i="28"/>
  <c r="L89" i="28"/>
  <c r="M89" i="28"/>
  <c r="N89" i="28"/>
  <c r="O89" i="28"/>
  <c r="N99" i="28"/>
  <c r="O99" i="28"/>
  <c r="J99" i="28"/>
  <c r="K99" i="28"/>
  <c r="L99" i="28"/>
  <c r="M99" i="28"/>
  <c r="L90" i="28"/>
  <c r="M90" i="28"/>
  <c r="N90" i="28"/>
  <c r="O90" i="28"/>
  <c r="J90" i="28"/>
  <c r="K90" i="28"/>
  <c r="L94" i="28"/>
  <c r="M94" i="28"/>
  <c r="N94" i="28"/>
  <c r="J94" i="28"/>
  <c r="O94" i="28"/>
  <c r="K94" i="28"/>
  <c r="N95" i="28"/>
  <c r="O95" i="28"/>
  <c r="J95" i="28"/>
  <c r="K95" i="28"/>
  <c r="L95" i="28"/>
  <c r="M95" i="28"/>
  <c r="J100" i="28"/>
  <c r="M100" i="28"/>
  <c r="N100" i="28"/>
  <c r="L100" i="28"/>
  <c r="K100" i="28"/>
  <c r="O100" i="28"/>
  <c r="N62" i="28"/>
  <c r="O62" i="28"/>
  <c r="J62" i="28"/>
  <c r="M62" i="28"/>
  <c r="K62" i="28"/>
  <c r="L62" i="28"/>
  <c r="J64" i="28"/>
  <c r="K64" i="28"/>
  <c r="L64" i="28"/>
  <c r="M64" i="28"/>
  <c r="N64" i="28"/>
  <c r="O64" i="28"/>
  <c r="J60" i="28"/>
  <c r="K60" i="28"/>
  <c r="L60" i="28"/>
  <c r="M60" i="28"/>
  <c r="N60" i="28"/>
  <c r="O60" i="28"/>
  <c r="N70" i="28"/>
  <c r="O70" i="28"/>
  <c r="J70" i="28"/>
  <c r="K70" i="28"/>
  <c r="M70" i="28"/>
  <c r="L70" i="28"/>
  <c r="L61" i="28"/>
  <c r="M61" i="28"/>
  <c r="K61" i="28"/>
  <c r="N61" i="28"/>
  <c r="O61" i="28"/>
  <c r="J61" i="28"/>
  <c r="L65" i="28"/>
  <c r="M65" i="28"/>
  <c r="N65" i="28"/>
  <c r="O65" i="28"/>
  <c r="K65" i="28"/>
  <c r="J65" i="28"/>
  <c r="N66" i="28"/>
  <c r="M66" i="28"/>
  <c r="O66" i="28"/>
  <c r="J66" i="28"/>
  <c r="K66" i="28"/>
  <c r="L66" i="28"/>
  <c r="J71" i="28"/>
  <c r="K71" i="28"/>
  <c r="L71" i="28"/>
  <c r="M71" i="28"/>
  <c r="N71" i="28"/>
  <c r="O71" i="28"/>
  <c r="K80" i="28"/>
  <c r="M80" i="28"/>
  <c r="J80" i="28"/>
  <c r="L80" i="28"/>
  <c r="N80" i="28"/>
  <c r="O80" i="28"/>
  <c r="O86" i="28"/>
  <c r="M86" i="28"/>
  <c r="J86" i="28"/>
  <c r="L86" i="28"/>
  <c r="K86" i="28"/>
  <c r="N86" i="28"/>
  <c r="O82" i="28"/>
  <c r="M82" i="28"/>
  <c r="N82" i="28"/>
  <c r="J82" i="28"/>
  <c r="K82" i="28"/>
  <c r="L82" i="28"/>
  <c r="M77" i="28"/>
  <c r="O77" i="28"/>
  <c r="N77" i="28"/>
  <c r="K77" i="28"/>
  <c r="J77" i="28"/>
  <c r="L77" i="28"/>
  <c r="K83" i="28"/>
  <c r="J83" i="28"/>
  <c r="L83" i="28"/>
  <c r="N83" i="28"/>
  <c r="M83" i="28"/>
  <c r="O83" i="28"/>
  <c r="O78" i="28"/>
  <c r="J78" i="28"/>
  <c r="L78" i="28"/>
  <c r="N78" i="28"/>
  <c r="K78" i="28"/>
  <c r="M78" i="28"/>
  <c r="O87" i="28"/>
  <c r="J87" i="28"/>
  <c r="K87" i="28"/>
  <c r="L87" i="28"/>
  <c r="M87" i="28"/>
  <c r="N87" i="28"/>
  <c r="K76" i="28"/>
  <c r="M76" i="28"/>
  <c r="J76" i="28"/>
  <c r="N76" i="28"/>
  <c r="O76" i="28"/>
  <c r="M85" i="28"/>
  <c r="O85" i="28"/>
  <c r="N85" i="28"/>
  <c r="K85" i="28"/>
  <c r="L85" i="28"/>
  <c r="J85" i="28"/>
  <c r="K51" i="28"/>
  <c r="L51" i="28"/>
  <c r="M51" i="28"/>
  <c r="N51" i="28"/>
  <c r="O51" i="28"/>
  <c r="J58" i="28"/>
  <c r="N58" i="28"/>
  <c r="O58" i="28"/>
  <c r="L58" i="28"/>
  <c r="M58" i="28"/>
  <c r="K58" i="28"/>
  <c r="O56" i="28"/>
  <c r="K56" i="28"/>
  <c r="N56" i="28"/>
  <c r="L56" i="28"/>
  <c r="M56" i="28"/>
  <c r="K57" i="28"/>
  <c r="L57" i="28"/>
  <c r="N57" i="28"/>
  <c r="M57" i="28"/>
  <c r="O57" i="28"/>
  <c r="O53" i="28"/>
  <c r="M53" i="28"/>
  <c r="N53" i="28"/>
  <c r="K53" i="28"/>
  <c r="L53" i="28"/>
  <c r="K48" i="28"/>
  <c r="O48" i="28"/>
  <c r="L48" i="28"/>
  <c r="M48" i="28"/>
  <c r="N48" i="28"/>
  <c r="K54" i="28"/>
  <c r="M54" i="28"/>
  <c r="L54" i="28"/>
  <c r="N54" i="28"/>
  <c r="O54" i="28"/>
  <c r="K49" i="28"/>
  <c r="L49" i="28"/>
  <c r="M49" i="28"/>
  <c r="N49" i="28"/>
  <c r="O49" i="28"/>
  <c r="M47" i="28"/>
  <c r="N47" i="28"/>
  <c r="O47" i="28"/>
  <c r="K47" i="28"/>
  <c r="L47" i="28"/>
  <c r="M52" i="28"/>
  <c r="M50" i="28"/>
  <c r="J54" i="28"/>
  <c r="J56" i="28"/>
  <c r="J57" i="28"/>
  <c r="J51" i="28"/>
  <c r="J53" i="28"/>
  <c r="J48" i="28"/>
  <c r="J49" i="28"/>
  <c r="J47" i="28"/>
  <c r="M75" i="28"/>
  <c r="N75" i="28"/>
  <c r="K75" i="28"/>
  <c r="L75" i="28"/>
  <c r="O46" i="28"/>
  <c r="J75" i="28"/>
  <c r="M46" i="28"/>
  <c r="N46" i="28"/>
  <c r="K46" i="28"/>
  <c r="L46" i="28"/>
  <c r="O75" i="28"/>
  <c r="J46" i="28"/>
  <c r="K61" i="32"/>
  <c r="M90" i="32"/>
  <c r="J90" i="32"/>
  <c r="L61" i="32"/>
  <c r="M61" i="32"/>
  <c r="L90" i="32"/>
  <c r="K90" i="32"/>
  <c r="M99" i="32"/>
  <c r="J97" i="32"/>
  <c r="J64" i="32"/>
  <c r="L62" i="32"/>
  <c r="N93" i="32"/>
  <c r="O93" i="32"/>
  <c r="O99" i="32"/>
  <c r="L64" i="32"/>
  <c r="O70" i="32"/>
  <c r="J70" i="32"/>
  <c r="O64" i="32"/>
  <c r="J93" i="32"/>
  <c r="M77" i="32"/>
  <c r="O77" i="32"/>
  <c r="N84" i="32"/>
  <c r="O84" i="32"/>
  <c r="K95" i="32"/>
  <c r="L66" i="32"/>
  <c r="N95" i="32"/>
  <c r="O95" i="32"/>
  <c r="J66" i="32"/>
  <c r="O78" i="32"/>
  <c r="O81" i="32"/>
  <c r="M62" i="32"/>
  <c r="K97" i="32"/>
  <c r="N97" i="32"/>
  <c r="N62" i="32"/>
  <c r="L68" i="32"/>
  <c r="O62" i="32"/>
  <c r="J91" i="32"/>
  <c r="M68" i="32"/>
  <c r="J71" i="32"/>
  <c r="L100" i="32"/>
  <c r="M71" i="32"/>
  <c r="N71" i="32"/>
  <c r="O82" i="32"/>
  <c r="O60" i="32"/>
  <c r="L89" i="32"/>
  <c r="M86" i="32"/>
  <c r="M89" i="32"/>
  <c r="O87" i="32"/>
  <c r="N65" i="32"/>
  <c r="O94" i="32"/>
  <c r="L65" i="32"/>
  <c r="O65" i="32"/>
  <c r="K94" i="32"/>
  <c r="M100" i="31"/>
  <c r="K71" i="31"/>
  <c r="N71" i="31"/>
  <c r="N100" i="31"/>
  <c r="L71" i="31"/>
  <c r="M71" i="31"/>
  <c r="J71" i="31"/>
  <c r="K100" i="31"/>
  <c r="O100" i="31"/>
  <c r="J100" i="31"/>
  <c r="L97" i="31"/>
  <c r="J68" i="31"/>
  <c r="N68" i="31"/>
  <c r="O97" i="31"/>
  <c r="M68" i="31"/>
  <c r="M97" i="31"/>
  <c r="K68" i="31"/>
  <c r="N97" i="31"/>
  <c r="K97" i="31"/>
  <c r="J97" i="31"/>
  <c r="O68" i="31"/>
  <c r="L68" i="31"/>
  <c r="K51" i="31"/>
  <c r="O51" i="31"/>
  <c r="M80" i="31"/>
  <c r="K80" i="31"/>
  <c r="L80" i="31"/>
  <c r="J51" i="31"/>
  <c r="M51" i="31"/>
  <c r="O80" i="31"/>
  <c r="K87" i="31"/>
  <c r="L58" i="31"/>
  <c r="K58" i="31"/>
  <c r="J87" i="31"/>
  <c r="N87" i="31"/>
  <c r="N58" i="31"/>
  <c r="O87" i="31"/>
  <c r="M58" i="31"/>
  <c r="L87" i="31"/>
  <c r="J58" i="31"/>
  <c r="O90" i="31"/>
  <c r="M61" i="31"/>
  <c r="J90" i="31"/>
  <c r="L90" i="31"/>
  <c r="K61" i="31"/>
  <c r="K90" i="31"/>
  <c r="N90" i="31"/>
  <c r="J61" i="31"/>
  <c r="M90" i="31"/>
  <c r="N64" i="31"/>
  <c r="K93" i="31"/>
  <c r="K64" i="31"/>
  <c r="O93" i="31"/>
  <c r="M64" i="31"/>
  <c r="N93" i="31"/>
  <c r="M93" i="31"/>
  <c r="L64" i="31"/>
  <c r="K94" i="31"/>
  <c r="O94" i="31"/>
  <c r="M65" i="31"/>
  <c r="N94" i="31"/>
  <c r="L65" i="31"/>
  <c r="K65" i="31"/>
  <c r="O65" i="31"/>
  <c r="M94" i="31"/>
  <c r="J94" i="31"/>
  <c r="N65" i="31"/>
  <c r="N57" i="31"/>
  <c r="O86" i="31"/>
  <c r="M57" i="31"/>
  <c r="N86" i="31"/>
  <c r="L57" i="31"/>
  <c r="M86" i="31"/>
  <c r="K57" i="31"/>
  <c r="K86" i="31"/>
  <c r="J57" i="31"/>
  <c r="J86" i="31"/>
  <c r="O57" i="31"/>
  <c r="M91" i="31"/>
  <c r="K62" i="31"/>
  <c r="O62" i="31"/>
  <c r="N62" i="31"/>
  <c r="M62" i="31"/>
  <c r="L62" i="31"/>
  <c r="O91" i="31"/>
  <c r="N91" i="31"/>
  <c r="K91" i="31"/>
  <c r="J53" i="31"/>
  <c r="M53" i="31"/>
  <c r="K82" i="31"/>
  <c r="N82" i="31"/>
  <c r="J82" i="31"/>
  <c r="O82" i="31"/>
  <c r="O53" i="31"/>
  <c r="N53" i="31"/>
  <c r="L53" i="31"/>
  <c r="M82" i="31"/>
  <c r="K53" i="31"/>
  <c r="M77" i="31"/>
  <c r="K48" i="31"/>
  <c r="J48" i="31"/>
  <c r="J77" i="31"/>
  <c r="L77" i="31"/>
  <c r="K77" i="31"/>
  <c r="O77" i="31"/>
  <c r="O48" i="31"/>
  <c r="N48" i="31"/>
  <c r="L48" i="31"/>
  <c r="M48" i="31"/>
  <c r="N77" i="31"/>
  <c r="J84" i="31"/>
  <c r="K55" i="31"/>
  <c r="O55" i="31"/>
  <c r="N55" i="31"/>
  <c r="M84" i="31"/>
  <c r="L84" i="31"/>
  <c r="O84" i="31"/>
  <c r="M55" i="31"/>
  <c r="N84" i="31"/>
  <c r="L55" i="31"/>
  <c r="J55" i="31"/>
  <c r="K84" i="31"/>
  <c r="N49" i="31"/>
  <c r="M49" i="31"/>
  <c r="M78" i="31"/>
  <c r="O78" i="31"/>
  <c r="K49" i="31"/>
  <c r="L78" i="31"/>
  <c r="N78" i="31"/>
  <c r="L49" i="31"/>
  <c r="J78" i="31"/>
  <c r="O49" i="31"/>
  <c r="L89" i="31"/>
  <c r="J60" i="31"/>
  <c r="O89" i="31"/>
  <c r="M60" i="31"/>
  <c r="N89" i="31"/>
  <c r="M89" i="31"/>
  <c r="N60" i="31"/>
  <c r="K89" i="31"/>
  <c r="L60" i="31"/>
  <c r="J89" i="31"/>
  <c r="O60" i="31"/>
  <c r="K60" i="31"/>
  <c r="J76" i="31"/>
  <c r="N47" i="31"/>
  <c r="O76" i="31"/>
  <c r="L47" i="31"/>
  <c r="K47" i="31"/>
  <c r="O47" i="31"/>
  <c r="M47" i="31"/>
  <c r="N76" i="31"/>
  <c r="M76" i="31"/>
  <c r="L76" i="31"/>
  <c r="K76" i="31"/>
  <c r="J99" i="31"/>
  <c r="N99" i="31"/>
  <c r="L70" i="31"/>
  <c r="M99" i="31"/>
  <c r="K70" i="31"/>
  <c r="K99" i="31"/>
  <c r="J70" i="31"/>
  <c r="N70" i="31"/>
  <c r="O99" i="31"/>
  <c r="L99" i="31"/>
  <c r="M70" i="31"/>
  <c r="L52" i="31"/>
  <c r="K52" i="31"/>
  <c r="N52" i="31"/>
  <c r="N81" i="31"/>
  <c r="O81" i="31"/>
  <c r="M52" i="31"/>
  <c r="M81" i="31"/>
  <c r="L81" i="31"/>
  <c r="K81" i="31"/>
  <c r="J52" i="31"/>
  <c r="N95" i="31"/>
  <c r="L66" i="31"/>
  <c r="J95" i="31"/>
  <c r="O66" i="31"/>
  <c r="O95" i="31"/>
  <c r="M66" i="31"/>
  <c r="N66" i="31"/>
  <c r="K66" i="31"/>
  <c r="J66" i="31"/>
  <c r="M95" i="31"/>
  <c r="K95" i="31"/>
  <c r="C1" i="20"/>
  <c r="E16" i="31" l="1"/>
  <c r="N16" i="31"/>
  <c r="F16" i="31"/>
  <c r="O16" i="31"/>
  <c r="J16" i="31"/>
  <c r="L16" i="31"/>
  <c r="G16" i="31"/>
  <c r="P16" i="31"/>
  <c r="N85" i="31" s="1"/>
  <c r="H16" i="31"/>
  <c r="Q16" i="31"/>
  <c r="M16" i="31"/>
  <c r="I16" i="31"/>
  <c r="E14" i="31"/>
  <c r="N14" i="31"/>
  <c r="J14" i="31"/>
  <c r="F14" i="31"/>
  <c r="K54" i="31" s="1"/>
  <c r="O14" i="31"/>
  <c r="M14" i="31"/>
  <c r="G14" i="31"/>
  <c r="P14" i="31"/>
  <c r="L14" i="31"/>
  <c r="J83" i="31" s="1"/>
  <c r="H14" i="31"/>
  <c r="Q14" i="31"/>
  <c r="I14" i="31"/>
  <c r="I31" i="31"/>
  <c r="E31" i="31"/>
  <c r="O31" i="31"/>
  <c r="J31" i="31"/>
  <c r="N31" i="31"/>
  <c r="F31" i="31"/>
  <c r="G31" i="31"/>
  <c r="L31" i="31"/>
  <c r="J98" i="31" s="1"/>
  <c r="P31" i="31"/>
  <c r="M31" i="31"/>
  <c r="H31" i="31"/>
  <c r="Q31" i="31"/>
  <c r="I29" i="31"/>
  <c r="N67" i="31" s="1"/>
  <c r="O29" i="31"/>
  <c r="J29" i="31"/>
  <c r="E29" i="31"/>
  <c r="J67" i="31" s="1"/>
  <c r="Q29" i="31"/>
  <c r="L29" i="31"/>
  <c r="F29" i="31"/>
  <c r="G29" i="31"/>
  <c r="M29" i="31"/>
  <c r="N29" i="31"/>
  <c r="P29" i="31"/>
  <c r="H29" i="31"/>
  <c r="M67" i="31" s="1"/>
  <c r="I21" i="31"/>
  <c r="O21" i="31"/>
  <c r="J21" i="31"/>
  <c r="N21" i="31"/>
  <c r="F21" i="31"/>
  <c r="K59" i="31" s="1"/>
  <c r="L21" i="31"/>
  <c r="P21" i="31"/>
  <c r="M21" i="31"/>
  <c r="K88" i="31" s="1"/>
  <c r="E21" i="31"/>
  <c r="G21" i="31"/>
  <c r="H21" i="31"/>
  <c r="Q21" i="31"/>
  <c r="E6" i="31"/>
  <c r="N6" i="31"/>
  <c r="L6" i="31"/>
  <c r="F6" i="31"/>
  <c r="K46" i="31" s="1"/>
  <c r="O6" i="31"/>
  <c r="G6" i="31"/>
  <c r="P6" i="31"/>
  <c r="M6" i="31"/>
  <c r="H6" i="31"/>
  <c r="Q6" i="31"/>
  <c r="J6" i="31"/>
  <c r="I6" i="31"/>
  <c r="N46" i="31" s="1"/>
  <c r="I21" i="28"/>
  <c r="J21" i="28"/>
  <c r="H21" i="28"/>
  <c r="L21" i="28"/>
  <c r="P21" i="28"/>
  <c r="Q21" i="28"/>
  <c r="M21" i="28"/>
  <c r="F21" i="28"/>
  <c r="K59" i="28" s="1"/>
  <c r="G21" i="28"/>
  <c r="E21" i="28"/>
  <c r="N21" i="28"/>
  <c r="O21" i="28"/>
  <c r="I31" i="28"/>
  <c r="N69" i="28" s="1"/>
  <c r="J31" i="28"/>
  <c r="L31" i="28"/>
  <c r="J98" i="28" s="1"/>
  <c r="F31" i="28"/>
  <c r="K69" i="28" s="1"/>
  <c r="P31" i="28"/>
  <c r="M31" i="28"/>
  <c r="E31" i="28"/>
  <c r="N31" i="28"/>
  <c r="O31" i="28"/>
  <c r="M98" i="28" s="1"/>
  <c r="G31" i="28"/>
  <c r="L69" i="28" s="1"/>
  <c r="H31" i="28"/>
  <c r="M69" i="28" s="1"/>
  <c r="Q31" i="28"/>
  <c r="O98" i="28" s="1"/>
  <c r="I29" i="28"/>
  <c r="J29" i="28"/>
  <c r="G29" i="28"/>
  <c r="L29" i="28"/>
  <c r="J96" i="28" s="1"/>
  <c r="F29" i="28"/>
  <c r="P29" i="28"/>
  <c r="M29" i="28"/>
  <c r="E29" i="28"/>
  <c r="N29" i="28"/>
  <c r="O29" i="28"/>
  <c r="H29" i="28"/>
  <c r="Q29" i="28"/>
  <c r="N88" i="28"/>
  <c r="O59" i="28"/>
  <c r="M67" i="28"/>
  <c r="L96" i="28"/>
  <c r="N98" i="28"/>
  <c r="O69" i="28"/>
  <c r="L98" i="28"/>
  <c r="J69" i="28"/>
  <c r="K98" i="28"/>
  <c r="O83" i="31"/>
  <c r="L54" i="31"/>
  <c r="K69" i="31"/>
  <c r="M59" i="31"/>
  <c r="L88" i="31"/>
  <c r="N96" i="31"/>
  <c r="K67" i="31"/>
  <c r="L96" i="31"/>
  <c r="J96" i="31"/>
  <c r="O67" i="31"/>
  <c r="O46" i="31"/>
  <c r="M75" i="31"/>
  <c r="J46" i="31"/>
  <c r="J75" i="31"/>
  <c r="J85" i="31"/>
  <c r="L56" i="31"/>
  <c r="M54" i="31"/>
  <c r="O69" i="31"/>
  <c r="M98" i="31"/>
  <c r="O96" i="31"/>
  <c r="M96" i="31"/>
  <c r="M56" i="31"/>
  <c r="L75" i="31"/>
  <c r="K75" i="31"/>
  <c r="L67" i="31"/>
  <c r="K96" i="31"/>
  <c r="N31" i="32"/>
  <c r="O31" i="32"/>
  <c r="P31" i="32"/>
  <c r="N98" i="32" s="1"/>
  <c r="Q31" i="32"/>
  <c r="O98" i="32" s="1"/>
  <c r="M31" i="32"/>
  <c r="K98" i="32" s="1"/>
  <c r="L31" i="32"/>
  <c r="P29" i="32"/>
  <c r="N96" i="32" s="1"/>
  <c r="L29" i="32"/>
  <c r="J96" i="32" s="1"/>
  <c r="M29" i="32"/>
  <c r="N29" i="32"/>
  <c r="O29" i="32"/>
  <c r="M96" i="32" s="1"/>
  <c r="Q29" i="32"/>
  <c r="O96" i="32" s="1"/>
  <c r="Q21" i="32"/>
  <c r="O88" i="32" s="1"/>
  <c r="O21" i="32"/>
  <c r="N21" i="32"/>
  <c r="L88" i="32" s="1"/>
  <c r="M21" i="32"/>
  <c r="K88" i="32" s="1"/>
  <c r="L21" i="32"/>
  <c r="P21" i="32"/>
  <c r="G31" i="32"/>
  <c r="L69" i="32" s="1"/>
  <c r="H31" i="32"/>
  <c r="M69" i="32" s="1"/>
  <c r="I31" i="32"/>
  <c r="N69" i="32" s="1"/>
  <c r="J31" i="32"/>
  <c r="O69" i="32" s="1"/>
  <c r="E31" i="32"/>
  <c r="F31" i="32"/>
  <c r="K69" i="32" s="1"/>
  <c r="M92" i="32"/>
  <c r="E29" i="32"/>
  <c r="J67" i="32" s="1"/>
  <c r="F29" i="32"/>
  <c r="K67" i="32" s="1"/>
  <c r="I29" i="32"/>
  <c r="G29" i="32"/>
  <c r="L67" i="32" s="1"/>
  <c r="H29" i="32"/>
  <c r="M67" i="32" s="1"/>
  <c r="J29" i="32"/>
  <c r="O67" i="32" s="1"/>
  <c r="J21" i="32"/>
  <c r="O59" i="32" s="1"/>
  <c r="I21" i="32"/>
  <c r="H21" i="32"/>
  <c r="M59" i="32" s="1"/>
  <c r="G21" i="32"/>
  <c r="L59" i="32" s="1"/>
  <c r="F21" i="32"/>
  <c r="K59" i="32" s="1"/>
  <c r="E21" i="32"/>
  <c r="J59" i="32" s="1"/>
  <c r="P16" i="32"/>
  <c r="N85" i="32" s="1"/>
  <c r="Q16" i="32"/>
  <c r="O85" i="32" s="1"/>
  <c r="P14" i="32"/>
  <c r="N83" i="32" s="1"/>
  <c r="Q14" i="32"/>
  <c r="P6" i="32"/>
  <c r="N75" i="32" s="1"/>
  <c r="Q6" i="32"/>
  <c r="O75" i="32" s="1"/>
  <c r="N16" i="32"/>
  <c r="L85" i="32" s="1"/>
  <c r="O16" i="32"/>
  <c r="M85" i="32" s="1"/>
  <c r="N14" i="32"/>
  <c r="L83" i="32" s="1"/>
  <c r="O14" i="32"/>
  <c r="N6" i="32"/>
  <c r="L75" i="32" s="1"/>
  <c r="O6" i="32"/>
  <c r="M75" i="32" s="1"/>
  <c r="L16" i="32"/>
  <c r="J85" i="32" s="1"/>
  <c r="M16" i="32"/>
  <c r="K85" i="32" s="1"/>
  <c r="L14" i="32"/>
  <c r="J83" i="32" s="1"/>
  <c r="M14" i="32"/>
  <c r="K83" i="32" s="1"/>
  <c r="L6" i="32"/>
  <c r="J75" i="32" s="1"/>
  <c r="M6" i="32"/>
  <c r="K75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92" i="32"/>
  <c r="H16" i="32"/>
  <c r="M56" i="32" s="1"/>
  <c r="I16" i="32"/>
  <c r="N56" i="32" s="1"/>
  <c r="H14" i="32"/>
  <c r="M54" i="32" s="1"/>
  <c r="I14" i="32"/>
  <c r="N54" i="32" s="1"/>
  <c r="N92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79" i="31"/>
  <c r="N50" i="32"/>
  <c r="O50" i="31"/>
  <c r="M63" i="32"/>
  <c r="K92" i="32"/>
  <c r="O92" i="32"/>
  <c r="J92" i="28"/>
  <c r="J92" i="32"/>
  <c r="K79" i="32"/>
  <c r="L79" i="32"/>
  <c r="N79" i="32"/>
  <c r="M79" i="32"/>
  <c r="O79" i="32"/>
  <c r="J79" i="28"/>
  <c r="L63" i="32"/>
  <c r="J63" i="32"/>
  <c r="J79" i="32"/>
  <c r="K63" i="32"/>
  <c r="O63" i="32"/>
  <c r="M50" i="32"/>
  <c r="N63" i="32"/>
  <c r="J63" i="28"/>
  <c r="K79" i="31"/>
  <c r="L50" i="32"/>
  <c r="O50" i="32"/>
  <c r="K50" i="32"/>
  <c r="J50" i="32"/>
  <c r="K92" i="31"/>
  <c r="K50" i="31"/>
  <c r="J50" i="28"/>
  <c r="O92" i="31"/>
  <c r="M50" i="31"/>
  <c r="M92" i="31"/>
  <c r="J92" i="31"/>
  <c r="L92" i="31"/>
  <c r="N92" i="31"/>
  <c r="J79" i="31"/>
  <c r="L98" i="32"/>
  <c r="O79" i="28"/>
  <c r="N79" i="31"/>
  <c r="L79" i="31"/>
  <c r="M63" i="31"/>
  <c r="K63" i="31"/>
  <c r="M79" i="28"/>
  <c r="L63" i="31"/>
  <c r="O63" i="31"/>
  <c r="N63" i="31"/>
  <c r="L50" i="28"/>
  <c r="J63" i="31"/>
  <c r="M92" i="28"/>
  <c r="L50" i="31"/>
  <c r="N50" i="31"/>
  <c r="O92" i="28"/>
  <c r="J50" i="31"/>
  <c r="M63" i="28"/>
  <c r="L92" i="28"/>
  <c r="L63" i="28"/>
  <c r="N79" i="28"/>
  <c r="K79" i="28"/>
  <c r="N92" i="28"/>
  <c r="K92" i="28"/>
  <c r="K50" i="28"/>
  <c r="K63" i="28"/>
  <c r="L79" i="28"/>
  <c r="O50" i="28"/>
  <c r="O63" i="28"/>
  <c r="N63" i="28"/>
  <c r="N50" i="28"/>
  <c r="N88" i="31"/>
  <c r="L96" i="32"/>
  <c r="J88" i="31"/>
  <c r="K96" i="32"/>
  <c r="M88" i="31"/>
  <c r="J59" i="31"/>
  <c r="M88" i="32"/>
  <c r="N59" i="32"/>
  <c r="O83" i="32"/>
  <c r="N67" i="32"/>
  <c r="J88" i="32"/>
  <c r="N88" i="32"/>
  <c r="J98" i="32"/>
  <c r="M98" i="32"/>
  <c r="M83" i="32"/>
  <c r="J69" i="32"/>
  <c r="O59" i="31"/>
  <c r="O85" i="31"/>
  <c r="L85" i="31"/>
  <c r="V33" i="32"/>
  <c r="O88" i="31"/>
  <c r="N59" i="31"/>
  <c r="L59" i="31"/>
  <c r="K98" i="31"/>
  <c r="L69" i="31"/>
  <c r="M69" i="31"/>
  <c r="O98" i="31"/>
  <c r="V18" i="32"/>
  <c r="N98" i="31"/>
  <c r="L98" i="31"/>
  <c r="N69" i="31"/>
  <c r="J69" i="31"/>
  <c r="M83" i="31"/>
  <c r="N83" i="31"/>
  <c r="O54" i="31"/>
  <c r="N54" i="31"/>
  <c r="K83" i="31"/>
  <c r="J54" i="31"/>
  <c r="L83" i="31"/>
  <c r="N75" i="31"/>
  <c r="M46" i="31"/>
  <c r="O75" i="31"/>
  <c r="L46" i="31"/>
  <c r="K85" i="31"/>
  <c r="J56" i="31"/>
  <c r="N56" i="31"/>
  <c r="K56" i="31"/>
  <c r="O56" i="31"/>
  <c r="M85" i="31"/>
  <c r="V33" i="31"/>
  <c r="J67" i="28"/>
  <c r="V18" i="31"/>
  <c r="O88" i="28"/>
  <c r="K88" i="28"/>
  <c r="O67" i="28"/>
  <c r="J88" i="28"/>
  <c r="N59" i="28"/>
  <c r="L88" i="28"/>
  <c r="J59" i="28"/>
  <c r="N67" i="28"/>
  <c r="M88" i="28"/>
  <c r="L59" i="28"/>
  <c r="L67" i="28"/>
  <c r="M59" i="28"/>
  <c r="K67" i="28"/>
  <c r="O96" i="28"/>
  <c r="V33" i="28"/>
  <c r="M96" i="28"/>
  <c r="N96" i="28"/>
  <c r="K96" i="28"/>
  <c r="K52" i="28"/>
  <c r="N52" i="28"/>
  <c r="O52" i="28"/>
  <c r="L52" i="28"/>
  <c r="J52" i="28"/>
  <c r="M81" i="28"/>
  <c r="N81" i="28"/>
  <c r="L81" i="28"/>
  <c r="O81" i="28"/>
  <c r="K81" i="28"/>
  <c r="J81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<sst xmlns="http://schemas.openxmlformats.org/spreadsheetml/2006/main" count="2642" uniqueCount="299">
  <si>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</si>
  <si>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</si>
  <si>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</si>
  <si>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</si>
  <si>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</si>
  <si>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</si>
  <si>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</si>
  <si>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</si>
  <si>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</si>
  <si>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</si>
  <si>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</si>
  <si>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</si>
  <si>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</si>
  <si>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</si>
  <si>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</si>
  <si>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</si>
  <si>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</si>
  <si>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</si>
  <si>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</si>
  <si>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</si>
  <si>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</si>
  <si>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</si>
  <si>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</si>
  <si>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</si>
  <si>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</si>
  <si>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</si>
  <si>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</si>
  <si>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</si>
  <si>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</si>
  <si>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</si>
  <si>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</si>
  <si>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</si>
  <si>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</si>
  <si>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</si>
  <si>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</si>
  <si>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</si>
  <si>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</si>
  <si>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</si>
  <si>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</si>
  <si>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</si>
  <si>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</si>
  <si>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</si>
  <si>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</si>
  <si>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</si>
  <si>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</si>
  <si>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</si>
  <si>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</si>
  <si>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</si>
  <si>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</si>
  <si>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</si>
  <si>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</si>
  <si>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</si>
  <si>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</si>
  <si>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</si>
  <si>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</si>
  <si>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</si>
  <si>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</si>
  <si>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</si>
  <si>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</si>
  <si>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</si>
  <si>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</si>
  <si>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</si>
  <si>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</si>
  <si>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</si>
  <si>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</si>
  <si>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</si>
  <si>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</si>
  <si>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</si>
  <si>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</si>
  <si>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</si>
  <si>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</si>
  <si>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</si>
  <si>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</si>
  <si>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</si>
  <si>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</si>
  <si>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</si>
  <si>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</si>
  <si>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</si>
  <si>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</si>
  <si>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</si>
  <si>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</si>
  <si>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</si>
  <si>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</si>
  <si>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</si>
  <si>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</si>
  <si>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</si>
  <si>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</si>
  <si>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</si>
  <si>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</si>
  <si>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</si>
  <si>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</si>
  <si>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</si>
  <si>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</si>
  <si>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</si>
  <si>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</si>
  <si>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</si>
  <si>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</si>
  <si>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</si>
  <si>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</si>
  <si>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</si>
  <si>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</si>
  <si>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</si>
  <si>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</si>
  <si>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</si>
  <si>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</si>
  <si>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</si>
  <si>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</si>
  <si>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</si>
  <si>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</si>
  <si>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</si>
  <si>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</si>
  <si>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</si>
  <si>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</si>
  <si>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</si>
  <si>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</si>
  <si>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</si>
  <si>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</si>
  <si>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</si>
  <si>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</si>
  <si>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</si>
  <si>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</si>
  <si>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</si>
  <si>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</si>
  <si>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</si>
  <si>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</si>
  <si>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</si>
  <si>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</si>
  <si>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</si>
  <si>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</si>
  <si>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</si>
  <si>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</si>
  <si>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</si>
  <si>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</si>
  <si>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</si>
  <si>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</si>
  <si>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</si>
  <si>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</si>
  <si>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</si>
  <si>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</si>
  <si>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</si>
  <si>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</si>
  <si>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</si>
  <si>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</si>
  <si>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</si>
  <si>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</si>
  <si>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</si>
  <si>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</si>
  <si>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</si>
  <si>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</si>
  <si>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</si>
  <si>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</si>
  <si>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</si>
  <si>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</si>
  <si>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</si>
  <si>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</si>
  <si>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</si>
  <si>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</si>
  <si>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</si>
  <si>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</si>
  <si>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</si>
  <si>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</si>
  <si>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</si>
  <si>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</si>
  <si>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</si>
  <si>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</si>
  <si>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</si>
  <si>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</si>
  <si>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</si>
  <si>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</si>
  <si>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</si>
  <si>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</si>
  <si>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</si>
  <si>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</si>
  <si>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</si>
  <si>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</si>
  <si>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</si>
  <si>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</si>
  <si>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</si>
  <si>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</si>
  <si>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</si>
  <si>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</si>
  <si>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</si>
  <si>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</si>
  <si>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</si>
  <si>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</si>
  <si>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</si>
  <si>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</si>
  <si>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</si>
  <si>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</si>
  <si>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</si>
  <si>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</si>
  <si>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</si>
  <si>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</si>
  <si>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</si>
  <si>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</si>
  <si>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</si>
  <si>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</si>
  <si>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</si>
  <si>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</si>
  <si>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</si>
  <si>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</si>
  <si>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</si>
  <si>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</si>
  <si>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</si>
  <si>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</si>
  <si>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</si>
  <si>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</si>
  <si>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</si>
  <si>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</si>
  <si>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</si>
  <si>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</si>
  <si>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</si>
  <si>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</si>
  <si>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</si>
  <si>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</si>
  <si>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</si>
  <si>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</si>
  <si>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</si>
  <si>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</si>
  <si>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</si>
  <si>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</si>
  <si>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</si>
  <si>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</si>
  <si>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</si>
  <si>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</si>
  <si>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</si>
  <si>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</si>
  <si>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</si>
  <si>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</si>
  <si>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</si>
  <si>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</si>
  <si>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</si>
  <si>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</si>
  <si>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</si>
  <si>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</si>
  <si>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</si>
  <si>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</si>
  <si>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</si>
  <si>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</si>
  <si>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</si>
  <si>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</si>
  <si>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</si>
  <si>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</si>
  <si>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</si>
  <si>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</si>
  <si>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</si>
  <si>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</si>
  <si>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</si>
  <si>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</si>
  <si>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</si>
  <si>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</si>
  <si>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</si>
  <si>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</si>
  <si>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</si>
  <si>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</si>
  <si>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</si>
  <si>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</si>
  <si>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</si>
  <si>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</si>
  <si>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</si>
  <si>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</si>
  <si>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</si>
  <si>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</si>
  <si>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</si>
  <si>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</si>
  <si>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</si>
  <si>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</si>
  <si>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</si>
  <si>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</si>
  <si>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</si>
  <si>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</si>
  <si>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</si>
  <si>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</si>
  <si>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</si>
  <si>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</si>
  <si>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</si>
  <si>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</si>
  <si>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</si>
  <si>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</si>
  <si>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</si>
  <si>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</si>
  <si>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</si>
  <si>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</si>
  <si>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</si>
  <si>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</si>
  <si>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</si>
  <si>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UC_T: UC_COMPRD~UP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</si>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</sst>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7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14</v>
      </c>
      <c r="C2" t="s">
        <v>50</v>
      </c>
      <c r="D2" t="s">
        <v>224</v>
      </c>
      <c r="E2" t="s">
        <v>227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4.4735749332023098E-3</v>
      </c>
      <c r="M2">
        <v>4.4735749332023098E-3</v>
      </c>
    </row>
    <row r="3" spans="1:13">
      <c r="A3" t="s">
        <v>223</v>
      </c>
      <c r="B3" t="s">
        <v>14</v>
      </c>
      <c r="C3" t="s">
        <v>49</v>
      </c>
      <c r="D3" t="s">
        <v>224</v>
      </c>
      <c r="E3" t="s">
        <v>227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0.19812084120527901</v>
      </c>
      <c r="M3">
        <v>0.19812084120527901</v>
      </c>
    </row>
    <row r="4" spans="1:13">
      <c r="A4" t="s">
        <v>223</v>
      </c>
      <c r="B4" t="s">
        <v>14</v>
      </c>
      <c r="C4" t="s">
        <v>53</v>
      </c>
      <c r="D4" t="s">
        <v>224</v>
      </c>
      <c r="E4" t="s">
        <v>227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1.35582728420454E-2</v>
      </c>
      <c r="M4">
        <v>1.35582728420454E-2</v>
      </c>
    </row>
    <row r="5" spans="1:13">
      <c r="A5" t="s">
        <v>223</v>
      </c>
      <c r="B5" t="s">
        <v>14</v>
      </c>
      <c r="C5" t="s">
        <v>54</v>
      </c>
      <c r="D5" t="s">
        <v>224</v>
      </c>
      <c r="E5" t="s">
        <v>227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2.4813655183930802E-2</v>
      </c>
      <c r="M5">
        <v>2.4813655183930802E-2</v>
      </c>
    </row>
    <row r="6" spans="1:13">
      <c r="A6" t="s">
        <v>223</v>
      </c>
      <c r="B6" t="s">
        <v>14</v>
      </c>
      <c r="C6" t="s">
        <v>51</v>
      </c>
      <c r="D6" t="s">
        <v>224</v>
      </c>
      <c r="E6" t="s">
        <v>227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9.6274926826448607E-6</v>
      </c>
      <c r="M6">
        <v>9.6274926826448607E-6</v>
      </c>
    </row>
    <row r="7" spans="1:13">
      <c r="A7" t="s">
        <v>223</v>
      </c>
      <c r="B7" t="s">
        <v>14</v>
      </c>
      <c r="C7" t="s">
        <v>56</v>
      </c>
      <c r="D7" t="s">
        <v>224</v>
      </c>
      <c r="E7" t="s">
        <v>227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1.18590868367296E-2</v>
      </c>
      <c r="M7">
        <v>1.18590868367296E-2</v>
      </c>
    </row>
    <row r="8" spans="1:13">
      <c r="A8" t="s">
        <v>223</v>
      </c>
      <c r="B8" t="s">
        <v>14</v>
      </c>
      <c r="C8" t="s">
        <v>61</v>
      </c>
      <c r="D8" t="s">
        <v>224</v>
      </c>
      <c r="E8" t="s">
        <v>227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5.3179934471147799E-2</v>
      </c>
      <c r="M8">
        <v>5.3179934471147799E-2</v>
      </c>
    </row>
    <row r="9" spans="1:13">
      <c r="A9" t="s">
        <v>223</v>
      </c>
      <c r="B9" t="s">
        <v>14</v>
      </c>
      <c r="C9" t="s">
        <v>60</v>
      </c>
      <c r="D9" t="s">
        <v>224</v>
      </c>
      <c r="E9" t="s">
        <v>227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1.1111193431909199E-3</v>
      </c>
      <c r="M9">
        <v>1.1111193431909199E-3</v>
      </c>
    </row>
    <row r="10" spans="1:13">
      <c r="A10" t="s">
        <v>223</v>
      </c>
      <c r="B10" t="s">
        <v>14</v>
      </c>
      <c r="C10" t="s">
        <v>55</v>
      </c>
      <c r="D10" t="s">
        <v>224</v>
      </c>
      <c r="E10" t="s">
        <v>227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3.7359826231663999E-2</v>
      </c>
      <c r="M10">
        <v>3.7359826231663999E-2</v>
      </c>
    </row>
    <row r="11" spans="1:13">
      <c r="A11" t="s">
        <v>223</v>
      </c>
      <c r="B11" t="s">
        <v>14</v>
      </c>
      <c r="C11" t="s">
        <v>52</v>
      </c>
      <c r="D11" t="s">
        <v>224</v>
      </c>
      <c r="E11" t="s">
        <v>227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2.3078593190679501E-2</v>
      </c>
      <c r="M11">
        <v>2.3078593190679501E-2</v>
      </c>
    </row>
    <row r="12" spans="1:13">
      <c r="A12" t="s">
        <v>223</v>
      </c>
      <c r="B12" t="s">
        <v>14</v>
      </c>
      <c r="C12" t="s">
        <v>57</v>
      </c>
      <c r="D12" t="s">
        <v>224</v>
      </c>
      <c r="E12" t="s">
        <v>227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7.4873010592929098E-2</v>
      </c>
      <c r="M12">
        <v>7.4873010592929098E-2</v>
      </c>
    </row>
    <row r="13" spans="1:13">
      <c r="A13" t="s">
        <v>223</v>
      </c>
      <c r="B13" t="s">
        <v>14</v>
      </c>
      <c r="C13" t="s">
        <v>58</v>
      </c>
      <c r="D13" t="s">
        <v>224</v>
      </c>
      <c r="E13" t="s">
        <v>227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6.95288328276885E-2</v>
      </c>
      <c r="M13">
        <v>6.95288328276885E-2</v>
      </c>
    </row>
    <row r="14" spans="1:13">
      <c r="A14" t="s">
        <v>223</v>
      </c>
      <c r="B14" t="s">
        <v>14</v>
      </c>
      <c r="C14" t="s">
        <v>59</v>
      </c>
      <c r="D14" t="s">
        <v>224</v>
      </c>
      <c r="E14" t="s">
        <v>227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1.7647904805808901E-2</v>
      </c>
      <c r="M14">
        <v>1.7647904805808901E-2</v>
      </c>
    </row>
    <row r="15" spans="1:13">
      <c r="A15" t="s">
        <v>223</v>
      </c>
      <c r="B15" t="s">
        <v>14</v>
      </c>
      <c r="C15" t="s">
        <v>75</v>
      </c>
      <c r="D15" t="s">
        <v>224</v>
      </c>
      <c r="E15" t="s">
        <v>227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1.55528798694797E-2</v>
      </c>
      <c r="M15">
        <v>1.55528798694797E-2</v>
      </c>
    </row>
    <row r="16" spans="1:13">
      <c r="A16" t="s">
        <v>223</v>
      </c>
      <c r="B16" t="s">
        <v>14</v>
      </c>
      <c r="C16" t="s">
        <v>74</v>
      </c>
      <c r="D16" t="s">
        <v>224</v>
      </c>
      <c r="E16" t="s">
        <v>227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0.200472938519001</v>
      </c>
      <c r="M16">
        <v>0.200472938519001</v>
      </c>
    </row>
    <row r="17" spans="1:13">
      <c r="A17" t="s">
        <v>223</v>
      </c>
      <c r="B17" t="s">
        <v>14</v>
      </c>
      <c r="C17" t="s">
        <v>78</v>
      </c>
      <c r="D17" t="s">
        <v>224</v>
      </c>
      <c r="E17" t="s">
        <v>227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3.19379469540736E-2</v>
      </c>
      <c r="M17">
        <v>3.19379469540736E-2</v>
      </c>
    </row>
    <row r="18" spans="1:13">
      <c r="A18" t="s">
        <v>223</v>
      </c>
      <c r="B18" t="s">
        <v>14</v>
      </c>
      <c r="C18" t="s">
        <v>79</v>
      </c>
      <c r="D18" t="s">
        <v>224</v>
      </c>
      <c r="E18" t="s">
        <v>227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1.73685782056223E-2</v>
      </c>
      <c r="M18">
        <v>1.73685782056223E-2</v>
      </c>
    </row>
    <row r="19" spans="1:13">
      <c r="A19" t="s">
        <v>223</v>
      </c>
      <c r="B19" t="s">
        <v>14</v>
      </c>
      <c r="C19" t="s">
        <v>76</v>
      </c>
      <c r="D19" t="s">
        <v>224</v>
      </c>
      <c r="E19" t="s">
        <v>227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</v>
      </c>
      <c r="M19">
        <v>0</v>
      </c>
    </row>
    <row r="20" spans="1:13">
      <c r="A20" t="s">
        <v>223</v>
      </c>
      <c r="B20" t="s">
        <v>14</v>
      </c>
      <c r="C20" t="s">
        <v>81</v>
      </c>
      <c r="D20" t="s">
        <v>224</v>
      </c>
      <c r="E20" t="s">
        <v>227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2.2095891324020799E-2</v>
      </c>
      <c r="M20">
        <v>2.2095891324020799E-2</v>
      </c>
    </row>
    <row r="21" spans="1:13">
      <c r="A21" t="s">
        <v>223</v>
      </c>
      <c r="B21" t="s">
        <v>14</v>
      </c>
      <c r="C21" t="s">
        <v>86</v>
      </c>
      <c r="D21" t="s">
        <v>224</v>
      </c>
      <c r="E21" t="s">
        <v>227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0.249048421589953</v>
      </c>
      <c r="M21">
        <v>0.249048421589953</v>
      </c>
    </row>
    <row r="22" spans="1:13">
      <c r="A22" t="s">
        <v>223</v>
      </c>
      <c r="B22" t="s">
        <v>14</v>
      </c>
      <c r="C22" t="s">
        <v>85</v>
      </c>
      <c r="D22" t="s">
        <v>224</v>
      </c>
      <c r="E22" t="s">
        <v>227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1.4426391204160499E-2</v>
      </c>
      <c r="M22">
        <v>1.4426391204160499E-2</v>
      </c>
    </row>
    <row r="23" spans="1:13">
      <c r="A23" t="s">
        <v>223</v>
      </c>
      <c r="B23" t="s">
        <v>14</v>
      </c>
      <c r="C23" t="s">
        <v>80</v>
      </c>
      <c r="D23" t="s">
        <v>224</v>
      </c>
      <c r="E23" t="s">
        <v>227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2.8368761423682901E-2</v>
      </c>
      <c r="M23">
        <v>2.8368761423682901E-2</v>
      </c>
    </row>
    <row r="24" spans="1:13">
      <c r="A24" t="s">
        <v>223</v>
      </c>
      <c r="B24" t="s">
        <v>14</v>
      </c>
      <c r="C24" t="s">
        <v>77</v>
      </c>
      <c r="D24" t="s">
        <v>224</v>
      </c>
      <c r="E24" t="s">
        <v>227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3.0936872888717201E-2</v>
      </c>
      <c r="M24">
        <v>3.0936872888717201E-2</v>
      </c>
    </row>
    <row r="25" spans="1:13">
      <c r="A25" t="s">
        <v>223</v>
      </c>
      <c r="B25" t="s">
        <v>14</v>
      </c>
      <c r="C25" t="s">
        <v>82</v>
      </c>
      <c r="D25" t="s">
        <v>224</v>
      </c>
      <c r="E25" t="s">
        <v>227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4.47139828843457E-2</v>
      </c>
      <c r="M25">
        <v>4.47139828843457E-2</v>
      </c>
    </row>
    <row r="26" spans="1:13">
      <c r="A26" t="s">
        <v>223</v>
      </c>
      <c r="B26" t="s">
        <v>14</v>
      </c>
      <c r="C26" t="s">
        <v>83</v>
      </c>
      <c r="D26" t="s">
        <v>224</v>
      </c>
      <c r="E26" t="s">
        <v>227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4.6440816123458198E-2</v>
      </c>
      <c r="M26">
        <v>4.6440816123458198E-2</v>
      </c>
    </row>
    <row r="27" spans="1:13">
      <c r="A27" t="s">
        <v>223</v>
      </c>
      <c r="B27" t="s">
        <v>14</v>
      </c>
      <c r="C27" t="s">
        <v>84</v>
      </c>
      <c r="D27" t="s">
        <v>224</v>
      </c>
      <c r="E27" t="s">
        <v>227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7.5066866433008306E-2</v>
      </c>
      <c r="M27">
        <v>7.5066866433008306E-2</v>
      </c>
    </row>
    <row r="28" spans="1:13">
      <c r="A28" t="s">
        <v>223</v>
      </c>
      <c r="B28" t="s">
        <v>14</v>
      </c>
      <c r="C28" t="s">
        <v>100</v>
      </c>
      <c r="D28" t="s">
        <v>224</v>
      </c>
      <c r="E28" t="s">
        <v>227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0</v>
      </c>
      <c r="M28">
        <v>0</v>
      </c>
    </row>
    <row r="29" spans="1:13">
      <c r="A29" t="s">
        <v>223</v>
      </c>
      <c r="B29" t="s">
        <v>14</v>
      </c>
      <c r="C29" t="s">
        <v>99</v>
      </c>
      <c r="D29" t="s">
        <v>224</v>
      </c>
      <c r="E29" t="s">
        <v>227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0.44729159875627</v>
      </c>
      <c r="M29">
        <v>0.44729159875627</v>
      </c>
    </row>
    <row r="30" spans="1:13">
      <c r="A30" t="s">
        <v>223</v>
      </c>
      <c r="B30" t="s">
        <v>14</v>
      </c>
      <c r="C30" t="s">
        <v>103</v>
      </c>
      <c r="D30" t="s">
        <v>224</v>
      </c>
      <c r="E30" t="s">
        <v>227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5.1441804976465701E-2</v>
      </c>
      <c r="M30">
        <v>5.1441804976465701E-2</v>
      </c>
    </row>
    <row r="31" spans="1:13">
      <c r="A31" t="s">
        <v>223</v>
      </c>
      <c r="B31" t="s">
        <v>14</v>
      </c>
      <c r="C31" t="s">
        <v>104</v>
      </c>
      <c r="D31" t="s">
        <v>224</v>
      </c>
      <c r="E31" t="s">
        <v>227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3.17870115673878E-2</v>
      </c>
      <c r="M31">
        <v>3.17870115673878E-2</v>
      </c>
    </row>
    <row r="32" spans="1:13">
      <c r="A32" t="s">
        <v>223</v>
      </c>
      <c r="B32" t="s">
        <v>14</v>
      </c>
      <c r="C32" t="s">
        <v>101</v>
      </c>
      <c r="D32" t="s">
        <v>224</v>
      </c>
      <c r="E32" t="s">
        <v>227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</v>
      </c>
      <c r="M32">
        <v>0</v>
      </c>
    </row>
    <row r="33" spans="1:13">
      <c r="A33" t="s">
        <v>223</v>
      </c>
      <c r="B33" t="s">
        <v>14</v>
      </c>
      <c r="C33" t="s">
        <v>106</v>
      </c>
      <c r="D33" t="s">
        <v>224</v>
      </c>
      <c r="E33" t="s">
        <v>227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3.7040631160092499E-2</v>
      </c>
      <c r="M33">
        <v>3.7040631160092499E-2</v>
      </c>
    </row>
    <row r="34" spans="1:13">
      <c r="A34" t="s">
        <v>223</v>
      </c>
      <c r="B34" t="s">
        <v>14</v>
      </c>
      <c r="C34" t="s">
        <v>111</v>
      </c>
      <c r="D34" t="s">
        <v>224</v>
      </c>
      <c r="E34" t="s">
        <v>227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0.22978380047467101</v>
      </c>
      <c r="M34">
        <v>0.22978380047467101</v>
      </c>
    </row>
    <row r="35" spans="1:13">
      <c r="A35" t="s">
        <v>223</v>
      </c>
      <c r="B35" t="s">
        <v>14</v>
      </c>
      <c r="C35" t="s">
        <v>110</v>
      </c>
      <c r="D35" t="s">
        <v>224</v>
      </c>
      <c r="E35" t="s">
        <v>227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0.189996602787424</v>
      </c>
      <c r="M35">
        <v>0.189996602787424</v>
      </c>
    </row>
    <row r="36" spans="1:13">
      <c r="A36" t="s">
        <v>223</v>
      </c>
      <c r="B36" t="s">
        <v>14</v>
      </c>
      <c r="C36" t="s">
        <v>105</v>
      </c>
      <c r="D36" t="s">
        <v>224</v>
      </c>
      <c r="E36" t="s">
        <v>227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4.6621727976421598E-2</v>
      </c>
      <c r="M36">
        <v>4.6621727976421598E-2</v>
      </c>
    </row>
    <row r="37" spans="1:13">
      <c r="A37" t="s">
        <v>223</v>
      </c>
      <c r="B37" t="s">
        <v>14</v>
      </c>
      <c r="C37" t="s">
        <v>102</v>
      </c>
      <c r="D37" t="s">
        <v>224</v>
      </c>
      <c r="E37" t="s">
        <v>227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6.7033675870053502E-2</v>
      </c>
      <c r="M37">
        <v>6.7033675870053502E-2</v>
      </c>
    </row>
    <row r="38" spans="1:13">
      <c r="A38" t="s">
        <v>223</v>
      </c>
      <c r="B38" t="s">
        <v>14</v>
      </c>
      <c r="C38" t="s">
        <v>107</v>
      </c>
      <c r="D38" t="s">
        <v>224</v>
      </c>
      <c r="E38" t="s">
        <v>227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9.5005552686675293E-2</v>
      </c>
      <c r="M38">
        <v>9.5005552686675293E-2</v>
      </c>
    </row>
    <row r="39" spans="1:13">
      <c r="A39" t="s">
        <v>223</v>
      </c>
      <c r="B39" t="s">
        <v>14</v>
      </c>
      <c r="C39" t="s">
        <v>108</v>
      </c>
      <c r="D39" t="s">
        <v>224</v>
      </c>
      <c r="E39" t="s">
        <v>227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0.12981046442763899</v>
      </c>
      <c r="M39">
        <v>0.12981046442763899</v>
      </c>
    </row>
    <row r="40" spans="1:13">
      <c r="A40" t="s">
        <v>223</v>
      </c>
      <c r="B40" t="s">
        <v>14</v>
      </c>
      <c r="C40" t="s">
        <v>109</v>
      </c>
      <c r="D40" t="s">
        <v>224</v>
      </c>
      <c r="E40" t="s">
        <v>227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9.1153830584100495E-2</v>
      </c>
      <c r="M40">
        <v>9.1153830584100495E-2</v>
      </c>
    </row>
    <row r="41" spans="1:13">
      <c r="A41" t="s">
        <v>223</v>
      </c>
      <c r="B41" t="s">
        <v>14</v>
      </c>
      <c r="C41" t="s">
        <v>63</v>
      </c>
      <c r="D41" t="s">
        <v>224</v>
      </c>
      <c r="E41" t="s">
        <v>227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7.1004600000000003E-3</v>
      </c>
      <c r="M41">
        <v>7.1004600000000003E-3</v>
      </c>
    </row>
    <row r="42" spans="1:13">
      <c r="A42" t="s">
        <v>223</v>
      </c>
      <c r="B42" t="s">
        <v>14</v>
      </c>
      <c r="C42" t="s">
        <v>62</v>
      </c>
      <c r="D42" t="s">
        <v>224</v>
      </c>
      <c r="E42" t="s">
        <v>227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4.2815604314722699E-2</v>
      </c>
      <c r="M42">
        <v>4.2815604314722699E-2</v>
      </c>
    </row>
    <row r="43" spans="1:13">
      <c r="A43" t="s">
        <v>223</v>
      </c>
      <c r="B43" t="s">
        <v>14</v>
      </c>
      <c r="C43" t="s">
        <v>66</v>
      </c>
      <c r="D43" t="s">
        <v>224</v>
      </c>
      <c r="E43" t="s">
        <v>227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8.4736052016827299E-3</v>
      </c>
      <c r="M43">
        <v>8.4736052016827299E-3</v>
      </c>
    </row>
    <row r="44" spans="1:13">
      <c r="A44" t="s">
        <v>223</v>
      </c>
      <c r="B44" t="s">
        <v>14</v>
      </c>
      <c r="C44" t="s">
        <v>67</v>
      </c>
      <c r="D44" t="s">
        <v>224</v>
      </c>
      <c r="E44" t="s">
        <v>227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3.6997794108646502E-2</v>
      </c>
      <c r="M44">
        <v>3.6997794108646502E-2</v>
      </c>
    </row>
    <row r="45" spans="1:13">
      <c r="A45" t="s">
        <v>223</v>
      </c>
      <c r="B45" t="s">
        <v>14</v>
      </c>
      <c r="C45" t="s">
        <v>64</v>
      </c>
      <c r="D45" t="s">
        <v>224</v>
      </c>
      <c r="E45" t="s">
        <v>227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8.5546800000000003E-3</v>
      </c>
      <c r="M45">
        <v>8.5546800000000003E-3</v>
      </c>
    </row>
    <row r="46" spans="1:13">
      <c r="A46" t="s">
        <v>223</v>
      </c>
      <c r="B46" t="s">
        <v>14</v>
      </c>
      <c r="C46" t="s">
        <v>69</v>
      </c>
      <c r="D46" t="s">
        <v>224</v>
      </c>
      <c r="E46" t="s">
        <v>227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7.0999155767537403E-3</v>
      </c>
      <c r="M46">
        <v>7.0999155767537403E-3</v>
      </c>
    </row>
    <row r="47" spans="1:13">
      <c r="A47" t="s">
        <v>223</v>
      </c>
      <c r="B47" t="s">
        <v>14</v>
      </c>
      <c r="C47" t="s">
        <v>73</v>
      </c>
      <c r="D47" t="s">
        <v>224</v>
      </c>
      <c r="E47" t="s">
        <v>227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3.0627633026508998E-4</v>
      </c>
      <c r="M47">
        <v>3.0627633026508998E-4</v>
      </c>
    </row>
    <row r="48" spans="1:13">
      <c r="A48" t="s">
        <v>223</v>
      </c>
      <c r="B48" t="s">
        <v>14</v>
      </c>
      <c r="C48" t="s">
        <v>68</v>
      </c>
      <c r="D48" t="s">
        <v>224</v>
      </c>
      <c r="E48" t="s">
        <v>227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1.0612182530373E-2</v>
      </c>
      <c r="M48">
        <v>1.0612182530373E-2</v>
      </c>
    </row>
    <row r="49" spans="1:13">
      <c r="A49" t="s">
        <v>223</v>
      </c>
      <c r="B49" t="s">
        <v>14</v>
      </c>
      <c r="C49" t="s">
        <v>65</v>
      </c>
      <c r="D49" t="s">
        <v>224</v>
      </c>
      <c r="E49" t="s">
        <v>227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1.25372293333067E-2</v>
      </c>
      <c r="M49">
        <v>1.25372293333067E-2</v>
      </c>
    </row>
    <row r="50" spans="1:13">
      <c r="A50" t="s">
        <v>223</v>
      </c>
      <c r="B50" t="s">
        <v>14</v>
      </c>
      <c r="C50" t="s">
        <v>70</v>
      </c>
      <c r="D50" t="s">
        <v>224</v>
      </c>
      <c r="E50" t="s">
        <v>227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8.5740576923076899E-3</v>
      </c>
      <c r="M50">
        <v>8.5740576923076899E-3</v>
      </c>
    </row>
    <row r="51" spans="1:13">
      <c r="A51" t="s">
        <v>223</v>
      </c>
      <c r="B51" t="s">
        <v>14</v>
      </c>
      <c r="C51" t="s">
        <v>71</v>
      </c>
      <c r="D51" t="s">
        <v>224</v>
      </c>
      <c r="E51" t="s">
        <v>227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8.5332927933924694E-3</v>
      </c>
      <c r="M51">
        <v>8.5332927933924694E-3</v>
      </c>
    </row>
    <row r="52" spans="1:13">
      <c r="A52" t="s">
        <v>223</v>
      </c>
      <c r="B52" t="s">
        <v>14</v>
      </c>
      <c r="C52" t="s">
        <v>137</v>
      </c>
      <c r="D52" t="s">
        <v>224</v>
      </c>
      <c r="E52" t="s">
        <v>227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8.6298729994523198E-3</v>
      </c>
      <c r="M52">
        <v>8.6298729994523198E-3</v>
      </c>
    </row>
    <row r="53" spans="1:13">
      <c r="A53" t="s">
        <v>223</v>
      </c>
      <c r="B53" t="s">
        <v>14</v>
      </c>
      <c r="C53" t="s">
        <v>72</v>
      </c>
      <c r="D53" t="s">
        <v>224</v>
      </c>
      <c r="E53" t="s">
        <v>227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9.7598754499754609E-3</v>
      </c>
      <c r="M53">
        <v>9.7598754499754609E-3</v>
      </c>
    </row>
    <row r="54" spans="1:13">
      <c r="A54" t="s">
        <v>223</v>
      </c>
      <c r="B54" t="s">
        <v>14</v>
      </c>
      <c r="C54" t="s">
        <v>88</v>
      </c>
      <c r="D54" t="s">
        <v>224</v>
      </c>
      <c r="E54" t="s">
        <v>227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1.40208E-2</v>
      </c>
      <c r="M54">
        <v>1.40208E-2</v>
      </c>
    </row>
    <row r="55" spans="1:13">
      <c r="A55" t="s">
        <v>223</v>
      </c>
      <c r="B55" t="s">
        <v>14</v>
      </c>
      <c r="C55" t="s">
        <v>87</v>
      </c>
      <c r="D55" t="s">
        <v>224</v>
      </c>
      <c r="E55" t="s">
        <v>227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1.6455462342683601E-2</v>
      </c>
      <c r="M55">
        <v>1.6455462342683601E-2</v>
      </c>
    </row>
    <row r="56" spans="1:13">
      <c r="A56" t="s">
        <v>223</v>
      </c>
      <c r="B56" t="s">
        <v>14</v>
      </c>
      <c r="C56" t="s">
        <v>91</v>
      </c>
      <c r="D56" t="s">
        <v>224</v>
      </c>
      <c r="E56" t="s">
        <v>227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1.29275684703049E-2</v>
      </c>
      <c r="M56">
        <v>1.29275684703049E-2</v>
      </c>
    </row>
    <row r="57" spans="1:13">
      <c r="A57" t="s">
        <v>223</v>
      </c>
      <c r="B57" t="s">
        <v>14</v>
      </c>
      <c r="C57" t="s">
        <v>92</v>
      </c>
      <c r="D57" t="s">
        <v>224</v>
      </c>
      <c r="E57" t="s">
        <v>227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2.3641548707263999E-2</v>
      </c>
      <c r="M57">
        <v>2.3641548707263999E-2</v>
      </c>
    </row>
    <row r="58" spans="1:13">
      <c r="A58" t="s">
        <v>223</v>
      </c>
      <c r="B58" t="s">
        <v>14</v>
      </c>
      <c r="C58" t="s">
        <v>89</v>
      </c>
      <c r="D58" t="s">
        <v>224</v>
      </c>
      <c r="E58" t="s">
        <v>227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1.059804E-2</v>
      </c>
      <c r="M58">
        <v>1.059804E-2</v>
      </c>
    </row>
    <row r="59" spans="1:13">
      <c r="A59" t="s">
        <v>223</v>
      </c>
      <c r="B59" t="s">
        <v>14</v>
      </c>
      <c r="C59" t="s">
        <v>94</v>
      </c>
      <c r="D59" t="s">
        <v>224</v>
      </c>
      <c r="E59" t="s">
        <v>227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9.2067094002643308E-3</v>
      </c>
      <c r="M59">
        <v>9.2067094002643308E-3</v>
      </c>
    </row>
    <row r="60" spans="1:13">
      <c r="A60" t="s">
        <v>223</v>
      </c>
      <c r="B60" t="s">
        <v>14</v>
      </c>
      <c r="C60" t="s">
        <v>98</v>
      </c>
      <c r="D60" t="s">
        <v>224</v>
      </c>
      <c r="E60" t="s">
        <v>227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7.6939300464232304E-4</v>
      </c>
      <c r="M60">
        <v>7.6939300464232304E-4</v>
      </c>
    </row>
    <row r="61" spans="1:13">
      <c r="A61" t="s">
        <v>223</v>
      </c>
      <c r="B61" t="s">
        <v>14</v>
      </c>
      <c r="C61" t="s">
        <v>93</v>
      </c>
      <c r="D61" t="s">
        <v>224</v>
      </c>
      <c r="E61" t="s">
        <v>227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1.0991128214065201E-2</v>
      </c>
      <c r="M61">
        <v>1.0991128214065201E-2</v>
      </c>
    </row>
    <row r="62" spans="1:13">
      <c r="A62" t="s">
        <v>223</v>
      </c>
      <c r="B62" t="s">
        <v>14</v>
      </c>
      <c r="C62" t="s">
        <v>90</v>
      </c>
      <c r="D62" t="s">
        <v>224</v>
      </c>
      <c r="E62" t="s">
        <v>227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1.5857470577174002E-2</v>
      </c>
      <c r="M62">
        <v>1.5857470577174002E-2</v>
      </c>
    </row>
    <row r="63" spans="1:13">
      <c r="A63" t="s">
        <v>223</v>
      </c>
      <c r="B63" t="s">
        <v>14</v>
      </c>
      <c r="C63" t="s">
        <v>95</v>
      </c>
      <c r="D63" t="s">
        <v>224</v>
      </c>
      <c r="E63" t="s">
        <v>227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1.08711386313101E-2</v>
      </c>
      <c r="M63">
        <v>1.08711386313101E-2</v>
      </c>
    </row>
    <row r="64" spans="1:13">
      <c r="A64" t="s">
        <v>223</v>
      </c>
      <c r="B64" t="s">
        <v>14</v>
      </c>
      <c r="C64" t="s">
        <v>96</v>
      </c>
      <c r="D64" t="s">
        <v>224</v>
      </c>
      <c r="E64" t="s">
        <v>227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9.3095279184719493E-3</v>
      </c>
      <c r="M64">
        <v>9.3095279184719493E-3</v>
      </c>
    </row>
    <row r="65" spans="1:13">
      <c r="A65" t="s">
        <v>223</v>
      </c>
      <c r="B65" t="s">
        <v>14</v>
      </c>
      <c r="C65" t="s">
        <v>225</v>
      </c>
      <c r="D65" t="s">
        <v>224</v>
      </c>
      <c r="E65" t="s">
        <v>227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3.4409606285151599E-2</v>
      </c>
      <c r="M65">
        <v>3.4409606285151599E-2</v>
      </c>
    </row>
    <row r="66" spans="1:13">
      <c r="A66" t="s">
        <v>223</v>
      </c>
      <c r="B66" t="s">
        <v>14</v>
      </c>
      <c r="C66" t="s">
        <v>97</v>
      </c>
      <c r="D66" t="s">
        <v>224</v>
      </c>
      <c r="E66" t="s">
        <v>227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1.0844937056477299E-2</v>
      </c>
      <c r="M66">
        <v>1.0844937056477299E-2</v>
      </c>
    </row>
    <row r="67" spans="1:13">
      <c r="A67" t="s">
        <v>223</v>
      </c>
      <c r="B67" t="s">
        <v>14</v>
      </c>
      <c r="C67" t="s">
        <v>113</v>
      </c>
      <c r="D67" t="s">
        <v>224</v>
      </c>
      <c r="E67" t="s">
        <v>227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1.0679040000000001E-2</v>
      </c>
      <c r="M67">
        <v>1.0679040000000001E-2</v>
      </c>
    </row>
    <row r="68" spans="1:13">
      <c r="A68" t="s">
        <v>223</v>
      </c>
      <c r="B68" t="s">
        <v>14</v>
      </c>
      <c r="C68" t="s">
        <v>112</v>
      </c>
      <c r="D68" t="s">
        <v>224</v>
      </c>
      <c r="E68" t="s">
        <v>227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1.82955006878423E-2</v>
      </c>
      <c r="M68">
        <v>1.82955006878423E-2</v>
      </c>
    </row>
    <row r="69" spans="1:13">
      <c r="A69" t="s">
        <v>223</v>
      </c>
      <c r="B69" t="s">
        <v>14</v>
      </c>
      <c r="C69" t="s">
        <v>116</v>
      </c>
      <c r="D69" t="s">
        <v>224</v>
      </c>
      <c r="E69" t="s">
        <v>227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1.33284867630703E-2</v>
      </c>
      <c r="M69">
        <v>1.33284867630703E-2</v>
      </c>
    </row>
    <row r="70" spans="1:13">
      <c r="A70" t="s">
        <v>223</v>
      </c>
      <c r="B70" t="s">
        <v>14</v>
      </c>
      <c r="C70" t="s">
        <v>117</v>
      </c>
      <c r="D70" t="s">
        <v>224</v>
      </c>
      <c r="E70" t="s">
        <v>227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2.2499180043814002E-2</v>
      </c>
      <c r="M70">
        <v>2.2499180043814002E-2</v>
      </c>
    </row>
    <row r="71" spans="1:13">
      <c r="A71" t="s">
        <v>223</v>
      </c>
      <c r="B71" t="s">
        <v>14</v>
      </c>
      <c r="C71" t="s">
        <v>114</v>
      </c>
      <c r="D71" t="s">
        <v>224</v>
      </c>
      <c r="E71" t="s">
        <v>227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1.2096539999999999E-2</v>
      </c>
      <c r="M71">
        <v>1.2096539999999999E-2</v>
      </c>
    </row>
    <row r="72" spans="1:13">
      <c r="A72" t="s">
        <v>223</v>
      </c>
      <c r="B72" t="s">
        <v>14</v>
      </c>
      <c r="C72" t="s">
        <v>119</v>
      </c>
      <c r="D72" t="s">
        <v>224</v>
      </c>
      <c r="E72" t="s">
        <v>227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1.18538093576453E-2</v>
      </c>
      <c r="M72">
        <v>1.18538093576453E-2</v>
      </c>
    </row>
    <row r="73" spans="1:13">
      <c r="A73" t="s">
        <v>223</v>
      </c>
      <c r="B73" t="s">
        <v>14</v>
      </c>
      <c r="C73" t="s">
        <v>123</v>
      </c>
      <c r="D73" t="s">
        <v>224</v>
      </c>
      <c r="E73" t="s">
        <v>227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1.2874844310725899E-3</v>
      </c>
      <c r="M73">
        <v>1.2874844310725899E-3</v>
      </c>
    </row>
    <row r="74" spans="1:13">
      <c r="A74" t="s">
        <v>223</v>
      </c>
      <c r="B74" t="s">
        <v>14</v>
      </c>
      <c r="C74" t="s">
        <v>118</v>
      </c>
      <c r="D74" t="s">
        <v>224</v>
      </c>
      <c r="E74" t="s">
        <v>227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1.35372248660808E-2</v>
      </c>
      <c r="M74">
        <v>1.35372248660808E-2</v>
      </c>
    </row>
    <row r="75" spans="1:13">
      <c r="A75" t="s">
        <v>223</v>
      </c>
      <c r="B75" t="s">
        <v>14</v>
      </c>
      <c r="C75" t="s">
        <v>115</v>
      </c>
      <c r="D75" t="s">
        <v>224</v>
      </c>
      <c r="E75" t="s">
        <v>227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1.7354263255049698E-2</v>
      </c>
      <c r="M75">
        <v>1.7354263255049698E-2</v>
      </c>
    </row>
    <row r="76" spans="1:13">
      <c r="A76" t="s">
        <v>223</v>
      </c>
      <c r="B76" t="s">
        <v>14</v>
      </c>
      <c r="C76" t="s">
        <v>120</v>
      </c>
      <c r="D76" t="s">
        <v>224</v>
      </c>
      <c r="E76" t="s">
        <v>227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1.24915801777354E-2</v>
      </c>
      <c r="M76">
        <v>1.24915801777354E-2</v>
      </c>
    </row>
    <row r="77" spans="1:13">
      <c r="A77" t="s">
        <v>223</v>
      </c>
      <c r="B77" t="s">
        <v>14</v>
      </c>
      <c r="C77" t="s">
        <v>121</v>
      </c>
      <c r="D77" t="s">
        <v>224</v>
      </c>
      <c r="E77" t="s">
        <v>227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1.1286753739723199E-2</v>
      </c>
      <c r="M77">
        <v>1.1286753739723199E-2</v>
      </c>
    </row>
    <row r="78" spans="1:13">
      <c r="A78" t="s">
        <v>223</v>
      </c>
      <c r="B78" t="s">
        <v>14</v>
      </c>
      <c r="C78" t="s">
        <v>226</v>
      </c>
      <c r="D78" t="s">
        <v>224</v>
      </c>
      <c r="E78" t="s">
        <v>227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0.113051511576835</v>
      </c>
      <c r="M78">
        <v>0.113051511576835</v>
      </c>
    </row>
    <row r="79" spans="1:13">
      <c r="A79" t="s">
        <v>223</v>
      </c>
      <c r="B79" t="s">
        <v>14</v>
      </c>
      <c r="C79" t="s">
        <v>122</v>
      </c>
      <c r="D79" t="s">
        <v>224</v>
      </c>
      <c r="E79" t="s">
        <v>227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5</v>
      </c>
      <c r="C2" t="s">
        <v>50</v>
      </c>
      <c r="D2" t="s">
        <v>224</v>
      </c>
      <c r="E2" t="s">
        <v>224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4.60248564497463E-3</v>
      </c>
      <c r="M2">
        <v>4.60248564497463E-3</v>
      </c>
    </row>
    <row r="3" spans="1:13">
      <c r="A3" t="s">
        <v>223</v>
      </c>
      <c r="B3" t="s">
        <v>5</v>
      </c>
      <c r="C3" t="s">
        <v>49</v>
      </c>
      <c r="D3" t="s">
        <v>224</v>
      </c>
      <c r="E3" t="s">
        <v>224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0.44644110756253902</v>
      </c>
      <c r="M3">
        <v>0.44644110756253902</v>
      </c>
    </row>
    <row r="4" spans="1:13">
      <c r="A4" t="s">
        <v>223</v>
      </c>
      <c r="B4" t="s">
        <v>5</v>
      </c>
      <c r="C4" t="s">
        <v>53</v>
      </c>
      <c r="D4" t="s">
        <v>224</v>
      </c>
      <c r="E4" t="s">
        <v>224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57.948362593993899</v>
      </c>
      <c r="M4">
        <v>57.948362593993899</v>
      </c>
    </row>
    <row r="5" spans="1:13">
      <c r="A5" t="s">
        <v>223</v>
      </c>
      <c r="B5" t="s">
        <v>5</v>
      </c>
      <c r="C5" t="s">
        <v>54</v>
      </c>
      <c r="D5" t="s">
        <v>224</v>
      </c>
      <c r="E5" t="s">
        <v>224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34.660015354704498</v>
      </c>
      <c r="M5">
        <v>34.660015354704498</v>
      </c>
    </row>
    <row r="6" spans="1:13">
      <c r="A6" t="s">
        <v>223</v>
      </c>
      <c r="B6" t="s">
        <v>5</v>
      </c>
      <c r="C6" t="s">
        <v>51</v>
      </c>
      <c r="D6" t="s">
        <v>224</v>
      </c>
      <c r="E6" t="s">
        <v>224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1.53416188165821E-3</v>
      </c>
      <c r="M6">
        <v>1.53416188165821E-3</v>
      </c>
    </row>
    <row r="7" spans="1:13">
      <c r="A7" t="s">
        <v>223</v>
      </c>
      <c r="B7" t="s">
        <v>5</v>
      </c>
      <c r="C7" t="s">
        <v>56</v>
      </c>
      <c r="D7" t="s">
        <v>224</v>
      </c>
      <c r="E7" t="s">
        <v>224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84.248499731260594</v>
      </c>
      <c r="M7">
        <v>84.248499731260594</v>
      </c>
    </row>
    <row r="8" spans="1:13">
      <c r="A8" t="s">
        <v>223</v>
      </c>
      <c r="B8" t="s">
        <v>5</v>
      </c>
      <c r="C8" t="s">
        <v>61</v>
      </c>
      <c r="D8" t="s">
        <v>224</v>
      </c>
      <c r="E8" t="s">
        <v>224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6.1164732978890299</v>
      </c>
      <c r="M8">
        <v>6.1164732978890299</v>
      </c>
    </row>
    <row r="9" spans="1:13">
      <c r="A9" t="s">
        <v>223</v>
      </c>
      <c r="B9" t="s">
        <v>5</v>
      </c>
      <c r="C9" t="s">
        <v>60</v>
      </c>
      <c r="D9" t="s">
        <v>224</v>
      </c>
      <c r="E9" t="s">
        <v>224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13.449997216497501</v>
      </c>
      <c r="M9">
        <v>13.449997216497501</v>
      </c>
    </row>
    <row r="10" spans="1:13">
      <c r="A10" t="s">
        <v>223</v>
      </c>
      <c r="B10" t="s">
        <v>5</v>
      </c>
      <c r="C10" t="s">
        <v>55</v>
      </c>
      <c r="D10" t="s">
        <v>224</v>
      </c>
      <c r="E10" t="s">
        <v>224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6.0185170617451504</v>
      </c>
      <c r="M10">
        <v>6.0185170617451504</v>
      </c>
    </row>
    <row r="11" spans="1:13">
      <c r="A11" t="s">
        <v>223</v>
      </c>
      <c r="B11" t="s">
        <v>5</v>
      </c>
      <c r="C11" t="s">
        <v>52</v>
      </c>
      <c r="D11" t="s">
        <v>224</v>
      </c>
      <c r="E11" t="s">
        <v>224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2.9241125464405502</v>
      </c>
      <c r="M11">
        <v>2.9241125464405502</v>
      </c>
    </row>
    <row r="12" spans="1:13">
      <c r="A12" t="s">
        <v>223</v>
      </c>
      <c r="B12" t="s">
        <v>5</v>
      </c>
      <c r="C12" t="s">
        <v>57</v>
      </c>
      <c r="D12" t="s">
        <v>224</v>
      </c>
      <c r="E12" t="s">
        <v>224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2.14782663432149E-2</v>
      </c>
      <c r="M12">
        <v>2.14782663432149E-2</v>
      </c>
    </row>
    <row r="13" spans="1:13">
      <c r="A13" t="s">
        <v>223</v>
      </c>
      <c r="B13" t="s">
        <v>5</v>
      </c>
      <c r="C13" t="s">
        <v>58</v>
      </c>
      <c r="D13" t="s">
        <v>224</v>
      </c>
      <c r="E13" t="s">
        <v>224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0.671962904166296</v>
      </c>
      <c r="M13">
        <v>0.671962904166296</v>
      </c>
    </row>
    <row r="14" spans="1:13">
      <c r="A14" t="s">
        <v>223</v>
      </c>
      <c r="B14" t="s">
        <v>5</v>
      </c>
      <c r="C14" t="s">
        <v>59</v>
      </c>
      <c r="D14" t="s">
        <v>224</v>
      </c>
      <c r="E14" t="s">
        <v>224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0.28688827187008498</v>
      </c>
      <c r="M14">
        <v>0.28688827187008498</v>
      </c>
    </row>
    <row r="15" spans="1:13">
      <c r="A15" t="s">
        <v>223</v>
      </c>
      <c r="B15" t="s">
        <v>5</v>
      </c>
      <c r="C15" t="s">
        <v>75</v>
      </c>
      <c r="D15" t="s">
        <v>224</v>
      </c>
      <c r="E15" t="s">
        <v>224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1.8468309117856099E-3</v>
      </c>
      <c r="M15">
        <v>1.8468309117856099E-3</v>
      </c>
    </row>
    <row r="16" spans="1:13">
      <c r="A16" t="s">
        <v>223</v>
      </c>
      <c r="B16" t="s">
        <v>5</v>
      </c>
      <c r="C16" t="s">
        <v>74</v>
      </c>
      <c r="D16" t="s">
        <v>224</v>
      </c>
      <c r="E16" t="s">
        <v>224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12.695115687614299</v>
      </c>
      <c r="M16">
        <v>12.695115687614299</v>
      </c>
    </row>
    <row r="17" spans="1:13">
      <c r="A17" t="s">
        <v>223</v>
      </c>
      <c r="B17" t="s">
        <v>5</v>
      </c>
      <c r="C17" t="s">
        <v>78</v>
      </c>
      <c r="D17" t="s">
        <v>224</v>
      </c>
      <c r="E17" t="s">
        <v>224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23.5378599707077</v>
      </c>
      <c r="M17">
        <v>23.5378599707077</v>
      </c>
    </row>
    <row r="18" spans="1:13">
      <c r="A18" t="s">
        <v>223</v>
      </c>
      <c r="B18" t="s">
        <v>5</v>
      </c>
      <c r="C18" t="s">
        <v>79</v>
      </c>
      <c r="D18" t="s">
        <v>224</v>
      </c>
      <c r="E18" t="s">
        <v>224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34.537307856665997</v>
      </c>
      <c r="M18">
        <v>34.537307856665997</v>
      </c>
    </row>
    <row r="19" spans="1:13">
      <c r="A19" t="s">
        <v>223</v>
      </c>
      <c r="B19" t="s">
        <v>5</v>
      </c>
      <c r="C19" t="s">
        <v>76</v>
      </c>
      <c r="D19" t="s">
        <v>224</v>
      </c>
      <c r="E19" t="s">
        <v>224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</v>
      </c>
      <c r="M19">
        <v>0</v>
      </c>
    </row>
    <row r="20" spans="1:13">
      <c r="A20" t="s">
        <v>223</v>
      </c>
      <c r="B20" t="s">
        <v>5</v>
      </c>
      <c r="C20" t="s">
        <v>81</v>
      </c>
      <c r="D20" t="s">
        <v>224</v>
      </c>
      <c r="E20" t="s">
        <v>224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416.22766991277098</v>
      </c>
      <c r="M20">
        <v>416.22766991277098</v>
      </c>
    </row>
    <row r="21" spans="1:13">
      <c r="A21" t="s">
        <v>223</v>
      </c>
      <c r="B21" t="s">
        <v>5</v>
      </c>
      <c r="C21" t="s">
        <v>86</v>
      </c>
      <c r="D21" t="s">
        <v>224</v>
      </c>
      <c r="E21" t="s">
        <v>224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6.0948190335293004</v>
      </c>
      <c r="M21">
        <v>6.0948190335293004</v>
      </c>
    </row>
    <row r="22" spans="1:13">
      <c r="A22" t="s">
        <v>223</v>
      </c>
      <c r="B22" t="s">
        <v>5</v>
      </c>
      <c r="C22" t="s">
        <v>85</v>
      </c>
      <c r="D22" t="s">
        <v>224</v>
      </c>
      <c r="E22" t="s">
        <v>224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1.87822703728597</v>
      </c>
      <c r="M22">
        <v>1.87822703728597</v>
      </c>
    </row>
    <row r="23" spans="1:13">
      <c r="A23" t="s">
        <v>223</v>
      </c>
      <c r="B23" t="s">
        <v>5</v>
      </c>
      <c r="C23" t="s">
        <v>80</v>
      </c>
      <c r="D23" t="s">
        <v>224</v>
      </c>
      <c r="E23" t="s">
        <v>224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229.59247846045201</v>
      </c>
      <c r="M23">
        <v>229.59247846045201</v>
      </c>
    </row>
    <row r="24" spans="1:13">
      <c r="A24" t="s">
        <v>223</v>
      </c>
      <c r="B24" t="s">
        <v>5</v>
      </c>
      <c r="C24" t="s">
        <v>77</v>
      </c>
      <c r="D24" t="s">
        <v>224</v>
      </c>
      <c r="E24" t="s">
        <v>224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8.5563676143027507</v>
      </c>
      <c r="M24">
        <v>8.5563676143027507</v>
      </c>
    </row>
    <row r="25" spans="1:13">
      <c r="A25" t="s">
        <v>223</v>
      </c>
      <c r="B25" t="s">
        <v>5</v>
      </c>
      <c r="C25" t="s">
        <v>82</v>
      </c>
      <c r="D25" t="s">
        <v>224</v>
      </c>
      <c r="E25" t="s">
        <v>224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1.1431883343953</v>
      </c>
      <c r="M25">
        <v>1.1431883343953</v>
      </c>
    </row>
    <row r="26" spans="1:13">
      <c r="A26" t="s">
        <v>223</v>
      </c>
      <c r="B26" t="s">
        <v>5</v>
      </c>
      <c r="C26" t="s">
        <v>83</v>
      </c>
      <c r="D26" t="s">
        <v>224</v>
      </c>
      <c r="E26" t="s">
        <v>224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31.194820930970799</v>
      </c>
      <c r="M26">
        <v>31.194820930970799</v>
      </c>
    </row>
    <row r="27" spans="1:13">
      <c r="A27" t="s">
        <v>223</v>
      </c>
      <c r="B27" t="s">
        <v>5</v>
      </c>
      <c r="C27" t="s">
        <v>84</v>
      </c>
      <c r="D27" t="s">
        <v>224</v>
      </c>
      <c r="E27" t="s">
        <v>224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0.89201933039245196</v>
      </c>
      <c r="M27">
        <v>0.89201933039245196</v>
      </c>
    </row>
    <row r="28" spans="1:13">
      <c r="A28" t="s">
        <v>223</v>
      </c>
      <c r="B28" t="s">
        <v>5</v>
      </c>
      <c r="C28" t="s">
        <v>100</v>
      </c>
      <c r="D28" t="s">
        <v>224</v>
      </c>
      <c r="E28" t="s">
        <v>224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0</v>
      </c>
      <c r="M28">
        <v>0</v>
      </c>
    </row>
    <row r="29" spans="1:13">
      <c r="A29" t="s">
        <v>223</v>
      </c>
      <c r="B29" t="s">
        <v>5</v>
      </c>
      <c r="C29" t="s">
        <v>99</v>
      </c>
      <c r="D29" t="s">
        <v>224</v>
      </c>
      <c r="E29" t="s">
        <v>224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4.3523961222963896</v>
      </c>
      <c r="M29">
        <v>4.3523961222963896</v>
      </c>
    </row>
    <row r="30" spans="1:13">
      <c r="A30" t="s">
        <v>223</v>
      </c>
      <c r="B30" t="s">
        <v>5</v>
      </c>
      <c r="C30" t="s">
        <v>103</v>
      </c>
      <c r="D30" t="s">
        <v>224</v>
      </c>
      <c r="E30" t="s">
        <v>224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17.188553714322801</v>
      </c>
      <c r="M30">
        <v>17.188553714322801</v>
      </c>
    </row>
    <row r="31" spans="1:13">
      <c r="A31" t="s">
        <v>223</v>
      </c>
      <c r="B31" t="s">
        <v>5</v>
      </c>
      <c r="C31" t="s">
        <v>104</v>
      </c>
      <c r="D31" t="s">
        <v>224</v>
      </c>
      <c r="E31" t="s">
        <v>224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26.8964436482925</v>
      </c>
      <c r="M31">
        <v>26.8964436482925</v>
      </c>
    </row>
    <row r="32" spans="1:13">
      <c r="A32" t="s">
        <v>223</v>
      </c>
      <c r="B32" t="s">
        <v>5</v>
      </c>
      <c r="C32" t="s">
        <v>101</v>
      </c>
      <c r="D32" t="s">
        <v>224</v>
      </c>
      <c r="E32" t="s">
        <v>224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</v>
      </c>
      <c r="M32">
        <v>0</v>
      </c>
    </row>
    <row r="33" spans="1:13">
      <c r="A33" t="s">
        <v>223</v>
      </c>
      <c r="B33" t="s">
        <v>5</v>
      </c>
      <c r="C33" t="s">
        <v>106</v>
      </c>
      <c r="D33" t="s">
        <v>224</v>
      </c>
      <c r="E33" t="s">
        <v>224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113.656207454399</v>
      </c>
      <c r="M33">
        <v>113.656207454399</v>
      </c>
    </row>
    <row r="34" spans="1:13">
      <c r="A34" t="s">
        <v>223</v>
      </c>
      <c r="B34" t="s">
        <v>5</v>
      </c>
      <c r="C34" t="s">
        <v>111</v>
      </c>
      <c r="D34" t="s">
        <v>224</v>
      </c>
      <c r="E34" t="s">
        <v>224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4.74643123205162</v>
      </c>
      <c r="M34">
        <v>4.74643123205162</v>
      </c>
    </row>
    <row r="35" spans="1:13">
      <c r="A35" t="s">
        <v>223</v>
      </c>
      <c r="B35" t="s">
        <v>5</v>
      </c>
      <c r="C35" t="s">
        <v>110</v>
      </c>
      <c r="D35" t="s">
        <v>224</v>
      </c>
      <c r="E35" t="s">
        <v>224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0.518467249677939</v>
      </c>
      <c r="M35">
        <v>0.518467249677939</v>
      </c>
    </row>
    <row r="36" spans="1:13">
      <c r="A36" t="s">
        <v>223</v>
      </c>
      <c r="B36" t="s">
        <v>5</v>
      </c>
      <c r="C36" t="s">
        <v>105</v>
      </c>
      <c r="D36" t="s">
        <v>224</v>
      </c>
      <c r="E36" t="s">
        <v>224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503.64454388714699</v>
      </c>
      <c r="M36">
        <v>503.64454388714699</v>
      </c>
    </row>
    <row r="37" spans="1:13">
      <c r="A37" t="s">
        <v>223</v>
      </c>
      <c r="B37" t="s">
        <v>5</v>
      </c>
      <c r="C37" t="s">
        <v>102</v>
      </c>
      <c r="D37" t="s">
        <v>224</v>
      </c>
      <c r="E37" t="s">
        <v>224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15.979706390073799</v>
      </c>
      <c r="M37">
        <v>15.979706390073799</v>
      </c>
    </row>
    <row r="38" spans="1:13">
      <c r="A38" t="s">
        <v>223</v>
      </c>
      <c r="B38" t="s">
        <v>5</v>
      </c>
      <c r="C38" t="s">
        <v>107</v>
      </c>
      <c r="D38" t="s">
        <v>224</v>
      </c>
      <c r="E38" t="s">
        <v>224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2.1038855236931102</v>
      </c>
      <c r="M38">
        <v>2.1038855236931102</v>
      </c>
    </row>
    <row r="39" spans="1:13">
      <c r="A39" t="s">
        <v>223</v>
      </c>
      <c r="B39" t="s">
        <v>5</v>
      </c>
      <c r="C39" t="s">
        <v>108</v>
      </c>
      <c r="D39" t="s">
        <v>224</v>
      </c>
      <c r="E39" t="s">
        <v>224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31.749297105278</v>
      </c>
      <c r="M39">
        <v>31.749297105278</v>
      </c>
    </row>
    <row r="40" spans="1:13">
      <c r="A40" t="s">
        <v>223</v>
      </c>
      <c r="B40" t="s">
        <v>5</v>
      </c>
      <c r="C40" t="s">
        <v>109</v>
      </c>
      <c r="D40" t="s">
        <v>224</v>
      </c>
      <c r="E40" t="s">
        <v>224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3.5937966727676098</v>
      </c>
      <c r="M40">
        <v>3.5937966727676098</v>
      </c>
    </row>
    <row r="41" spans="1:13">
      <c r="A41" t="s">
        <v>223</v>
      </c>
      <c r="B41" t="s">
        <v>5</v>
      </c>
      <c r="C41" t="s">
        <v>63</v>
      </c>
      <c r="D41" t="s">
        <v>224</v>
      </c>
      <c r="E41" t="s">
        <v>224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6.16583088597027E-3</v>
      </c>
      <c r="M41">
        <v>6.16583088597027E-3</v>
      </c>
    </row>
    <row r="42" spans="1:13">
      <c r="A42" t="s">
        <v>223</v>
      </c>
      <c r="B42" t="s">
        <v>5</v>
      </c>
      <c r="C42" t="s">
        <v>62</v>
      </c>
      <c r="D42" t="s">
        <v>224</v>
      </c>
      <c r="E42" t="s">
        <v>224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7.2981416865295301E-2</v>
      </c>
      <c r="M42">
        <v>7.2981416865295301E-2</v>
      </c>
    </row>
    <row r="43" spans="1:13">
      <c r="A43" t="s">
        <v>223</v>
      </c>
      <c r="B43" t="s">
        <v>5</v>
      </c>
      <c r="C43" t="s">
        <v>66</v>
      </c>
      <c r="D43" t="s">
        <v>224</v>
      </c>
      <c r="E43" t="s">
        <v>224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57.9285140776459</v>
      </c>
      <c r="M43">
        <v>57.9285140776459</v>
      </c>
    </row>
    <row r="44" spans="1:13">
      <c r="A44" t="s">
        <v>223</v>
      </c>
      <c r="B44" t="s">
        <v>5</v>
      </c>
      <c r="C44" t="s">
        <v>67</v>
      </c>
      <c r="D44" t="s">
        <v>224</v>
      </c>
      <c r="E44" t="s">
        <v>224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40.6503144774357</v>
      </c>
      <c r="M44">
        <v>40.6503144774357</v>
      </c>
    </row>
    <row r="45" spans="1:13">
      <c r="A45" t="s">
        <v>223</v>
      </c>
      <c r="B45" t="s">
        <v>5</v>
      </c>
      <c r="C45" t="s">
        <v>64</v>
      </c>
      <c r="D45" t="s">
        <v>224</v>
      </c>
      <c r="E45" t="s">
        <v>224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4.6243731644776999E-3</v>
      </c>
      <c r="M45">
        <v>4.6243731644776999E-3</v>
      </c>
    </row>
    <row r="46" spans="1:13">
      <c r="A46" t="s">
        <v>223</v>
      </c>
      <c r="B46" t="s">
        <v>5</v>
      </c>
      <c r="C46" t="s">
        <v>69</v>
      </c>
      <c r="D46" t="s">
        <v>224</v>
      </c>
      <c r="E46" t="s">
        <v>224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83.712477385051997</v>
      </c>
      <c r="M46">
        <v>83.712477385051997</v>
      </c>
    </row>
    <row r="47" spans="1:13">
      <c r="A47" t="s">
        <v>223</v>
      </c>
      <c r="B47" t="s">
        <v>5</v>
      </c>
      <c r="C47" t="s">
        <v>73</v>
      </c>
      <c r="D47" t="s">
        <v>224</v>
      </c>
      <c r="E47" t="s">
        <v>224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13.2185328657539</v>
      </c>
      <c r="M47">
        <v>13.2185328657539</v>
      </c>
    </row>
    <row r="48" spans="1:13">
      <c r="A48" t="s">
        <v>223</v>
      </c>
      <c r="B48" t="s">
        <v>5</v>
      </c>
      <c r="C48" t="s">
        <v>68</v>
      </c>
      <c r="D48" t="s">
        <v>224</v>
      </c>
      <c r="E48" t="s">
        <v>224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5.5713611094292901</v>
      </c>
      <c r="M48">
        <v>5.5713611094292901</v>
      </c>
    </row>
    <row r="49" spans="1:13">
      <c r="A49" t="s">
        <v>223</v>
      </c>
      <c r="B49" t="s">
        <v>5</v>
      </c>
      <c r="C49" t="s">
        <v>65</v>
      </c>
      <c r="D49" t="s">
        <v>224</v>
      </c>
      <c r="E49" t="s">
        <v>224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2.6718791353017699</v>
      </c>
      <c r="M49">
        <v>2.6718791353017699</v>
      </c>
    </row>
    <row r="50" spans="1:13">
      <c r="A50" t="s">
        <v>223</v>
      </c>
      <c r="B50" t="s">
        <v>5</v>
      </c>
      <c r="C50" t="s">
        <v>70</v>
      </c>
      <c r="D50" t="s">
        <v>224</v>
      </c>
      <c r="E50" t="s">
        <v>224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2.0038950379403401E-2</v>
      </c>
      <c r="M50">
        <v>2.0038950379403401E-2</v>
      </c>
    </row>
    <row r="51" spans="1:13">
      <c r="A51" t="s">
        <v>223</v>
      </c>
      <c r="B51" t="s">
        <v>5</v>
      </c>
      <c r="C51" t="s">
        <v>71</v>
      </c>
      <c r="D51" t="s">
        <v>224</v>
      </c>
      <c r="E51" t="s">
        <v>224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0.60116851138210203</v>
      </c>
      <c r="M51">
        <v>0.60116851138210203</v>
      </c>
    </row>
    <row r="52" spans="1:13">
      <c r="A52" t="s">
        <v>223</v>
      </c>
      <c r="B52" t="s">
        <v>5</v>
      </c>
      <c r="C52" t="s">
        <v>137</v>
      </c>
      <c r="D52" t="s">
        <v>224</v>
      </c>
      <c r="E52" t="s">
        <v>224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2.0679888499999999</v>
      </c>
      <c r="M52">
        <v>2.0679888499999999</v>
      </c>
    </row>
    <row r="53" spans="1:13">
      <c r="A53" t="s">
        <v>223</v>
      </c>
      <c r="B53" t="s">
        <v>5</v>
      </c>
      <c r="C53" t="s">
        <v>72</v>
      </c>
      <c r="D53" t="s">
        <v>224</v>
      </c>
      <c r="E53" t="s">
        <v>224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0.272838016704185</v>
      </c>
      <c r="M53">
        <v>0.272838016704185</v>
      </c>
    </row>
    <row r="54" spans="1:13">
      <c r="A54" t="s">
        <v>223</v>
      </c>
      <c r="B54" t="s">
        <v>5</v>
      </c>
      <c r="C54" t="s">
        <v>88</v>
      </c>
      <c r="D54" t="s">
        <v>224</v>
      </c>
      <c r="E54" t="s">
        <v>224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5.5740886571593396E-3</v>
      </c>
      <c r="M54">
        <v>5.5740886571593396E-3</v>
      </c>
    </row>
    <row r="55" spans="1:13">
      <c r="A55" t="s">
        <v>223</v>
      </c>
      <c r="B55" t="s">
        <v>5</v>
      </c>
      <c r="C55" t="s">
        <v>87</v>
      </c>
      <c r="D55" t="s">
        <v>224</v>
      </c>
      <c r="E55" t="s">
        <v>224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10.733427957635</v>
      </c>
      <c r="M55">
        <v>10.733427957635</v>
      </c>
    </row>
    <row r="56" spans="1:13">
      <c r="A56" t="s">
        <v>223</v>
      </c>
      <c r="B56" t="s">
        <v>5</v>
      </c>
      <c r="C56" t="s">
        <v>91</v>
      </c>
      <c r="D56" t="s">
        <v>224</v>
      </c>
      <c r="E56" t="s">
        <v>224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22.585798472308099</v>
      </c>
      <c r="M56">
        <v>22.585798472308099</v>
      </c>
    </row>
    <row r="57" spans="1:13">
      <c r="A57" t="s">
        <v>223</v>
      </c>
      <c r="B57" t="s">
        <v>5</v>
      </c>
      <c r="C57" t="s">
        <v>92</v>
      </c>
      <c r="D57" t="s">
        <v>224</v>
      </c>
      <c r="E57" t="s">
        <v>224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39.215162966166801</v>
      </c>
      <c r="M57">
        <v>39.215162966166801</v>
      </c>
    </row>
    <row r="58" spans="1:13">
      <c r="A58" t="s">
        <v>223</v>
      </c>
      <c r="B58" t="s">
        <v>5</v>
      </c>
      <c r="C58" t="s">
        <v>89</v>
      </c>
      <c r="D58" t="s">
        <v>224</v>
      </c>
      <c r="E58" t="s">
        <v>224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1.8580295523864499E-3</v>
      </c>
      <c r="M58">
        <v>1.8580295523864499E-3</v>
      </c>
    </row>
    <row r="59" spans="1:13">
      <c r="A59" t="s">
        <v>223</v>
      </c>
      <c r="B59" t="s">
        <v>5</v>
      </c>
      <c r="C59" t="s">
        <v>94</v>
      </c>
      <c r="D59" t="s">
        <v>224</v>
      </c>
      <c r="E59" t="s">
        <v>224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416.13689599283401</v>
      </c>
      <c r="M59">
        <v>416.13689599283401</v>
      </c>
    </row>
    <row r="60" spans="1:13">
      <c r="A60" t="s">
        <v>223</v>
      </c>
      <c r="B60" t="s">
        <v>5</v>
      </c>
      <c r="C60" t="s">
        <v>98</v>
      </c>
      <c r="D60" t="s">
        <v>224</v>
      </c>
      <c r="E60" t="s">
        <v>224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1.88961605477702</v>
      </c>
      <c r="M60">
        <v>1.88961605477702</v>
      </c>
    </row>
    <row r="61" spans="1:13">
      <c r="A61" t="s">
        <v>223</v>
      </c>
      <c r="B61" t="s">
        <v>5</v>
      </c>
      <c r="C61" t="s">
        <v>93</v>
      </c>
      <c r="D61" t="s">
        <v>224</v>
      </c>
      <c r="E61" t="s">
        <v>224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228.51307179285001</v>
      </c>
      <c r="M61">
        <v>228.51307179285001</v>
      </c>
    </row>
    <row r="62" spans="1:13">
      <c r="A62" t="s">
        <v>223</v>
      </c>
      <c r="B62" t="s">
        <v>5</v>
      </c>
      <c r="C62" t="s">
        <v>90</v>
      </c>
      <c r="D62" t="s">
        <v>224</v>
      </c>
      <c r="E62" t="s">
        <v>224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7.6193704278352996</v>
      </c>
      <c r="M62">
        <v>7.6193704278352996</v>
      </c>
    </row>
    <row r="63" spans="1:13">
      <c r="A63" t="s">
        <v>223</v>
      </c>
      <c r="B63" t="s">
        <v>5</v>
      </c>
      <c r="C63" t="s">
        <v>95</v>
      </c>
      <c r="D63" t="s">
        <v>224</v>
      </c>
      <c r="E63" t="s">
        <v>224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1.18913891352733</v>
      </c>
      <c r="M63">
        <v>1.18913891352733</v>
      </c>
    </row>
    <row r="64" spans="1:13">
      <c r="A64" t="s">
        <v>223</v>
      </c>
      <c r="B64" t="s">
        <v>5</v>
      </c>
      <c r="C64" t="s">
        <v>96</v>
      </c>
      <c r="D64" t="s">
        <v>224</v>
      </c>
      <c r="E64" t="s">
        <v>224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29.897144760948802</v>
      </c>
      <c r="M64">
        <v>29.897144760948802</v>
      </c>
    </row>
    <row r="65" spans="1:13">
      <c r="A65" t="s">
        <v>223</v>
      </c>
      <c r="B65" t="s">
        <v>5</v>
      </c>
      <c r="C65" t="s">
        <v>225</v>
      </c>
      <c r="D65" t="s">
        <v>224</v>
      </c>
      <c r="E65" t="s">
        <v>224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7.6635172100000002</v>
      </c>
      <c r="M65">
        <v>7.6635172100000002</v>
      </c>
    </row>
    <row r="66" spans="1:13">
      <c r="A66" t="s">
        <v>223</v>
      </c>
      <c r="B66" t="s">
        <v>5</v>
      </c>
      <c r="C66" t="s">
        <v>97</v>
      </c>
      <c r="D66" t="s">
        <v>224</v>
      </c>
      <c r="E66" t="s">
        <v>224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0.90114433290742701</v>
      </c>
      <c r="M66">
        <v>0.90114433290742701</v>
      </c>
    </row>
    <row r="67" spans="1:13">
      <c r="A67" t="s">
        <v>223</v>
      </c>
      <c r="B67" t="s">
        <v>5</v>
      </c>
      <c r="C67" t="s">
        <v>113</v>
      </c>
      <c r="D67" t="s">
        <v>224</v>
      </c>
      <c r="E67" t="s">
        <v>224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5.5128491828853E-3</v>
      </c>
      <c r="M67">
        <v>5.5128491828853E-3</v>
      </c>
    </row>
    <row r="68" spans="1:13">
      <c r="A68" t="s">
        <v>223</v>
      </c>
      <c r="B68" t="s">
        <v>5</v>
      </c>
      <c r="C68" t="s">
        <v>112</v>
      </c>
      <c r="D68" t="s">
        <v>224</v>
      </c>
      <c r="E68" t="s">
        <v>224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3.0969808497153899</v>
      </c>
      <c r="M68">
        <v>3.0969808497153899</v>
      </c>
    </row>
    <row r="69" spans="1:13">
      <c r="A69" t="s">
        <v>223</v>
      </c>
      <c r="B69" t="s">
        <v>5</v>
      </c>
      <c r="C69" t="s">
        <v>116</v>
      </c>
      <c r="D69" t="s">
        <v>224</v>
      </c>
      <c r="E69" t="s">
        <v>224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16.327818888640099</v>
      </c>
      <c r="M69">
        <v>16.327818888640099</v>
      </c>
    </row>
    <row r="70" spans="1:13">
      <c r="A70" t="s">
        <v>223</v>
      </c>
      <c r="B70" t="s">
        <v>5</v>
      </c>
      <c r="C70" t="s">
        <v>117</v>
      </c>
      <c r="D70" t="s">
        <v>224</v>
      </c>
      <c r="E70" t="s">
        <v>224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30.732893803519399</v>
      </c>
      <c r="M70">
        <v>30.732893803519399</v>
      </c>
    </row>
    <row r="71" spans="1:13">
      <c r="A71" t="s">
        <v>223</v>
      </c>
      <c r="B71" t="s">
        <v>5</v>
      </c>
      <c r="C71" t="s">
        <v>114</v>
      </c>
      <c r="D71" t="s">
        <v>224</v>
      </c>
      <c r="E71" t="s">
        <v>224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5.5128491828853E-3</v>
      </c>
      <c r="M71">
        <v>5.5128491828853E-3</v>
      </c>
    </row>
    <row r="72" spans="1:13">
      <c r="A72" t="s">
        <v>223</v>
      </c>
      <c r="B72" t="s">
        <v>5</v>
      </c>
      <c r="C72" t="s">
        <v>119</v>
      </c>
      <c r="D72" t="s">
        <v>224</v>
      </c>
      <c r="E72" t="s">
        <v>224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113.466977915671</v>
      </c>
      <c r="M72">
        <v>113.466977915671</v>
      </c>
    </row>
    <row r="73" spans="1:13">
      <c r="A73" t="s">
        <v>223</v>
      </c>
      <c r="B73" t="s">
        <v>5</v>
      </c>
      <c r="C73" t="s">
        <v>123</v>
      </c>
      <c r="D73" t="s">
        <v>224</v>
      </c>
      <c r="E73" t="s">
        <v>224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0.52372067237410302</v>
      </c>
      <c r="M73">
        <v>0.52372067237410302</v>
      </c>
    </row>
    <row r="74" spans="1:13">
      <c r="A74" t="s">
        <v>223</v>
      </c>
      <c r="B74" t="s">
        <v>5</v>
      </c>
      <c r="C74" t="s">
        <v>118</v>
      </c>
      <c r="D74" t="s">
        <v>224</v>
      </c>
      <c r="E74" t="s">
        <v>224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503.83458498036998</v>
      </c>
      <c r="M74">
        <v>503.83458498036998</v>
      </c>
    </row>
    <row r="75" spans="1:13">
      <c r="A75" t="s">
        <v>223</v>
      </c>
      <c r="B75" t="s">
        <v>5</v>
      </c>
      <c r="C75" t="s">
        <v>115</v>
      </c>
      <c r="D75" t="s">
        <v>224</v>
      </c>
      <c r="E75" t="s">
        <v>224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15.0488378782107</v>
      </c>
      <c r="M75">
        <v>15.0488378782107</v>
      </c>
    </row>
    <row r="76" spans="1:13">
      <c r="A76" t="s">
        <v>223</v>
      </c>
      <c r="B76" t="s">
        <v>5</v>
      </c>
      <c r="C76" t="s">
        <v>120</v>
      </c>
      <c r="D76" t="s">
        <v>224</v>
      </c>
      <c r="E76" t="s">
        <v>224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2.1830882764225801</v>
      </c>
      <c r="M76">
        <v>2.1830882764225801</v>
      </c>
    </row>
    <row r="77" spans="1:13">
      <c r="A77" t="s">
        <v>223</v>
      </c>
      <c r="B77" t="s">
        <v>5</v>
      </c>
      <c r="C77" t="s">
        <v>121</v>
      </c>
      <c r="D77" t="s">
        <v>224</v>
      </c>
      <c r="E77" t="s">
        <v>224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28.445061392622002</v>
      </c>
      <c r="M77">
        <v>28.445061392622002</v>
      </c>
    </row>
    <row r="78" spans="1:13">
      <c r="A78" t="s">
        <v>223</v>
      </c>
      <c r="B78" t="s">
        <v>5</v>
      </c>
      <c r="C78" t="s">
        <v>226</v>
      </c>
      <c r="D78" t="s">
        <v>224</v>
      </c>
      <c r="E78" t="s">
        <v>224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7.2442972899999996</v>
      </c>
      <c r="M78">
        <v>7.2442972899999996</v>
      </c>
    </row>
    <row r="79" spans="1:13">
      <c r="A79" t="s">
        <v>223</v>
      </c>
      <c r="B79" t="s">
        <v>5</v>
      </c>
      <c r="C79" t="s">
        <v>122</v>
      </c>
      <c r="D79" t="s">
        <v>224</v>
      </c>
      <c r="E79" t="s">
        <v>224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48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47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43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41</v>
      </c>
    </row>
    <row r="13" spans="1:16">
      <c r="A13" s="9"/>
      <c r="B13" s="19" t="s">
        <v>42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1"/>
  <sheetViews>
    <sheetView tabSelected="1" topLeftCell="E67" workbookViewId="0">
      <selection activeCell="J93" sqref="J9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49</v>
      </c>
      <c r="B6" s="30" t="s">
        <v>132</v>
      </c>
      <c r="C6" s="23"/>
      <c r="D6" s="52">
        <f ca="1">SUMIF(SharesElab!$B$2:$B$79,Apt_RSD_share!$A6,SharesElab!C$2:C$79)+D15*Z8</f>
        <v>2.851888952126632E-2</v>
      </c>
      <c r="E6" s="46">
        <f ca="1">IF($D6=0,"",MAX($D6*(1-$S$4)^($E$5-$D$5),S6))</f>
        <v>2.5667000569139689E-2</v>
      </c>
      <c r="F6" s="46">
        <f ca="1">IF($D6=0,"",MAX($D6*(1-$S$4)^($F$5-$D$5),S6))</f>
        <v>2.3100300512225721E-2</v>
      </c>
      <c r="G6" s="46">
        <f ca="1">IF($D6=0,"",MAX($D6*(1-$S$4)^($G$5-$D$5),S6))</f>
        <v>1.3640496449464169E-2</v>
      </c>
      <c r="H6" s="46">
        <f ca="1">IF($D6=0,"",MAX($D6*(1-$S$4)^($H$5-$D$5),S6))</f>
        <v>8.0545767484440992E-3</v>
      </c>
      <c r="I6" s="46">
        <f ca="1">IF($D6=0,"",MAX($D6*(1-$S$4)^($I$5-$D$5),S6))</f>
        <v>9.7924849521882E-4</v>
      </c>
      <c r="J6" s="46">
        <f ca="1">IF($D6=0,"",MAX($D6*(1-$S$4)^($J$5-$D$5),S6))</f>
        <v>1.1905375606155333E-4</v>
      </c>
      <c r="K6" s="23"/>
      <c r="L6" s="47">
        <f ca="1">IF($D6=0,"",MIN($D6*(1+$S$4)^($L$5-$D$5),T6))</f>
        <v>3.1370778473392952E-2</v>
      </c>
      <c r="M6" s="47">
        <f ca="1">IF($D6=0,"",MIN($D6*(1+$S$4)^($M$5-$D$5),T6))</f>
        <v>3.450785632073225E-2</v>
      </c>
      <c r="N6" s="47">
        <f ca="1">IF($D6=0,"",MIN($D6*(1+$S$4)^($N$5-$D$5),T6))</f>
        <v>5.5575247683102527E-2</v>
      </c>
      <c r="O6" s="47">
        <f ca="1">IF($D6=0,"",MIN($D6*(1+$S$4)^($O$5-$D$5),T6))</f>
        <v>8.9504492146113473E-2</v>
      </c>
      <c r="P6" s="47">
        <f ca="1">IF($D6=0,"",MIN($D6*(1+$S$4)^($P$5-$D$5),T6))</f>
        <v>0.60214146637739274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50</v>
      </c>
      <c r="B7" s="49" t="s">
        <v>133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IF($D7=0,"",MAX($D7*(1-$S$4)^($E$5-$D$5),S7))</f>
        <v>5.4194999512332575E-6</v>
      </c>
      <c r="F7" s="46">
        <f t="shared" ref="F7:F18" ca="1" si="1">IF($D7=0,"",MAX($D7*(1-$S$4)^($F$5-$D$5),S7))</f>
        <v>4.877549956109932E-6</v>
      </c>
      <c r="G7" s="46">
        <f t="shared" ref="G7:G18" ca="1" si="2">IF($D7=0,"",MAX($D7*(1-$S$4)^($G$5-$D$5),S7))</f>
        <v>2.8801444735833542E-6</v>
      </c>
      <c r="H7" s="46">
        <f t="shared" ref="H7:H18" ca="1" si="3">IF($D7=0,"",MAX($D7*(1-$S$4)^($H$5-$D$5),S7))</f>
        <v>1.7006965102062353E-6</v>
      </c>
      <c r="I7" s="46">
        <f t="shared" ref="I7:I18" ca="1" si="4">IF($D7=0,"",MAX($D7*(1-$S$4)^($I$5-$D$5),S7))</f>
        <v>2.0676499218473027E-7</v>
      </c>
      <c r="J7" s="46">
        <f t="shared" ref="J7:J18" ca="1" si="5">IF($D7=0,"",MAX($D7*(1-$S$4)^($J$5-$D$5),S7))</f>
        <v>2.5137796036264737E-8</v>
      </c>
      <c r="K7" s="23"/>
      <c r="L7" s="47">
        <f t="shared" ref="L7:L18" ca="1" si="6">IF($D7=0,"",MIN($D7*(1+$S$4)^($L$5-$D$5),T7))</f>
        <v>6.6238332737295367E-6</v>
      </c>
      <c r="M7" s="47">
        <f t="shared" ref="M7:M18" ca="1" si="7">IF($D7=0,"",MIN($D7*(1+$S$4)^($M$5-$D$5),T7))</f>
        <v>7.2862166011024912E-6</v>
      </c>
      <c r="N7" s="47">
        <f t="shared" ref="N7:N18" ca="1" si="8">IF($D7=0,"",MIN($D7*(1+$S$4)^($N$5-$D$5),T7))</f>
        <v>1.1734524698241578E-5</v>
      </c>
      <c r="O7" s="47">
        <f t="shared" ref="O7:O18" ca="1" si="9">IF($D7=0,"",MIN($D7*(1+$S$4)^($O$5-$D$5),T7))</f>
        <v>1.8898569371765048E-5</v>
      </c>
      <c r="P7" s="47">
        <f t="shared" ref="P7:P18" ca="1" si="10">IF($D7=0,"",MIN($D7*(1+$S$4)^($P$5-$D$5),T7))</f>
        <v>1.2714012449087587E-4</v>
      </c>
      <c r="Q7" s="47">
        <f t="shared" ref="Q7:Q18" ca="1" si="11">IF($D7=0,"",MIN($D7*(1+$S$4)^($Q$5-$D$5),T7))</f>
        <v>8.5533518106961919E-4</v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51</v>
      </c>
      <c r="B8" s="49" t="s">
        <v>134</v>
      </c>
      <c r="C8" s="23"/>
      <c r="D8" s="52">
        <f ca="1">SUMIF(SharesElab!$B$2:$B$79,Apt_RSD_share!$A8,SharesElab!C$2:C$79)</f>
        <v>4.3197034522822084E-9</v>
      </c>
      <c r="E8" s="46">
        <f t="shared" ca="1" si="0"/>
        <v>3.8877331070539877E-9</v>
      </c>
      <c r="F8" s="46">
        <f t="shared" ca="1" si="1"/>
        <v>3.4989597963485891E-9</v>
      </c>
      <c r="G8" s="46">
        <f t="shared" ca="1" si="2"/>
        <v>2.0661007701458787E-9</v>
      </c>
      <c r="H8" s="46">
        <f t="shared" ca="1" si="3"/>
        <v>1.2200118437634403E-9</v>
      </c>
      <c r="I8" s="46">
        <f t="shared" ca="1" si="4"/>
        <v>1.4832495852563152E-10</v>
      </c>
      <c r="J8" s="46">
        <f t="shared" ca="1" si="5"/>
        <v>1.8032852249831237E-11</v>
      </c>
      <c r="K8" s="23"/>
      <c r="L8" s="47">
        <f t="shared" ca="1" si="6"/>
        <v>4.7516737975104299E-9</v>
      </c>
      <c r="M8" s="47">
        <f t="shared" ca="1" si="7"/>
        <v>5.2268411772614726E-9</v>
      </c>
      <c r="N8" s="47">
        <f t="shared" ca="1" si="8"/>
        <v>8.4178799843913792E-9</v>
      </c>
      <c r="O8" s="47">
        <f t="shared" ca="1" si="9"/>
        <v>1.3557079893662163E-8</v>
      </c>
      <c r="P8" s="47">
        <f t="shared" ca="1" si="10"/>
        <v>9.1205254297615425E-8</v>
      </c>
      <c r="Q8" s="47">
        <f t="shared" ca="1" si="11"/>
        <v>6.1358334366543721E-7</v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52</v>
      </c>
      <c r="B9" s="49" t="s">
        <v>124</v>
      </c>
      <c r="C9" s="23"/>
      <c r="D9" s="52">
        <f ca="1">SUMIF(SharesElab!$B$2:$B$79,Apt_RSD_share!$A9,SharesElab!C$2:C$79)</f>
        <v>1.9736628406463497E-2</v>
      </c>
      <c r="E9" s="46">
        <f t="shared" ca="1" si="0"/>
        <v>1.7762965565817149E-2</v>
      </c>
      <c r="F9" s="46">
        <f t="shared" ca="1" si="1"/>
        <v>1.5986669009235434E-2</v>
      </c>
      <c r="G9" s="46">
        <f t="shared" ca="1" si="2"/>
        <v>9.4399681832634339E-3</v>
      </c>
      <c r="H9" s="46">
        <f t="shared" ca="1" si="3"/>
        <v>5.5742068125352266E-3</v>
      </c>
      <c r="I9" s="46">
        <f t="shared" ca="1" si="4"/>
        <v>6.7769341626399413E-4</v>
      </c>
      <c r="J9" s="46">
        <f t="shared" ca="1" si="5"/>
        <v>8.2391698387430587E-5</v>
      </c>
      <c r="K9" s="23"/>
      <c r="L9" s="47">
        <f t="shared" ca="1" si="6"/>
        <v>2.171029124710985E-2</v>
      </c>
      <c r="M9" s="47">
        <f t="shared" ca="1" si="7"/>
        <v>2.3881320371820836E-2</v>
      </c>
      <c r="N9" s="47">
        <f t="shared" ca="1" si="8"/>
        <v>3.8461105272021193E-2</v>
      </c>
      <c r="O9" s="47">
        <f t="shared" ca="1" si="9"/>
        <v>6.1941994651642865E-2</v>
      </c>
      <c r="P9" s="47">
        <f t="shared" ca="1" si="10"/>
        <v>0.41671476588005452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53</v>
      </c>
      <c r="B10" s="49" t="s">
        <v>35</v>
      </c>
      <c r="C10" s="23"/>
      <c r="D10" s="52">
        <f ca="1">SUMIF(SharesElab!$B$2:$B$79,Apt_RSD_share!$A10,SharesElab!C$2:C$79)</f>
        <v>0.22978151397491361</v>
      </c>
      <c r="E10" s="46">
        <f t="shared" ca="1" si="0"/>
        <v>0.20680336257742227</v>
      </c>
      <c r="F10" s="46">
        <f t="shared" ca="1" si="1"/>
        <v>0.18612302631968003</v>
      </c>
      <c r="G10" s="46">
        <f t="shared" ca="1" si="2"/>
        <v>0.10990378581150789</v>
      </c>
      <c r="H10" s="46">
        <f t="shared" ca="1" si="3"/>
        <v>6.489708648383731E-2</v>
      </c>
      <c r="I10" s="46">
        <f t="shared" ca="1" si="4"/>
        <v>7.8899706673798004E-3</v>
      </c>
      <c r="J10" s="46">
        <f t="shared" ca="1" si="5"/>
        <v>9.5923623855775832E-4</v>
      </c>
      <c r="K10" s="23"/>
      <c r="L10" s="47">
        <f t="shared" ca="1" si="6"/>
        <v>0.25275966537240502</v>
      </c>
      <c r="M10" s="47">
        <f t="shared" ca="1" si="7"/>
        <v>0.27803563190964553</v>
      </c>
      <c r="N10" s="47">
        <f t="shared" ca="1" si="8"/>
        <v>0.44777916554680341</v>
      </c>
      <c r="O10" s="47">
        <f t="shared" ca="1" si="9"/>
        <v>0.72115282390478253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54</v>
      </c>
      <c r="B11" s="49" t="s">
        <v>35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0.22637660970766674</v>
      </c>
      <c r="F11" s="46">
        <f t="shared" ca="1" si="1"/>
        <v>0.20373894873690007</v>
      </c>
      <c r="G11" s="46">
        <f t="shared" ca="1" si="2"/>
        <v>0.12030581183965215</v>
      </c>
      <c r="H11" s="46">
        <f t="shared" ca="1" si="3"/>
        <v>7.1039378833196221E-2</v>
      </c>
      <c r="I11" s="46">
        <f t="shared" ca="1" si="4"/>
        <v>8.6367300227321048E-3</v>
      </c>
      <c r="J11" s="46">
        <f t="shared" ca="1" si="5"/>
        <v>1.0500247427657017E-3</v>
      </c>
      <c r="K11" s="23"/>
      <c r="L11" s="47">
        <f t="shared" ca="1" si="6"/>
        <v>0.27668252297603713</v>
      </c>
      <c r="M11" s="47">
        <f t="shared" ca="1" si="7"/>
        <v>0.30435077527364085</v>
      </c>
      <c r="N11" s="47">
        <f t="shared" ca="1" si="8"/>
        <v>0.49015996708595155</v>
      </c>
      <c r="O11" s="47">
        <f t="shared" ca="1" si="9"/>
        <v>0.78940752859159602</v>
      </c>
      <c r="P11" s="47">
        <f t="shared" ca="1" si="10"/>
        <v>0.9</v>
      </c>
      <c r="Q11" s="47">
        <f t="shared" ca="1" si="11"/>
        <v>0.9</v>
      </c>
      <c r="S11" s="96">
        <f>S10</f>
        <v>0</v>
      </c>
      <c r="T11" s="96">
        <f>T10</f>
        <v>0.9</v>
      </c>
    </row>
    <row r="12" spans="1:26" ht="15.75" thickBot="1">
      <c r="A12" s="49" t="s">
        <v>55</v>
      </c>
      <c r="B12" s="49" t="s">
        <v>125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5.9184284473196375E-2</v>
      </c>
      <c r="F12" s="46">
        <f t="shared" ca="1" si="1"/>
        <v>5.3265856025876739E-2</v>
      </c>
      <c r="G12" s="46">
        <f t="shared" ca="1" si="2"/>
        <v>3.1452955324719964E-2</v>
      </c>
      <c r="H12" s="46">
        <f t="shared" ca="1" si="3"/>
        <v>1.8572655589693895E-2</v>
      </c>
      <c r="I12" s="46">
        <f t="shared" ca="1" si="4"/>
        <v>2.2580013334578229E-3</v>
      </c>
      <c r="J12" s="46">
        <f t="shared" ca="1" si="5"/>
        <v>2.7452024818284688E-4</v>
      </c>
      <c r="K12" s="23"/>
      <c r="L12" s="47">
        <f t="shared" ca="1" si="6"/>
        <v>7.2336347689462246E-2</v>
      </c>
      <c r="M12" s="47">
        <f t="shared" ca="1" si="7"/>
        <v>7.9569982458408475E-2</v>
      </c>
      <c r="N12" s="47">
        <f t="shared" ca="1" si="8"/>
        <v>0.12814825244909148</v>
      </c>
      <c r="O12" s="47">
        <f t="shared" ca="1" si="9"/>
        <v>0.20638404205178637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56</v>
      </c>
      <c r="B13" s="49" t="s">
        <v>126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0.26298167236027548</v>
      </c>
      <c r="F13" s="46">
        <f t="shared" ca="1" si="1"/>
        <v>0.23668350512424793</v>
      </c>
      <c r="G13" s="46">
        <f t="shared" ca="1" si="2"/>
        <v>0.13975924294081721</v>
      </c>
      <c r="H13" s="46">
        <f t="shared" ca="1" si="3"/>
        <v>8.2526435364123171E-2</v>
      </c>
      <c r="I13" s="46">
        <f t="shared" ca="1" si="4"/>
        <v>1.0033287926854954E-2</v>
      </c>
      <c r="J13" s="46">
        <f t="shared" ca="1" si="5"/>
        <v>1.2198135806909751E-3</v>
      </c>
      <c r="K13" s="23"/>
      <c r="L13" s="47">
        <f t="shared" ca="1" si="6"/>
        <v>0.32142204399589225</v>
      </c>
      <c r="M13" s="47">
        <f t="shared" ca="1" si="7"/>
        <v>0.35356424839548151</v>
      </c>
      <c r="N13" s="47">
        <f t="shared" ca="1" si="8"/>
        <v>0.56941875768340722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57</v>
      </c>
      <c r="B14" s="49" t="s">
        <v>127</v>
      </c>
      <c r="C14" s="23"/>
      <c r="D14" s="52">
        <f ca="1">SUMIF(SharesElab!$B$2:$B$79,Apt_RSD_share!$A14,SharesElab!C$2:C$79)+D15*Z9</f>
        <v>1.0636381907825329E-2</v>
      </c>
      <c r="E14" s="46">
        <f t="shared" ca="1" si="0"/>
        <v>9.5727437170427965E-3</v>
      </c>
      <c r="F14" s="46">
        <f t="shared" ca="1" si="1"/>
        <v>8.6154693453385171E-3</v>
      </c>
      <c r="G14" s="46">
        <f t="shared" ca="1" si="2"/>
        <v>5.0873484937289425E-3</v>
      </c>
      <c r="H14" s="46">
        <f t="shared" ca="1" si="3"/>
        <v>3.004028412062004E-3</v>
      </c>
      <c r="I14" s="46">
        <f t="shared" ca="1" si="4"/>
        <v>3.6521972463351895E-4</v>
      </c>
      <c r="J14" s="46">
        <f t="shared" ca="1" si="5"/>
        <v>4.4402192311432207E-5</v>
      </c>
      <c r="K14" s="23"/>
      <c r="L14" s="47">
        <f t="shared" ca="1" si="6"/>
        <v>1.1700020098607863E-2</v>
      </c>
      <c r="M14" s="47">
        <f t="shared" ca="1" si="7"/>
        <v>1.2870022108468651E-2</v>
      </c>
      <c r="N14" s="47">
        <f t="shared" ca="1" si="8"/>
        <v>2.0727299305909854E-2</v>
      </c>
      <c r="O14" s="47">
        <f t="shared" ca="1" si="9"/>
        <v>3.3381522805160886E-2</v>
      </c>
      <c r="P14" s="47">
        <f t="shared" ca="1" si="10"/>
        <v>0.22457419298013154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58</v>
      </c>
      <c r="B15" s="49" t="s">
        <v>128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1.2297654720178727E-2</v>
      </c>
      <c r="F15" s="46">
        <f t="shared" ca="1" si="1"/>
        <v>1.1067889248160854E-2</v>
      </c>
      <c r="G15" s="46">
        <f t="shared" ca="1" si="2"/>
        <v>6.5354779221465046E-3</v>
      </c>
      <c r="H15" s="46">
        <f t="shared" ca="1" si="3"/>
        <v>3.8591343582482906E-3</v>
      </c>
      <c r="I15" s="46">
        <f t="shared" ca="1" si="4"/>
        <v>4.6918064489135113E-4</v>
      </c>
      <c r="J15" s="46">
        <f t="shared" ca="1" si="5"/>
        <v>5.7041413204536408E-5</v>
      </c>
      <c r="K15" s="23"/>
      <c r="L15" s="47">
        <f t="shared" ca="1" si="6"/>
        <v>1.5030466880218444E-2</v>
      </c>
      <c r="M15" s="47">
        <f t="shared" ca="1" si="7"/>
        <v>1.6533513568240291E-2</v>
      </c>
      <c r="N15" s="47">
        <f t="shared" ca="1" si="8"/>
        <v>2.6627388936786681E-2</v>
      </c>
      <c r="O15" s="47">
        <f t="shared" ca="1" si="9"/>
        <v>4.2883676156584331E-2</v>
      </c>
      <c r="P15" s="47">
        <f t="shared" ca="1" si="10"/>
        <v>0.28849992917031692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59</v>
      </c>
      <c r="B16" s="49" t="s">
        <v>129</v>
      </c>
      <c r="C16" s="23"/>
      <c r="D16" s="52">
        <f ca="1">SUMIF(SharesElab!$B$2:$B$79,Apt_RSD_share!$A16,SharesElab!C$2:C$79)+D15*Z10</f>
        <v>2.3279004737369836E-3</v>
      </c>
      <c r="E16" s="46">
        <f t="shared" ca="1" si="0"/>
        <v>2.0951104263632852E-3</v>
      </c>
      <c r="F16" s="46">
        <f t="shared" ca="1" si="1"/>
        <v>1.8855993837269568E-3</v>
      </c>
      <c r="G16" s="46">
        <f t="shared" ca="1" si="2"/>
        <v>1.1134275800969309E-3</v>
      </c>
      <c r="H16" s="46">
        <f t="shared" ca="1" si="3"/>
        <v>6.5746785177143692E-4</v>
      </c>
      <c r="I16" s="46">
        <f t="shared" ca="1" si="4"/>
        <v>7.9932741919219684E-5</v>
      </c>
      <c r="J16" s="46">
        <f t="shared" ca="1" si="5"/>
        <v>9.7179553547901001E-6</v>
      </c>
      <c r="K16" s="23"/>
      <c r="L16" s="47">
        <f t="shared" ca="1" si="6"/>
        <v>2.560690521110682E-3</v>
      </c>
      <c r="M16" s="47">
        <f t="shared" ca="1" si="7"/>
        <v>2.8167595732217507E-3</v>
      </c>
      <c r="N16" s="47">
        <f t="shared" ca="1" si="8"/>
        <v>4.5364194602693633E-3</v>
      </c>
      <c r="O16" s="47">
        <f t="shared" ca="1" si="9"/>
        <v>7.3059489049584142E-3</v>
      </c>
      <c r="P16" s="47">
        <f t="shared" ca="1" si="10"/>
        <v>4.9150770887883222E-2</v>
      </c>
      <c r="Q16" s="47">
        <f t="shared" ca="1" si="11"/>
        <v>0.33066180865754902</v>
      </c>
      <c r="S16" s="83">
        <v>0</v>
      </c>
      <c r="T16" s="83">
        <v>0.9</v>
      </c>
    </row>
    <row r="17" spans="1:22" ht="15.75" thickBot="1">
      <c r="A17" s="49" t="s">
        <v>60</v>
      </c>
      <c r="B17" s="49" t="s">
        <v>130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3.9336431607606189E-3</v>
      </c>
      <c r="F17" s="46">
        <f t="shared" ca="1" si="1"/>
        <v>3.5402788446845571E-3</v>
      </c>
      <c r="G17" s="46">
        <f t="shared" ca="1" si="2"/>
        <v>2.0904992549977846E-3</v>
      </c>
      <c r="H17" s="46">
        <f t="shared" ca="1" si="3"/>
        <v>1.2344189050836423E-3</v>
      </c>
      <c r="I17" s="46">
        <f t="shared" ca="1" si="4"/>
        <v>1.5007652084342285E-4</v>
      </c>
      <c r="J17" s="46">
        <f t="shared" ca="1" si="5"/>
        <v>1.8245801336735211E-5</v>
      </c>
      <c r="K17" s="23"/>
      <c r="L17" s="47">
        <f t="shared" ca="1" si="6"/>
        <v>4.8077860853740903E-3</v>
      </c>
      <c r="M17" s="47">
        <f t="shared" ca="1" si="7"/>
        <v>5.2885646939114994E-3</v>
      </c>
      <c r="N17" s="47">
        <f t="shared" ca="1" si="8"/>
        <v>8.5172863251914126E-3</v>
      </c>
      <c r="O17" s="47">
        <f t="shared" ca="1" si="9"/>
        <v>1.3717174799584024E-2</v>
      </c>
      <c r="P17" s="47">
        <f t="shared" ca="1" si="10"/>
        <v>9.2282292769092056E-2</v>
      </c>
      <c r="Q17" s="47">
        <f t="shared" ca="1" si="11"/>
        <v>0.25</v>
      </c>
      <c r="S17" s="83">
        <v>0</v>
      </c>
      <c r="T17" s="83">
        <v>0.25</v>
      </c>
      <c r="V17" s="78" t="s">
        <v>292</v>
      </c>
    </row>
    <row r="18" spans="1:22" ht="15">
      <c r="A18" s="49" t="s">
        <v>61</v>
      </c>
      <c r="B18" s="49" t="s">
        <v>131</v>
      </c>
      <c r="C18" s="23"/>
      <c r="D18" s="52">
        <f ca="1">SUMIF(SharesElab!$B$2:$B$79,Apt_RSD_share!$A18,SharesElab!C$2:C$79)</f>
        <v>9.5130204505146018E-2</v>
      </c>
      <c r="E18" s="46">
        <f t="shared" ca="1" si="0"/>
        <v>8.5617184054631423E-2</v>
      </c>
      <c r="F18" s="46">
        <f t="shared" ca="1" si="1"/>
        <v>7.7055465649168278E-2</v>
      </c>
      <c r="G18" s="46">
        <f t="shared" ca="1" si="2"/>
        <v>4.5500481911177386E-2</v>
      </c>
      <c r="H18" s="46">
        <f t="shared" ca="1" si="3"/>
        <v>2.6867579563731144E-2</v>
      </c>
      <c r="I18" s="46">
        <f t="shared" ca="1" si="4"/>
        <v>3.2664704403043828E-3</v>
      </c>
      <c r="J18" s="46">
        <f t="shared" ca="1" si="5"/>
        <v>3.9712654845119113E-4</v>
      </c>
      <c r="K18" s="23"/>
      <c r="L18" s="47">
        <f t="shared" ca="1" si="6"/>
        <v>0.10464322495566063</v>
      </c>
      <c r="M18" s="47">
        <f t="shared" ca="1" si="7"/>
        <v>0.1151075474512267</v>
      </c>
      <c r="N18" s="47">
        <f t="shared" ca="1" si="8"/>
        <v>0.18538185624567519</v>
      </c>
      <c r="O18" s="47">
        <f t="shared" ca="1" si="9"/>
        <v>0.29855933330222245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1.0000000000000002</v>
      </c>
    </row>
    <row r="19" spans="1:22" ht="15">
      <c r="A19" s="43" t="s">
        <v>32</v>
      </c>
      <c r="B19" s="43"/>
      <c r="C19" s="23"/>
      <c r="D19" s="44" t="s">
        <v>38</v>
      </c>
      <c r="E19" s="90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62</v>
      </c>
      <c r="B21" s="30" t="s">
        <v>132</v>
      </c>
      <c r="C21" s="23"/>
      <c r="D21" s="45">
        <f ca="1">SUMIF(SharesElab!$B$2:$B$79,Apt_RSD_share!$A21,SharesElab!C$2:C$79)+D30*Z8</f>
        <v>1.517546996569146E-3</v>
      </c>
      <c r="E21" s="46">
        <f ca="1">IF($D21=0,"",MAX($D21*(1-$S$4)^($E$5-$D$5),S21))</f>
        <v>1.3657922969122316E-3</v>
      </c>
      <c r="F21" s="46">
        <f ca="1">IF($D21=0,"",MAX($D21*(1-$S$4)^($F$5-$D$5),S21))</f>
        <v>1.2292130672210083E-3</v>
      </c>
      <c r="G21" s="46">
        <f ca="1">IF($D21=0,"",MAX($D21*(1-$S$4)^($G$5-$D$5),S21))</f>
        <v>7.2583802406333338E-4</v>
      </c>
      <c r="H21" s="46">
        <f ca="1">IF($D21=0,"",MAX($D21*(1-$S$4)^($H$5-$D$5),S21))</f>
        <v>4.2860009482915788E-4</v>
      </c>
      <c r="I21" s="46">
        <f ca="1">IF($D21=0,"",MAX($D21*(1-$S$4)^($I$5-$D$5),S21))</f>
        <v>5.210776568652982E-5</v>
      </c>
      <c r="J21" s="46">
        <f ca="1">IF($D21=0,"",MAX($D21*(1-$S$4)^($J$5-$D$5),S21))</f>
        <v>6.3350878303575612E-6</v>
      </c>
      <c r="K21" s="23"/>
      <c r="L21" s="47">
        <f ca="1">IF($D21=0,"",MIN($D21*(1+$S$4)^($L$5-$D$5),T21))</f>
        <v>1.6693016962260607E-3</v>
      </c>
      <c r="M21" s="47">
        <f ca="1">IF($D21=0,"",MIN($D21*(1+$S$4)^($M$5-$D$5),T21))</f>
        <v>1.8362318658486671E-3</v>
      </c>
      <c r="N21" s="47">
        <f ca="1">IF($D21=0,"",MIN($D21*(1+$S$4)^($N$5-$D$5),T21))</f>
        <v>2.9572697822679381E-3</v>
      </c>
      <c r="O21" s="47">
        <f ca="1">IF($D21=0,"",MIN($D21*(1+$S$4)^($O$5-$D$5),T21))</f>
        <v>4.762712557040338E-3</v>
      </c>
      <c r="P21" s="47">
        <f ca="1">IF($D21=0,"",MIN($D21*(1+$S$4)^($P$5-$D$5),T21))</f>
        <v>3.2041148486141313E-2</v>
      </c>
      <c r="Q21" s="47">
        <f ca="1">IF($D21=0,"",MIN($D21*(1+$S$4)^($Q$5-$D$5),T21))</f>
        <v>0.21555682481685004</v>
      </c>
      <c r="S21" s="83">
        <v>0</v>
      </c>
      <c r="T21" s="83">
        <v>0.9</v>
      </c>
    </row>
    <row r="22" spans="1:22" ht="15.75" thickBot="1">
      <c r="A22" s="49" t="s">
        <v>63</v>
      </c>
      <c r="B22" s="49" t="s">
        <v>133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IF($D22=0,"",MAX($D22*(1-$S$4)^($E$5-$D$5),S22))</f>
        <v>1.4513443728228008E-5</v>
      </c>
      <c r="F22" s="46">
        <f t="shared" ref="F22:F33" ca="1" si="13">IF($D22=0,"",MAX($D22*(1-$S$4)^($F$5-$D$5),S22))</f>
        <v>1.3062099355405206E-5</v>
      </c>
      <c r="G22" s="46">
        <f t="shared" ref="G22:G33" ca="1" si="14">IF($D22=0,"",MAX($D22*(1-$S$4)^($G$5-$D$5),S22))</f>
        <v>7.7130390483732221E-6</v>
      </c>
      <c r="H22" s="46">
        <f t="shared" ref="H22:H33" ca="1" si="15">IF($D22=0,"",MAX($D22*(1-$S$4)^($H$5-$D$5),S22))</f>
        <v>4.5544724276739056E-6</v>
      </c>
      <c r="I22" s="46">
        <f t="shared" ref="I22:I33" ca="1" si="16">IF($D22=0,"",MAX($D22*(1-$S$4)^($I$5-$D$5),S22))</f>
        <v>5.5371752118158249E-7</v>
      </c>
      <c r="J22" s="46">
        <f t="shared" ref="J22:J33" ca="1" si="17">IF($D22=0,"",MAX($D22*(1-$S$4)^($J$5-$D$5),S22))</f>
        <v>6.7319123813439559E-8</v>
      </c>
      <c r="K22" s="23"/>
      <c r="L22" s="47">
        <f t="shared" ref="L22:L33" ca="1" si="18">IF($D22=0,"",MIN($D22*(1+$S$4)^($L$5-$D$5),T22))</f>
        <v>1.7738653445612011E-5</v>
      </c>
      <c r="M22" s="47">
        <f t="shared" ref="M22:M33" ca="1" si="19">IF($D22=0,"",MIN($D22*(1+$S$4)^($M$5-$D$5),T22))</f>
        <v>1.9512518790173214E-5</v>
      </c>
      <c r="N22" s="47">
        <f t="shared" ref="N22:N33" ca="1" si="20">IF($D22=0,"",MIN($D22*(1+$S$4)^($N$5-$D$5),T22))</f>
        <v>3.1425106636761871E-5</v>
      </c>
      <c r="O22" s="47">
        <f t="shared" ref="O22:O33" ca="1" si="21">IF($D22=0,"",MIN($D22*(1+$S$4)^($O$5-$D$5),T22))</f>
        <v>5.061044848957138E-5</v>
      </c>
      <c r="P22" s="47">
        <f t="shared" ref="P22:P33" ca="1" si="22">IF($D22=0,"",MIN($D22*(1+$S$4)^($P$5-$D$5),T22))</f>
        <v>3.4048178964893777E-4</v>
      </c>
      <c r="Q22" s="47">
        <f t="shared" ref="Q22:Q33" ca="1" si="23">IF($D22=0,"",MIN($D22*(1+$S$4)^($Q$5-$D$5),T22))</f>
        <v>2.2905912226095218E-3</v>
      </c>
      <c r="S22" s="83">
        <v>0</v>
      </c>
      <c r="T22" s="83">
        <v>0.9</v>
      </c>
    </row>
    <row r="23" spans="1:22" ht="15.75" thickBot="1">
      <c r="A23" s="49" t="s">
        <v>64</v>
      </c>
      <c r="B23" s="49" t="s">
        <v>134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1.3114417952463375E-5</v>
      </c>
      <c r="F23" s="46">
        <f t="shared" ca="1" si="13"/>
        <v>1.1802976157217038E-5</v>
      </c>
      <c r="G23" s="46">
        <f t="shared" ca="1" si="14"/>
        <v>6.9695393910750905E-6</v>
      </c>
      <c r="H23" s="46">
        <f t="shared" ca="1" si="15"/>
        <v>4.1154433150359313E-6</v>
      </c>
      <c r="I23" s="46">
        <f t="shared" ca="1" si="16"/>
        <v>5.0034183039919129E-7</v>
      </c>
      <c r="J23" s="46">
        <f t="shared" ca="1" si="17"/>
        <v>6.0829885891655744E-8</v>
      </c>
      <c r="K23" s="23"/>
      <c r="L23" s="47">
        <f t="shared" ca="1" si="18"/>
        <v>1.6028733053010793E-5</v>
      </c>
      <c r="M23" s="47">
        <f t="shared" ca="1" si="19"/>
        <v>1.7631606358311873E-5</v>
      </c>
      <c r="N23" s="47">
        <f t="shared" ca="1" si="20"/>
        <v>2.8395878356124869E-5</v>
      </c>
      <c r="O23" s="47">
        <f t="shared" ca="1" si="21"/>
        <v>4.5731846051322669E-5</v>
      </c>
      <c r="P23" s="47">
        <f t="shared" ca="1" si="22"/>
        <v>3.0766099199283983E-4</v>
      </c>
      <c r="Q23" s="47">
        <f t="shared" ca="1" si="23"/>
        <v>2.0697893080412967E-3</v>
      </c>
      <c r="S23" s="83">
        <v>0</v>
      </c>
      <c r="T23" s="83">
        <v>0.9</v>
      </c>
    </row>
    <row r="24" spans="1:22" ht="15.75" thickBot="1">
      <c r="A24" s="49" t="s">
        <v>65</v>
      </c>
      <c r="B24" s="49" t="s">
        <v>124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1.1104800429894495E-2</v>
      </c>
      <c r="F24" s="46">
        <f t="shared" ca="1" si="13"/>
        <v>9.9943203869050454E-3</v>
      </c>
      <c r="G24" s="46">
        <f t="shared" ca="1" si="14"/>
        <v>5.9015462452635618E-3</v>
      </c>
      <c r="H24" s="46">
        <f t="shared" ca="1" si="15"/>
        <v>3.4848040423656815E-3</v>
      </c>
      <c r="I24" s="46">
        <f t="shared" ca="1" si="16"/>
        <v>4.2367081737451249E-4</v>
      </c>
      <c r="J24" s="46">
        <f t="shared" ca="1" si="17"/>
        <v>5.1508480624045319E-5</v>
      </c>
      <c r="K24" s="23"/>
      <c r="L24" s="47">
        <f t="shared" ca="1" si="18"/>
        <v>1.3572533858759939E-2</v>
      </c>
      <c r="M24" s="47">
        <f t="shared" ca="1" si="19"/>
        <v>1.4929787244635935E-2</v>
      </c>
      <c r="N24" s="47">
        <f t="shared" ca="1" si="20"/>
        <v>2.4044571655358629E-2</v>
      </c>
      <c r="O24" s="47">
        <f t="shared" ca="1" si="21"/>
        <v>3.8724023096671632E-2</v>
      </c>
      <c r="P24" s="47">
        <f t="shared" ca="1" si="22"/>
        <v>0.26051586342054212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66</v>
      </c>
      <c r="B25" s="49" t="s">
        <v>35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0.16272451791347761</v>
      </c>
      <c r="F25" s="46">
        <f t="shared" ca="1" si="13"/>
        <v>0.14645206612212985</v>
      </c>
      <c r="G25" s="46">
        <f t="shared" ca="1" si="14"/>
        <v>8.6478480524456475E-2</v>
      </c>
      <c r="H25" s="46">
        <f t="shared" ca="1" si="15"/>
        <v>5.1064677964886319E-2</v>
      </c>
      <c r="I25" s="46">
        <f t="shared" ca="1" si="16"/>
        <v>6.2082727147156442E-3</v>
      </c>
      <c r="J25" s="46">
        <f t="shared" ca="1" si="17"/>
        <v>7.5478102744104059E-4</v>
      </c>
      <c r="K25" s="23"/>
      <c r="L25" s="47">
        <f t="shared" ca="1" si="18"/>
        <v>0.19888552189425041</v>
      </c>
      <c r="M25" s="47">
        <f t="shared" ca="1" si="19"/>
        <v>0.21877407408367547</v>
      </c>
      <c r="N25" s="47">
        <f t="shared" ca="1" si="20"/>
        <v>0.35233783405250035</v>
      </c>
      <c r="O25" s="47">
        <f t="shared" ca="1" si="21"/>
        <v>0.56744360511989245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67</v>
      </c>
      <c r="B26" s="49" t="s">
        <v>35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0.49857686246905097</v>
      </c>
      <c r="F26" s="46">
        <f t="shared" ca="1" si="13"/>
        <v>0.44871917622214591</v>
      </c>
      <c r="G26" s="46">
        <f t="shared" ca="1" si="14"/>
        <v>0.26496418636741498</v>
      </c>
      <c r="H26" s="46">
        <f t="shared" ca="1" si="15"/>
        <v>0.15645870240809492</v>
      </c>
      <c r="I26" s="46">
        <f t="shared" ca="1" si="16"/>
        <v>1.9021725620357647E-2</v>
      </c>
      <c r="J26" s="46">
        <f t="shared" ca="1" si="17"/>
        <v>2.3125977654628064E-3</v>
      </c>
      <c r="K26" s="23"/>
      <c r="L26" s="47">
        <f t="shared" ca="1" si="18"/>
        <v>0.60937172079550683</v>
      </c>
      <c r="M26" s="47">
        <f t="shared" ca="1" si="19"/>
        <v>0.67030889287505746</v>
      </c>
      <c r="N26" s="47">
        <f t="shared" ca="1" si="20"/>
        <v>0.9</v>
      </c>
      <c r="O26" s="47">
        <f t="shared" ca="1" si="21"/>
        <v>0.9</v>
      </c>
      <c r="P26" s="47">
        <f t="shared" ca="1" si="22"/>
        <v>0.9</v>
      </c>
      <c r="Q26" s="47">
        <f t="shared" ca="1" si="23"/>
        <v>0.9</v>
      </c>
      <c r="S26" s="96">
        <f>S25</f>
        <v>0</v>
      </c>
      <c r="T26" s="96">
        <f>T25</f>
        <v>0.9</v>
      </c>
    </row>
    <row r="27" spans="1:22" ht="15.75" thickBot="1">
      <c r="A27" s="49" t="s">
        <v>68</v>
      </c>
      <c r="B27" s="49" t="s">
        <v>125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1.9600105043569994E-2</v>
      </c>
      <c r="F27" s="46">
        <f t="shared" ca="1" si="13"/>
        <v>1.7640094539212996E-2</v>
      </c>
      <c r="G27" s="46">
        <f t="shared" ca="1" si="14"/>
        <v>1.0416299424459883E-2</v>
      </c>
      <c r="H27" s="46">
        <f t="shared" ca="1" si="15"/>
        <v>6.1507206471493187E-3</v>
      </c>
      <c r="I27" s="46">
        <f t="shared" ca="1" si="16"/>
        <v>7.4778403960155623E-4</v>
      </c>
      <c r="J27" s="46">
        <f t="shared" ca="1" si="17"/>
        <v>9.091308189097908E-5</v>
      </c>
      <c r="K27" s="23"/>
      <c r="L27" s="47">
        <f t="shared" ca="1" si="18"/>
        <v>2.3955683942141103E-2</v>
      </c>
      <c r="M27" s="47">
        <f t="shared" ca="1" si="19"/>
        <v>2.6351252336355217E-2</v>
      </c>
      <c r="N27" s="47">
        <f t="shared" ca="1" si="20"/>
        <v>4.2438955400223459E-2</v>
      </c>
      <c r="O27" s="47">
        <f t="shared" ca="1" si="21"/>
        <v>6.834836206161389E-2</v>
      </c>
      <c r="P27" s="47">
        <f t="shared" ca="1" si="22"/>
        <v>0.45981360230599588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69</v>
      </c>
      <c r="B28" s="49" t="s">
        <v>126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0.19703154308697599</v>
      </c>
      <c r="F28" s="46">
        <f t="shared" ca="1" si="13"/>
        <v>0.17732838877827839</v>
      </c>
      <c r="G28" s="46">
        <f t="shared" ca="1" si="14"/>
        <v>0.10471064028968563</v>
      </c>
      <c r="H28" s="46">
        <f t="shared" ca="1" si="15"/>
        <v>6.1830585984656489E-2</v>
      </c>
      <c r="I28" s="46">
        <f t="shared" ca="1" si="16"/>
        <v>7.5171557953890838E-3</v>
      </c>
      <c r="J28" s="46">
        <f t="shared" ca="1" si="17"/>
        <v>9.1391065363951576E-4</v>
      </c>
      <c r="K28" s="23"/>
      <c r="L28" s="47">
        <f t="shared" ca="1" si="18"/>
        <v>0.24081633043963735</v>
      </c>
      <c r="M28" s="47">
        <f t="shared" ca="1" si="19"/>
        <v>0.26489796348360112</v>
      </c>
      <c r="N28" s="47">
        <f t="shared" ca="1" si="20"/>
        <v>0.42662081916997457</v>
      </c>
      <c r="O28" s="47">
        <f t="shared" ca="1" si="21"/>
        <v>0.68707709548143592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70</v>
      </c>
      <c r="B29" s="49" t="s">
        <v>127</v>
      </c>
      <c r="C29" s="23"/>
      <c r="D29" s="45">
        <f ca="1">SUMIF(SharesElab!$B$2:$B$79,Apt_RSD_share!$A29,SharesElab!C$2:C$79)+D30*Z9</f>
        <v>1.4691258159708794E-3</v>
      </c>
      <c r="E29" s="46">
        <f t="shared" ca="1" si="12"/>
        <v>1.3222132343737915E-3</v>
      </c>
      <c r="F29" s="46">
        <f t="shared" ca="1" si="13"/>
        <v>1.1899919109364123E-3</v>
      </c>
      <c r="G29" s="46">
        <f t="shared" ca="1" si="14"/>
        <v>7.0267832348884225E-4</v>
      </c>
      <c r="H29" s="46">
        <f t="shared" ca="1" si="15"/>
        <v>4.1492452323692661E-4</v>
      </c>
      <c r="I29" s="46">
        <f t="shared" ca="1" si="16"/>
        <v>5.0445135442732512E-5</v>
      </c>
      <c r="J29" s="46">
        <f t="shared" ca="1" si="17"/>
        <v>6.1329508074955816E-6</v>
      </c>
      <c r="K29" s="23"/>
      <c r="L29" s="47">
        <f t="shared" ca="1" si="18"/>
        <v>1.6160383975679675E-3</v>
      </c>
      <c r="M29" s="47">
        <f t="shared" ca="1" si="19"/>
        <v>1.7776422373247643E-3</v>
      </c>
      <c r="N29" s="47">
        <f t="shared" ca="1" si="20"/>
        <v>2.8629105996339074E-3</v>
      </c>
      <c r="O29" s="47">
        <f t="shared" ca="1" si="21"/>
        <v>4.6107461498164056E-3</v>
      </c>
      <c r="P29" s="47">
        <f t="shared" ca="1" si="22"/>
        <v>3.1018794489243114E-2</v>
      </c>
      <c r="Q29" s="47">
        <f t="shared" ca="1" si="23"/>
        <v>0.20867893835452456</v>
      </c>
      <c r="S29" s="83">
        <v>0</v>
      </c>
      <c r="T29" s="83">
        <v>0.9</v>
      </c>
    </row>
    <row r="30" spans="1:22" ht="15.75" thickBot="1">
      <c r="A30" s="49" t="s">
        <v>71</v>
      </c>
      <c r="B30" s="49" t="s">
        <v>128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1.7006120470231564E-3</v>
      </c>
      <c r="F30" s="46">
        <f t="shared" ca="1" si="13"/>
        <v>1.5305508423208408E-3</v>
      </c>
      <c r="G30" s="46">
        <f t="shared" ca="1" si="14"/>
        <v>9.0377496688203351E-4</v>
      </c>
      <c r="H30" s="46">
        <f t="shared" ca="1" si="15"/>
        <v>5.3367008019417214E-4</v>
      </c>
      <c r="I30" s="46">
        <f t="shared" ca="1" si="16"/>
        <v>6.4881823005088346E-5</v>
      </c>
      <c r="J30" s="46">
        <f t="shared" ca="1" si="17"/>
        <v>7.8881149846960858E-6</v>
      </c>
      <c r="K30" s="23"/>
      <c r="L30" s="47">
        <f t="shared" ca="1" si="18"/>
        <v>2.0785258352505245E-3</v>
      </c>
      <c r="M30" s="47">
        <f t="shared" ca="1" si="19"/>
        <v>2.2863784187755771E-3</v>
      </c>
      <c r="N30" s="47">
        <f t="shared" ca="1" si="20"/>
        <v>3.6822353072222566E-3</v>
      </c>
      <c r="O30" s="47">
        <f t="shared" ca="1" si="21"/>
        <v>5.9302767846345179E-3</v>
      </c>
      <c r="P30" s="47">
        <f t="shared" ca="1" si="22"/>
        <v>3.9895936768115557E-2</v>
      </c>
      <c r="Q30" s="47">
        <f t="shared" ca="1" si="23"/>
        <v>0.26839991258579515</v>
      </c>
      <c r="S30" s="83">
        <v>0</v>
      </c>
      <c r="T30" s="83">
        <v>0.9</v>
      </c>
    </row>
    <row r="31" spans="1:22" ht="15.75" thickBot="1">
      <c r="A31" s="49" t="s">
        <v>72</v>
      </c>
      <c r="B31" s="49" t="s">
        <v>129</v>
      </c>
      <c r="C31" s="23"/>
      <c r="D31" s="45">
        <f ca="1">SUMIF(SharesElab!$B$2:$B$79,Apt_RSD_share!$A31,SharesElab!C$2:C$79)+D30*Z10</f>
        <v>1.0979952180562736E-3</v>
      </c>
      <c r="E31" s="46">
        <f t="shared" ca="1" si="12"/>
        <v>9.881956962506462E-4</v>
      </c>
      <c r="F31" s="46">
        <f t="shared" ca="1" si="13"/>
        <v>8.8937612662558165E-4</v>
      </c>
      <c r="G31" s="46">
        <f t="shared" ca="1" si="14"/>
        <v>5.2516770901113983E-4</v>
      </c>
      <c r="H31" s="46">
        <f t="shared" ca="1" si="15"/>
        <v>3.1010628049398805E-4</v>
      </c>
      <c r="I31" s="46">
        <f t="shared" ca="1" si="16"/>
        <v>3.7701684149983814E-5</v>
      </c>
      <c r="J31" s="46">
        <f t="shared" ca="1" si="17"/>
        <v>4.5836446313853283E-6</v>
      </c>
      <c r="K31" s="23"/>
      <c r="L31" s="47">
        <f t="shared" ca="1" si="18"/>
        <v>1.207794739861901E-3</v>
      </c>
      <c r="M31" s="47">
        <f t="shared" ca="1" si="19"/>
        <v>1.3285742138480913E-3</v>
      </c>
      <c r="N31" s="47">
        <f t="shared" ca="1" si="20"/>
        <v>2.1396820571444905E-3</v>
      </c>
      <c r="O31" s="47">
        <f t="shared" ca="1" si="21"/>
        <v>3.4459793498517739E-3</v>
      </c>
      <c r="P31" s="47">
        <f t="shared" ca="1" si="22"/>
        <v>2.3182825901504906E-2</v>
      </c>
      <c r="Q31" s="47">
        <f t="shared" ca="1" si="23"/>
        <v>0.15596246007759867</v>
      </c>
      <c r="S31" s="83">
        <v>0</v>
      </c>
      <c r="T31" s="83">
        <v>0.9</v>
      </c>
    </row>
    <row r="32" spans="1:22" ht="15.75" thickBot="1">
      <c r="A32" s="49" t="s">
        <v>73</v>
      </c>
      <c r="B32" s="49" t="s">
        <v>130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1.3421129575876412E-3</v>
      </c>
      <c r="F32" s="46">
        <f t="shared" ca="1" si="13"/>
        <v>1.2079016618288772E-3</v>
      </c>
      <c r="G32" s="46">
        <f t="shared" ca="1" si="14"/>
        <v>7.1325385229333385E-4</v>
      </c>
      <c r="H32" s="46">
        <f t="shared" ca="1" si="15"/>
        <v>4.2116926724069083E-4</v>
      </c>
      <c r="I32" s="46">
        <f t="shared" ca="1" si="16"/>
        <v>5.120435052748469E-5</v>
      </c>
      <c r="J32" s="46">
        <f t="shared" ca="1" si="17"/>
        <v>6.2252536376144468E-6</v>
      </c>
      <c r="K32" s="23"/>
      <c r="L32" s="47">
        <f t="shared" ca="1" si="18"/>
        <v>1.6403602814960062E-3</v>
      </c>
      <c r="M32" s="47">
        <f t="shared" ca="1" si="19"/>
        <v>1.8043963096456069E-3</v>
      </c>
      <c r="N32" s="47">
        <f t="shared" ca="1" si="20"/>
        <v>2.9059983006473476E-3</v>
      </c>
      <c r="O32" s="47">
        <f t="shared" ca="1" si="21"/>
        <v>4.6801393231755608E-3</v>
      </c>
      <c r="P32" s="47">
        <f t="shared" ca="1" si="22"/>
        <v>3.1485637059500374E-2</v>
      </c>
      <c r="Q32" s="47">
        <f t="shared" ca="1" si="23"/>
        <v>0.21181962172227331</v>
      </c>
      <c r="S32" s="83">
        <v>0</v>
      </c>
      <c r="T32" s="83">
        <v>0.25</v>
      </c>
      <c r="V32" s="78" t="s">
        <v>292</v>
      </c>
    </row>
    <row r="33" spans="1:25" ht="15">
      <c r="A33" s="49" t="s">
        <v>137</v>
      </c>
      <c r="B33" s="49" t="s">
        <v>136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5.9162290102261371E-3</v>
      </c>
      <c r="F33" s="46">
        <f t="shared" ca="1" si="13"/>
        <v>5.3246061092035238E-3</v>
      </c>
      <c r="G33" s="46">
        <f t="shared" ca="1" si="14"/>
        <v>3.1441266614235892E-3</v>
      </c>
      <c r="H33" s="46">
        <f t="shared" ca="1" si="15"/>
        <v>1.8565753523040159E-3</v>
      </c>
      <c r="I33" s="46">
        <f t="shared" ca="1" si="16"/>
        <v>2.2571622032843003E-4</v>
      </c>
      <c r="J33" s="46">
        <f t="shared" ca="1" si="17"/>
        <v>2.74418229543584E-5</v>
      </c>
      <c r="K33" s="23"/>
      <c r="L33" s="47">
        <f t="shared" ca="1" si="18"/>
        <v>7.2309465680541682E-3</v>
      </c>
      <c r="M33" s="47">
        <f t="shared" ca="1" si="19"/>
        <v>7.954041224859586E-3</v>
      </c>
      <c r="N33" s="47">
        <f t="shared" ca="1" si="20"/>
        <v>1.2810062933048616E-2</v>
      </c>
      <c r="O33" s="47">
        <f t="shared" ca="1" si="21"/>
        <v>2.0630734454304134E-2</v>
      </c>
      <c r="P33" s="47">
        <f t="shared" ca="1" si="22"/>
        <v>0.13879326499588115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1.0000000000000002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45</v>
      </c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29</v>
      </c>
    </row>
    <row r="42" spans="1:25" ht="23.25">
      <c r="A42" s="5" t="s">
        <v>148</v>
      </c>
    </row>
    <row r="44" spans="1:25" s="23" customFormat="1" ht="15">
      <c r="H44" s="20" t="s">
        <v>27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Y45" s="87" t="s">
        <v>297</v>
      </c>
    </row>
    <row r="46" spans="1:25" s="23" customFormat="1" ht="15.75" thickBot="1">
      <c r="A46" s="23" t="s">
        <v>141</v>
      </c>
      <c r="B46" s="23" t="s">
        <v>138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1" si="25">B46</f>
        <v>RSDSH_Apt</v>
      </c>
      <c r="I46" s="24">
        <v>1</v>
      </c>
      <c r="J46" s="32">
        <f t="shared" ref="J46:O49" ca="1" si="26">IF(E6="","",-E6)</f>
        <v>-2.5667000569139689E-2</v>
      </c>
      <c r="K46" s="32">
        <f t="shared" ca="1" si="26"/>
        <v>-2.3100300512225721E-2</v>
      </c>
      <c r="L46" s="32">
        <f t="shared" ca="1" si="26"/>
        <v>-1.3640496449464169E-2</v>
      </c>
      <c r="M46" s="32">
        <f t="shared" ca="1" si="26"/>
        <v>-8.0545767484440992E-3</v>
      </c>
      <c r="N46" s="32">
        <f t="shared" ca="1" si="26"/>
        <v>-9.7924849521882E-4</v>
      </c>
      <c r="O46" s="32">
        <f t="shared" ca="1" si="26"/>
        <v>-1.1905375606155333E-4</v>
      </c>
      <c r="P46" s="24">
        <v>0</v>
      </c>
      <c r="Q46" s="24">
        <v>5</v>
      </c>
      <c r="R46" s="23" t="s">
        <v>149</v>
      </c>
      <c r="Y46" s="86" t="s">
        <v>296</v>
      </c>
    </row>
    <row r="47" spans="1:25" s="23" customFormat="1" ht="15.75" thickBot="1">
      <c r="A47" s="23" t="s">
        <v>203</v>
      </c>
      <c r="B47" s="23" t="s">
        <v>138</v>
      </c>
      <c r="D47" s="23" t="str">
        <f>IF(Y47="","UC-LO_"&amp;A7,"\I: DISABLED")</f>
        <v>\I: DISABLED</v>
      </c>
      <c r="E47" s="79" t="str">
        <f t="shared" ref="E47:E71" si="27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-5.4194999512332575E-6</v>
      </c>
      <c r="K47" s="82">
        <f t="shared" ca="1" si="26"/>
        <v>-4.877549956109932E-6</v>
      </c>
      <c r="L47" s="82">
        <f t="shared" ca="1" si="26"/>
        <v>-2.8801444735833542E-6</v>
      </c>
      <c r="M47" s="82">
        <f t="shared" ca="1" si="26"/>
        <v>-1.7006965102062353E-6</v>
      </c>
      <c r="N47" s="82">
        <f t="shared" ca="1" si="26"/>
        <v>-2.0676499218473027E-7</v>
      </c>
      <c r="O47" s="82">
        <f t="shared" ca="1" si="26"/>
        <v>-2.5137796036264737E-8</v>
      </c>
      <c r="P47" s="81">
        <v>0</v>
      </c>
      <c r="Q47" s="81">
        <v>5</v>
      </c>
      <c r="R47" s="79" t="s">
        <v>150</v>
      </c>
      <c r="Y47" s="86" t="s">
        <v>296</v>
      </c>
    </row>
    <row r="48" spans="1:25" s="23" customFormat="1" ht="15.75" thickBot="1">
      <c r="A48" s="23" t="s">
        <v>204</v>
      </c>
      <c r="B48" s="23" t="s">
        <v>138</v>
      </c>
      <c r="D48" s="23" t="str">
        <f t="shared" ref="D48:D58" si="28">IF(Y48="","UC-LO_"&amp;A8,"\I: DISABLED")</f>
        <v>\I: DISABLED</v>
      </c>
      <c r="E48" s="79" t="str">
        <f t="shared" si="27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-3.8877331070539877E-9</v>
      </c>
      <c r="K48" s="82">
        <f t="shared" ca="1" si="26"/>
        <v>-3.4989597963485891E-9</v>
      </c>
      <c r="L48" s="82">
        <f t="shared" ca="1" si="26"/>
        <v>-2.0661007701458787E-9</v>
      </c>
      <c r="M48" s="82">
        <f t="shared" ca="1" si="26"/>
        <v>-1.2200118437634403E-9</v>
      </c>
      <c r="N48" s="82">
        <f t="shared" ca="1" si="26"/>
        <v>-1.4832495852563152E-10</v>
      </c>
      <c r="O48" s="82">
        <f t="shared" ca="1" si="26"/>
        <v>-1.8032852249831237E-11</v>
      </c>
      <c r="P48" s="81">
        <v>0</v>
      </c>
      <c r="Q48" s="81">
        <v>5</v>
      </c>
      <c r="R48" s="79" t="s">
        <v>151</v>
      </c>
      <c r="Y48" s="86" t="s">
        <v>296</v>
      </c>
    </row>
    <row r="49" spans="1:25" s="23" customFormat="1" ht="15.75" thickBot="1">
      <c r="A49" s="23" t="s">
        <v>205</v>
      </c>
      <c r="B49" s="23" t="s">
        <v>138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-1.7762965565817149E-2</v>
      </c>
      <c r="K49" s="32">
        <f t="shared" ca="1" si="26"/>
        <v>-1.5986669009235434E-2</v>
      </c>
      <c r="L49" s="32">
        <f t="shared" ca="1" si="26"/>
        <v>-9.4399681832634339E-3</v>
      </c>
      <c r="M49" s="32">
        <f t="shared" ca="1" si="26"/>
        <v>-5.5742068125352266E-3</v>
      </c>
      <c r="N49" s="32">
        <f t="shared" ca="1" si="26"/>
        <v>-6.7769341626399413E-4</v>
      </c>
      <c r="O49" s="32">
        <f t="shared" ca="1" si="26"/>
        <v>-8.2391698387430587E-5</v>
      </c>
      <c r="P49" s="24">
        <v>0</v>
      </c>
      <c r="Q49" s="24">
        <v>5</v>
      </c>
      <c r="R49" s="23" t="s">
        <v>152</v>
      </c>
      <c r="Y49" s="86"/>
    </row>
    <row r="50" spans="1:25" s="23" customFormat="1" ht="15.75" thickBot="1">
      <c r="A50" s="23" t="s">
        <v>206</v>
      </c>
      <c r="B50" s="23" t="s">
        <v>138</v>
      </c>
      <c r="D50" s="94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92">
        <f ca="1">MAX(IF(E10+E11="","",-E10-E11),-$T$10)</f>
        <v>-0.43317997228508898</v>
      </c>
      <c r="K50" s="92">
        <f t="shared" ref="K50:O50" ca="1" si="29">MAX(IF(F10+F11="","",-F10-F11),-$T$10)</f>
        <v>-0.3898619750565801</v>
      </c>
      <c r="L50" s="92">
        <f t="shared" ca="1" si="29"/>
        <v>-0.23020959765116006</v>
      </c>
      <c r="M50" s="92">
        <f t="shared" ca="1" si="29"/>
        <v>-0.13593646531703352</v>
      </c>
      <c r="N50" s="92">
        <f t="shared" ca="1" si="29"/>
        <v>-1.6526700690111903E-2</v>
      </c>
      <c r="O50" s="92">
        <f t="shared" ca="1" si="29"/>
        <v>-2.0092609813234601E-3</v>
      </c>
      <c r="P50" s="24">
        <v>0</v>
      </c>
      <c r="Q50" s="24">
        <v>5</v>
      </c>
      <c r="R50" s="23" t="s">
        <v>153</v>
      </c>
      <c r="Y50" s="86"/>
    </row>
    <row r="51" spans="1:25" s="23" customFormat="1" ht="15.75" thickBot="1">
      <c r="A51" s="23" t="s">
        <v>206</v>
      </c>
      <c r="B51" s="23" t="s">
        <v>138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-0.22637660970766674</v>
      </c>
      <c r="K51" s="32">
        <f t="shared" ca="1" si="30"/>
        <v>-0.20373894873690007</v>
      </c>
      <c r="L51" s="32">
        <f t="shared" ca="1" si="30"/>
        <v>-0.12030581183965215</v>
      </c>
      <c r="M51" s="32">
        <f t="shared" ca="1" si="30"/>
        <v>-7.1039378833196221E-2</v>
      </c>
      <c r="N51" s="32">
        <f t="shared" ca="1" si="30"/>
        <v>-8.6367300227321048E-3</v>
      </c>
      <c r="O51" s="32">
        <f t="shared" ca="1" si="30"/>
        <v>-1.0500247427657017E-3</v>
      </c>
      <c r="P51" s="24">
        <v>0</v>
      </c>
      <c r="Q51" s="24">
        <v>5</v>
      </c>
      <c r="R51" s="23" t="s">
        <v>154</v>
      </c>
      <c r="Y51" s="86" t="s">
        <v>296</v>
      </c>
    </row>
    <row r="52" spans="1:25" s="23" customFormat="1" ht="15.75" thickBot="1">
      <c r="A52" s="23" t="s">
        <v>207</v>
      </c>
      <c r="B52" s="23" t="s">
        <v>138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-5.9184284473196375E-2</v>
      </c>
      <c r="K52" s="32">
        <f t="shared" ca="1" si="30"/>
        <v>-5.3265856025876739E-2</v>
      </c>
      <c r="L52" s="32">
        <f t="shared" ca="1" si="30"/>
        <v>-3.1452955324719964E-2</v>
      </c>
      <c r="M52" s="32">
        <f t="shared" ca="1" si="30"/>
        <v>-1.8572655589693895E-2</v>
      </c>
      <c r="N52" s="32">
        <f t="shared" ca="1" si="30"/>
        <v>-2.2580013334578229E-3</v>
      </c>
      <c r="O52" s="32">
        <f t="shared" ca="1" si="30"/>
        <v>-2.7452024818284688E-4</v>
      </c>
      <c r="P52" s="24">
        <v>0</v>
      </c>
      <c r="Q52" s="24">
        <v>5</v>
      </c>
      <c r="R52" s="23" t="s">
        <v>155</v>
      </c>
      <c r="Y52" s="86"/>
    </row>
    <row r="53" spans="1:25" s="23" customFormat="1" ht="15.75" thickBot="1">
      <c r="A53" s="23" t="s">
        <v>208</v>
      </c>
      <c r="B53" s="23" t="s">
        <v>138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-0.26298167236027548</v>
      </c>
      <c r="K53" s="32">
        <f t="shared" ca="1" si="30"/>
        <v>-0.23668350512424793</v>
      </c>
      <c r="L53" s="32">
        <f t="shared" ca="1" si="30"/>
        <v>-0.13975924294081721</v>
      </c>
      <c r="M53" s="32">
        <f t="shared" ca="1" si="30"/>
        <v>-8.2526435364123171E-2</v>
      </c>
      <c r="N53" s="32">
        <f t="shared" ca="1" si="30"/>
        <v>-1.0033287926854954E-2</v>
      </c>
      <c r="O53" s="32">
        <f t="shared" ca="1" si="30"/>
        <v>-1.2198135806909751E-3</v>
      </c>
      <c r="P53" s="24">
        <v>0</v>
      </c>
      <c r="Q53" s="24">
        <v>5</v>
      </c>
      <c r="R53" s="23" t="s">
        <v>156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-9.5727437170427965E-3</v>
      </c>
      <c r="K54" s="32">
        <f t="shared" ca="1" si="30"/>
        <v>-8.6154693453385171E-3</v>
      </c>
      <c r="L54" s="32">
        <f t="shared" ca="1" si="30"/>
        <v>-5.0873484937289425E-3</v>
      </c>
      <c r="M54" s="32">
        <f t="shared" ca="1" si="30"/>
        <v>-3.004028412062004E-3</v>
      </c>
      <c r="N54" s="32">
        <f t="shared" ca="1" si="30"/>
        <v>-3.6521972463351895E-4</v>
      </c>
      <c r="O54" s="32">
        <f t="shared" ca="1" si="30"/>
        <v>-4.4402192311432207E-5</v>
      </c>
      <c r="P54" s="24">
        <v>0</v>
      </c>
      <c r="Q54" s="24">
        <v>5</v>
      </c>
      <c r="R54" s="23" t="s">
        <v>157</v>
      </c>
      <c r="Y54" s="86" t="s">
        <v>296</v>
      </c>
    </row>
    <row r="55" spans="1:25" s="23" customFormat="1" ht="15.75" thickBot="1">
      <c r="A55" s="23" t="s">
        <v>142</v>
      </c>
      <c r="B55" s="23" t="s">
        <v>138</v>
      </c>
      <c r="D55" s="23" t="str">
        <f t="shared" si="28"/>
        <v>\I: DISABLED</v>
      </c>
      <c r="Y55" s="86" t="s">
        <v>296</v>
      </c>
    </row>
    <row r="56" spans="1:25" s="23" customFormat="1" ht="15.75" thickBot="1">
      <c r="A56" s="23" t="s">
        <v>143</v>
      </c>
      <c r="B56" s="23" t="s">
        <v>138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-2.0951104263632852E-3</v>
      </c>
      <c r="K56" s="32">
        <f t="shared" ca="1" si="31"/>
        <v>-1.8855993837269568E-3</v>
      </c>
      <c r="L56" s="32">
        <f t="shared" ca="1" si="31"/>
        <v>-1.1134275800969309E-3</v>
      </c>
      <c r="M56" s="32">
        <f t="shared" ca="1" si="31"/>
        <v>-6.5746785177143692E-4</v>
      </c>
      <c r="N56" s="32">
        <f t="shared" ca="1" si="31"/>
        <v>-7.9932741919219684E-5</v>
      </c>
      <c r="O56" s="32">
        <f t="shared" ca="1" si="31"/>
        <v>-9.7179553547901001E-6</v>
      </c>
      <c r="P56" s="24">
        <v>0</v>
      </c>
      <c r="Q56" s="24">
        <v>5</v>
      </c>
      <c r="R56" s="23" t="s">
        <v>175</v>
      </c>
      <c r="Y56" s="86"/>
    </row>
    <row r="57" spans="1:25" s="23" customFormat="1" ht="15.75" thickBot="1">
      <c r="A57" s="23" t="s">
        <v>144</v>
      </c>
      <c r="B57" s="26" t="s">
        <v>138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-3.9336431607606189E-3</v>
      </c>
      <c r="K57" s="32">
        <f t="shared" ca="1" si="31"/>
        <v>-3.5402788446845571E-3</v>
      </c>
      <c r="L57" s="32">
        <f t="shared" ca="1" si="31"/>
        <v>-2.0904992549977846E-3</v>
      </c>
      <c r="M57" s="32">
        <f t="shared" ca="1" si="31"/>
        <v>-1.2344189050836423E-3</v>
      </c>
      <c r="N57" s="32">
        <f t="shared" ca="1" si="31"/>
        <v>-1.5007652084342285E-4</v>
      </c>
      <c r="O57" s="32">
        <f t="shared" ca="1" si="31"/>
        <v>-1.8245801336735211E-5</v>
      </c>
      <c r="P57" s="24">
        <v>0</v>
      </c>
      <c r="Q57" s="24">
        <v>5</v>
      </c>
      <c r="R57" s="23" t="s">
        <v>159</v>
      </c>
      <c r="Y57" s="86" t="s">
        <v>296</v>
      </c>
    </row>
    <row r="58" spans="1:25" s="23" customFormat="1" ht="15.75" thickBot="1">
      <c r="A58" s="53" t="s">
        <v>145</v>
      </c>
      <c r="B58" s="53" t="s">
        <v>138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1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-8.5617184054631423E-2</v>
      </c>
      <c r="K58" s="55">
        <f t="shared" ca="1" si="31"/>
        <v>-7.7055465649168278E-2</v>
      </c>
      <c r="L58" s="55">
        <f t="shared" ca="1" si="31"/>
        <v>-4.5500481911177386E-2</v>
      </c>
      <c r="M58" s="55">
        <f t="shared" ca="1" si="31"/>
        <v>-2.6867579563731144E-2</v>
      </c>
      <c r="N58" s="55">
        <f t="shared" ca="1" si="31"/>
        <v>-3.2664704403043828E-3</v>
      </c>
      <c r="O58" s="55">
        <f t="shared" ca="1" si="31"/>
        <v>-3.9712654845119113E-4</v>
      </c>
      <c r="P58" s="54">
        <v>0</v>
      </c>
      <c r="Q58" s="54">
        <v>5</v>
      </c>
      <c r="R58" s="53" t="s">
        <v>160</v>
      </c>
      <c r="Y58" s="86" t="s">
        <v>296</v>
      </c>
    </row>
    <row r="59" spans="1:25" s="23" customFormat="1" ht="15.75" thickBot="1">
      <c r="A59" s="23" t="s">
        <v>141</v>
      </c>
      <c r="B59" s="26" t="s">
        <v>147</v>
      </c>
      <c r="C59" s="26"/>
      <c r="D59" s="23" t="str">
        <f>IF(Y59="","UC-LO_"&amp;A21,"\I: DISABLED")</f>
        <v>\I: DISABLED</v>
      </c>
      <c r="E59" s="23" t="str">
        <f t="shared" si="27"/>
        <v>RSDCOA</v>
      </c>
      <c r="F59" s="23" t="str">
        <f t="shared" si="32"/>
        <v>RSDWH_Apt</v>
      </c>
      <c r="G59" s="26"/>
      <c r="H59" s="23" t="str">
        <f t="shared" si="25"/>
        <v>RSDWH_Apt</v>
      </c>
      <c r="I59" s="24">
        <v>1</v>
      </c>
      <c r="J59" s="33">
        <f t="shared" ref="J59:O62" ca="1" si="33">IF(E21="","",-E21)</f>
        <v>-1.3657922969122316E-3</v>
      </c>
      <c r="K59" s="33">
        <f t="shared" ca="1" si="33"/>
        <v>-1.2292130672210083E-3</v>
      </c>
      <c r="L59" s="33">
        <f t="shared" ca="1" si="33"/>
        <v>-7.2583802406333338E-4</v>
      </c>
      <c r="M59" s="33">
        <f t="shared" ca="1" si="33"/>
        <v>-4.2860009482915788E-4</v>
      </c>
      <c r="N59" s="33">
        <f t="shared" ca="1" si="33"/>
        <v>-5.210776568652982E-5</v>
      </c>
      <c r="O59" s="33">
        <f t="shared" ca="1" si="33"/>
        <v>-6.3350878303575612E-6</v>
      </c>
      <c r="P59" s="24">
        <v>0</v>
      </c>
      <c r="Q59" s="24">
        <v>5</v>
      </c>
      <c r="R59" s="23" t="s">
        <v>161</v>
      </c>
      <c r="Y59" s="86" t="s">
        <v>296</v>
      </c>
    </row>
    <row r="60" spans="1:25" s="23" customFormat="1" ht="15.75" thickBot="1">
      <c r="A60" s="23" t="s">
        <v>203</v>
      </c>
      <c r="B60" s="26" t="s">
        <v>147</v>
      </c>
      <c r="C60" s="26"/>
      <c r="D60" s="23" t="str">
        <f t="shared" ref="D60:D71" si="34">IF(Y60="","UC-LO_"&amp;A22,"\I: DISABLED")</f>
        <v>\I: DISABLED</v>
      </c>
      <c r="E60" s="79" t="str">
        <f t="shared" si="27"/>
        <v>RSDBDL</v>
      </c>
      <c r="F60" s="79" t="str">
        <f t="shared" si="32"/>
        <v>RSDWH_Apt</v>
      </c>
      <c r="G60" s="80"/>
      <c r="H60" s="79" t="str">
        <f t="shared" si="25"/>
        <v>RSDWH_Apt</v>
      </c>
      <c r="I60" s="81">
        <v>1</v>
      </c>
      <c r="J60" s="82">
        <f t="shared" ca="1" si="33"/>
        <v>-1.4513443728228008E-5</v>
      </c>
      <c r="K60" s="82">
        <f t="shared" ca="1" si="33"/>
        <v>-1.3062099355405206E-5</v>
      </c>
      <c r="L60" s="82">
        <f t="shared" ca="1" si="33"/>
        <v>-7.7130390483732221E-6</v>
      </c>
      <c r="M60" s="82">
        <f t="shared" ca="1" si="33"/>
        <v>-4.5544724276739056E-6</v>
      </c>
      <c r="N60" s="82">
        <f t="shared" ca="1" si="33"/>
        <v>-5.5371752118158249E-7</v>
      </c>
      <c r="O60" s="82">
        <f t="shared" ca="1" si="33"/>
        <v>-6.7319123813439559E-8</v>
      </c>
      <c r="P60" s="81">
        <v>0</v>
      </c>
      <c r="Q60" s="81">
        <v>5</v>
      </c>
      <c r="R60" s="23" t="s">
        <v>162</v>
      </c>
      <c r="Y60" s="86" t="s">
        <v>296</v>
      </c>
    </row>
    <row r="61" spans="1:25" s="23" customFormat="1" ht="15">
      <c r="A61" s="23" t="s">
        <v>204</v>
      </c>
      <c r="B61" s="26" t="s">
        <v>147</v>
      </c>
      <c r="C61" s="26"/>
      <c r="D61" s="23" t="str">
        <f t="shared" si="34"/>
        <v>\I: DISABLED</v>
      </c>
      <c r="E61" s="79" t="str">
        <f t="shared" si="27"/>
        <v>RSDETH</v>
      </c>
      <c r="F61" s="79" t="str">
        <f t="shared" si="32"/>
        <v>RSDWH_Apt</v>
      </c>
      <c r="G61" s="80"/>
      <c r="H61" s="79" t="str">
        <f t="shared" si="25"/>
        <v>RSDWH_Apt</v>
      </c>
      <c r="I61" s="81">
        <v>1</v>
      </c>
      <c r="J61" s="82">
        <f t="shared" ca="1" si="33"/>
        <v>-1.3114417952463375E-5</v>
      </c>
      <c r="K61" s="82">
        <f t="shared" ca="1" si="33"/>
        <v>-1.1802976157217038E-5</v>
      </c>
      <c r="L61" s="82">
        <f t="shared" ca="1" si="33"/>
        <v>-6.9695393910750905E-6</v>
      </c>
      <c r="M61" s="82">
        <f t="shared" ca="1" si="33"/>
        <v>-4.1154433150359313E-6</v>
      </c>
      <c r="N61" s="82">
        <f t="shared" ca="1" si="33"/>
        <v>-5.0034183039919129E-7</v>
      </c>
      <c r="O61" s="82">
        <f t="shared" ca="1" si="33"/>
        <v>-6.0829885891655744E-8</v>
      </c>
      <c r="P61" s="81">
        <v>0</v>
      </c>
      <c r="Q61" s="81">
        <v>5</v>
      </c>
      <c r="R61" s="23" t="s">
        <v>163</v>
      </c>
      <c r="Y61" s="86" t="s">
        <v>296</v>
      </c>
    </row>
    <row r="62" spans="1:25" s="23" customFormat="1" ht="15">
      <c r="A62" s="23" t="s">
        <v>205</v>
      </c>
      <c r="B62" s="26" t="s">
        <v>147</v>
      </c>
      <c r="C62" s="26"/>
      <c r="D62" s="23" t="str">
        <f t="shared" si="34"/>
        <v>UC-LO_R-WH_Apt_LPG_X0</v>
      </c>
      <c r="E62" s="23" t="str">
        <f t="shared" si="27"/>
        <v>RSDLPG</v>
      </c>
      <c r="F62" s="23" t="str">
        <f t="shared" si="32"/>
        <v>RSDWH_Apt</v>
      </c>
      <c r="G62" s="26"/>
      <c r="H62" s="23" t="str">
        <f t="shared" si="25"/>
        <v>RSDWH_Apt</v>
      </c>
      <c r="I62" s="24">
        <v>1</v>
      </c>
      <c r="J62" s="33">
        <f t="shared" ca="1" si="33"/>
        <v>-1.1104800429894495E-2</v>
      </c>
      <c r="K62" s="33">
        <f t="shared" ca="1" si="33"/>
        <v>-9.9943203869050454E-3</v>
      </c>
      <c r="L62" s="33">
        <f t="shared" ca="1" si="33"/>
        <v>-5.9015462452635618E-3</v>
      </c>
      <c r="M62" s="33">
        <f t="shared" ca="1" si="33"/>
        <v>-3.4848040423656815E-3</v>
      </c>
      <c r="N62" s="33">
        <f t="shared" ca="1" si="33"/>
        <v>-4.2367081737451249E-4</v>
      </c>
      <c r="O62" s="33">
        <f t="shared" ca="1" si="33"/>
        <v>-5.1508480624045319E-5</v>
      </c>
      <c r="P62" s="24">
        <v>0</v>
      </c>
      <c r="Q62" s="24">
        <v>5</v>
      </c>
      <c r="R62" s="23" t="s">
        <v>164</v>
      </c>
      <c r="Y62" s="86"/>
    </row>
    <row r="63" spans="1:25" s="23" customFormat="1" ht="15">
      <c r="A63" s="23" t="s">
        <v>206</v>
      </c>
      <c r="B63" s="26" t="s">
        <v>147</v>
      </c>
      <c r="C63" s="26"/>
      <c r="D63" s="94" t="str">
        <f t="shared" si="34"/>
        <v>UC-LO_R-WH_Apt_ELC_X0</v>
      </c>
      <c r="E63" s="23" t="str">
        <f t="shared" si="27"/>
        <v>RSDELC</v>
      </c>
      <c r="F63" s="23" t="str">
        <f t="shared" si="32"/>
        <v>RSDWH_Apt</v>
      </c>
      <c r="G63" s="26"/>
      <c r="H63" s="23" t="str">
        <f t="shared" si="25"/>
        <v>RSDWH_Apt</v>
      </c>
      <c r="I63" s="24">
        <v>1</v>
      </c>
      <c r="J63" s="93">
        <f ca="1">MAX(IF(E25+E26="","",-E25-E26),-$T$25)</f>
        <v>-0.66130138038252861</v>
      </c>
      <c r="K63" s="93">
        <f t="shared" ref="K63:O63" ca="1" si="35">MAX(IF(F25+F26="","",-F25-F26),-$T$25)</f>
        <v>-0.59517124234427576</v>
      </c>
      <c r="L63" s="93">
        <f t="shared" ca="1" si="35"/>
        <v>-0.35144266689187142</v>
      </c>
      <c r="M63" s="93">
        <f t="shared" ca="1" si="35"/>
        <v>-0.20752338037298124</v>
      </c>
      <c r="N63" s="93">
        <f t="shared" ca="1" si="35"/>
        <v>-2.5229998335073292E-2</v>
      </c>
      <c r="O63" s="93">
        <f t="shared" ca="1" si="35"/>
        <v>-3.0673787929038471E-3</v>
      </c>
      <c r="P63" s="24">
        <v>0</v>
      </c>
      <c r="Q63" s="24">
        <v>5</v>
      </c>
      <c r="R63" s="23" t="s">
        <v>165</v>
      </c>
      <c r="Y63" s="86"/>
    </row>
    <row r="64" spans="1:25" s="23" customFormat="1" ht="15">
      <c r="A64" s="23" t="s">
        <v>206</v>
      </c>
      <c r="B64" s="26" t="s">
        <v>147</v>
      </c>
      <c r="C64" s="26"/>
      <c r="D64" s="23" t="str">
        <f t="shared" si="34"/>
        <v>\I: DISABLED</v>
      </c>
      <c r="E64" s="23" t="str">
        <f t="shared" si="27"/>
        <v>RSDELC</v>
      </c>
      <c r="F64" s="23" t="str">
        <f t="shared" si="32"/>
        <v>RSDWH_Apt</v>
      </c>
      <c r="G64" s="26"/>
      <c r="H64" s="23" t="str">
        <f t="shared" si="25"/>
        <v>RSDWH_Apt</v>
      </c>
      <c r="I64" s="24">
        <v>1</v>
      </c>
      <c r="J64" s="33">
        <f t="shared" ref="J64:O67" ca="1" si="36">IF(E26="","",-E26)</f>
        <v>-0.49857686246905097</v>
      </c>
      <c r="K64" s="33">
        <f t="shared" ca="1" si="36"/>
        <v>-0.44871917622214591</v>
      </c>
      <c r="L64" s="33">
        <f t="shared" ca="1" si="36"/>
        <v>-0.26496418636741498</v>
      </c>
      <c r="M64" s="33">
        <f t="shared" ca="1" si="36"/>
        <v>-0.15645870240809492</v>
      </c>
      <c r="N64" s="33">
        <f t="shared" ca="1" si="36"/>
        <v>-1.9021725620357647E-2</v>
      </c>
      <c r="O64" s="33">
        <f t="shared" ca="1" si="36"/>
        <v>-2.3125977654628064E-3</v>
      </c>
      <c r="P64" s="24">
        <v>0</v>
      </c>
      <c r="Q64" s="24">
        <v>5</v>
      </c>
      <c r="R64" s="23" t="s">
        <v>166</v>
      </c>
      <c r="Y64" s="86" t="s">
        <v>296</v>
      </c>
    </row>
    <row r="65" spans="1:25" s="23" customFormat="1" ht="15">
      <c r="A65" s="23" t="s">
        <v>207</v>
      </c>
      <c r="B65" s="26" t="s">
        <v>147</v>
      </c>
      <c r="C65" s="26"/>
      <c r="D65" s="23" t="str">
        <f t="shared" si="34"/>
        <v>UC-LO_R-WH_Apt_KER_X0</v>
      </c>
      <c r="E65" s="23" t="str">
        <f t="shared" si="27"/>
        <v>RSDKER</v>
      </c>
      <c r="F65" s="23" t="str">
        <f t="shared" si="32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-1.9600105043569994E-2</v>
      </c>
      <c r="K65" s="33">
        <f t="shared" ca="1" si="36"/>
        <v>-1.7640094539212996E-2</v>
      </c>
      <c r="L65" s="33">
        <f t="shared" ca="1" si="36"/>
        <v>-1.0416299424459883E-2</v>
      </c>
      <c r="M65" s="33">
        <f t="shared" ca="1" si="36"/>
        <v>-6.1507206471493187E-3</v>
      </c>
      <c r="N65" s="33">
        <f t="shared" ca="1" si="36"/>
        <v>-7.4778403960155623E-4</v>
      </c>
      <c r="O65" s="33">
        <f t="shared" ca="1" si="36"/>
        <v>-9.091308189097908E-5</v>
      </c>
      <c r="P65" s="24">
        <v>0</v>
      </c>
      <c r="Q65" s="24">
        <v>5</v>
      </c>
      <c r="R65" s="23" t="s">
        <v>167</v>
      </c>
      <c r="Y65" s="86"/>
    </row>
    <row r="66" spans="1:25" s="23" customFormat="1" ht="15">
      <c r="A66" s="23" t="s">
        <v>208</v>
      </c>
      <c r="B66" s="26" t="s">
        <v>147</v>
      </c>
      <c r="C66" s="26"/>
      <c r="D66" s="23" t="str">
        <f t="shared" si="34"/>
        <v>UC-LO_R-WH_Apt_GAS_X0</v>
      </c>
      <c r="E66" s="23" t="str">
        <f t="shared" si="27"/>
        <v>RSDGAS</v>
      </c>
      <c r="F66" s="23" t="str">
        <f t="shared" si="32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-0.19703154308697599</v>
      </c>
      <c r="K66" s="33">
        <f t="shared" ca="1" si="36"/>
        <v>-0.17732838877827839</v>
      </c>
      <c r="L66" s="33">
        <f t="shared" ca="1" si="36"/>
        <v>-0.10471064028968563</v>
      </c>
      <c r="M66" s="33">
        <f t="shared" ca="1" si="36"/>
        <v>-6.1830585984656489E-2</v>
      </c>
      <c r="N66" s="33">
        <f t="shared" ca="1" si="36"/>
        <v>-7.5171557953890838E-3</v>
      </c>
      <c r="O66" s="33">
        <f t="shared" ca="1" si="36"/>
        <v>-9.1391065363951576E-4</v>
      </c>
      <c r="P66" s="24">
        <v>0</v>
      </c>
      <c r="Q66" s="24">
        <v>5</v>
      </c>
      <c r="R66" s="23" t="s">
        <v>168</v>
      </c>
      <c r="Y66" s="86"/>
    </row>
    <row r="67" spans="1:25" s="23" customFormat="1" ht="15">
      <c r="A67" s="23" t="s">
        <v>142</v>
      </c>
      <c r="B67" s="26" t="s">
        <v>147</v>
      </c>
      <c r="C67" s="26"/>
      <c r="D67" s="23" t="str">
        <f t="shared" si="34"/>
        <v>\I: DISABLED</v>
      </c>
      <c r="E67" s="23" t="str">
        <f t="shared" si="27"/>
        <v>RSDPEA</v>
      </c>
      <c r="F67" s="23" t="str">
        <f t="shared" si="32"/>
        <v>RSDWH_Apt</v>
      </c>
      <c r="G67" s="26"/>
      <c r="H67" s="23" t="str">
        <f t="shared" si="25"/>
        <v>RSDWH_Apt</v>
      </c>
      <c r="I67" s="24">
        <v>1</v>
      </c>
      <c r="J67" s="33">
        <f t="shared" ca="1" si="36"/>
        <v>-1.3222132343737915E-3</v>
      </c>
      <c r="K67" s="33">
        <f t="shared" ca="1" si="36"/>
        <v>-1.1899919109364123E-3</v>
      </c>
      <c r="L67" s="33">
        <f t="shared" ca="1" si="36"/>
        <v>-7.0267832348884225E-4</v>
      </c>
      <c r="M67" s="33">
        <f t="shared" ca="1" si="36"/>
        <v>-4.1492452323692661E-4</v>
      </c>
      <c r="N67" s="33">
        <f t="shared" ca="1" si="36"/>
        <v>-5.0445135442732512E-5</v>
      </c>
      <c r="O67" s="33">
        <f t="shared" ca="1" si="36"/>
        <v>-6.1329508074955816E-6</v>
      </c>
      <c r="P67" s="24">
        <v>0</v>
      </c>
      <c r="Q67" s="24">
        <v>5</v>
      </c>
      <c r="R67" s="23" t="s">
        <v>169</v>
      </c>
      <c r="Y67" s="86" t="s">
        <v>296</v>
      </c>
    </row>
    <row r="68" spans="1:25" s="23" customFormat="1" ht="15">
      <c r="B68" s="26"/>
      <c r="C68" s="26"/>
      <c r="D68" s="23" t="str">
        <f t="shared" si="34"/>
        <v>\I: DISABLED</v>
      </c>
      <c r="G68" s="26"/>
      <c r="I68" s="24"/>
      <c r="J68" s="33"/>
      <c r="K68" s="33"/>
      <c r="L68" s="33"/>
      <c r="M68" s="33"/>
      <c r="N68" s="33"/>
      <c r="O68" s="33"/>
      <c r="P68" s="24"/>
      <c r="Q68" s="24"/>
      <c r="Y68" s="86" t="s">
        <v>296</v>
      </c>
    </row>
    <row r="69" spans="1:25" s="23" customFormat="1" ht="15">
      <c r="A69" s="23" t="s">
        <v>143</v>
      </c>
      <c r="B69" s="26" t="s">
        <v>147</v>
      </c>
      <c r="C69" s="26"/>
      <c r="D69" s="23" t="str">
        <f t="shared" si="34"/>
        <v>UC-LO_R-WH_Apt_WOO_X0</v>
      </c>
      <c r="E69" s="23" t="str">
        <f t="shared" si="27"/>
        <v>RSDWOO</v>
      </c>
      <c r="F69" s="23" t="str">
        <f t="shared" si="32"/>
        <v>RSDWH_Apt</v>
      </c>
      <c r="G69" s="26"/>
      <c r="H69" s="23" t="str">
        <f t="shared" si="25"/>
        <v>RSDWH_Apt</v>
      </c>
      <c r="I69" s="24">
        <v>1</v>
      </c>
      <c r="J69" s="33">
        <f t="shared" ref="J69:O71" ca="1" si="37">IF(E31="","",-E31)</f>
        <v>-9.881956962506462E-4</v>
      </c>
      <c r="K69" s="33">
        <f t="shared" ca="1" si="37"/>
        <v>-8.8937612662558165E-4</v>
      </c>
      <c r="L69" s="33">
        <f t="shared" ca="1" si="37"/>
        <v>-5.2516770901113983E-4</v>
      </c>
      <c r="M69" s="33">
        <f t="shared" ca="1" si="37"/>
        <v>-3.1010628049398805E-4</v>
      </c>
      <c r="N69" s="33">
        <f t="shared" ca="1" si="37"/>
        <v>-3.7701684149983814E-5</v>
      </c>
      <c r="O69" s="33">
        <f t="shared" ca="1" si="37"/>
        <v>-4.5836446313853283E-6</v>
      </c>
      <c r="P69" s="25">
        <v>0</v>
      </c>
      <c r="Q69" s="25">
        <v>5</v>
      </c>
      <c r="R69" s="23" t="s">
        <v>174</v>
      </c>
      <c r="Y69" s="86"/>
    </row>
    <row r="70" spans="1:25" s="23" customFormat="1" ht="15">
      <c r="A70" s="23" t="s">
        <v>144</v>
      </c>
      <c r="B70" s="26" t="s">
        <v>147</v>
      </c>
      <c r="C70" s="26"/>
      <c r="D70" s="23" t="str">
        <f t="shared" si="34"/>
        <v>\I: DISABLED</v>
      </c>
      <c r="E70" s="23" t="str">
        <f t="shared" si="27"/>
        <v>RSDHET</v>
      </c>
      <c r="F70" s="23" t="str">
        <f t="shared" si="32"/>
        <v>RSDWH_Apt</v>
      </c>
      <c r="G70" s="26"/>
      <c r="H70" s="23" t="str">
        <f t="shared" si="25"/>
        <v>RSDWH_Apt</v>
      </c>
      <c r="I70" s="24">
        <v>1</v>
      </c>
      <c r="J70" s="33">
        <f t="shared" ca="1" si="37"/>
        <v>-1.3421129575876412E-3</v>
      </c>
      <c r="K70" s="33">
        <f t="shared" ca="1" si="37"/>
        <v>-1.2079016618288772E-3</v>
      </c>
      <c r="L70" s="33">
        <f t="shared" ca="1" si="37"/>
        <v>-7.1325385229333385E-4</v>
      </c>
      <c r="M70" s="33">
        <f t="shared" ca="1" si="37"/>
        <v>-4.2116926724069083E-4</v>
      </c>
      <c r="N70" s="33">
        <f t="shared" ca="1" si="37"/>
        <v>-5.120435052748469E-5</v>
      </c>
      <c r="O70" s="33">
        <f t="shared" ca="1" si="37"/>
        <v>-6.2252536376144468E-6</v>
      </c>
      <c r="P70" s="24">
        <v>0</v>
      </c>
      <c r="Q70" s="24">
        <v>5</v>
      </c>
      <c r="R70" s="23" t="s">
        <v>171</v>
      </c>
      <c r="Y70" s="86" t="s">
        <v>296</v>
      </c>
    </row>
    <row r="71" spans="1:25" s="23" customFormat="1" ht="15">
      <c r="A71" s="26" t="s">
        <v>146</v>
      </c>
      <c r="B71" s="26" t="s">
        <v>147</v>
      </c>
      <c r="C71" s="26"/>
      <c r="D71" s="23" t="str">
        <f t="shared" si="34"/>
        <v>\I: DISABLED</v>
      </c>
      <c r="E71" s="23" t="str">
        <f t="shared" si="27"/>
        <v>RSDSOL</v>
      </c>
      <c r="F71" s="23" t="str">
        <f t="shared" si="32"/>
        <v>RSDWH_Apt</v>
      </c>
      <c r="H71" s="23" t="str">
        <f t="shared" si="25"/>
        <v>RSDWH_Apt</v>
      </c>
      <c r="I71" s="24">
        <v>1</v>
      </c>
      <c r="J71" s="33">
        <f t="shared" ca="1" si="37"/>
        <v>-5.9162290102261371E-3</v>
      </c>
      <c r="K71" s="33">
        <f t="shared" ca="1" si="37"/>
        <v>-5.3246061092035238E-3</v>
      </c>
      <c r="L71" s="33">
        <f t="shared" ca="1" si="37"/>
        <v>-3.1441266614235892E-3</v>
      </c>
      <c r="M71" s="33">
        <f t="shared" ca="1" si="37"/>
        <v>-1.8565753523040159E-3</v>
      </c>
      <c r="N71" s="33">
        <f t="shared" ca="1" si="37"/>
        <v>-2.2571622032843003E-4</v>
      </c>
      <c r="O71" s="33">
        <f t="shared" ca="1" si="37"/>
        <v>-2.74418229543584E-5</v>
      </c>
      <c r="P71" s="25">
        <v>0</v>
      </c>
      <c r="Q71" s="25">
        <v>5</v>
      </c>
      <c r="R71" s="23" t="s">
        <v>172</v>
      </c>
      <c r="Y71" s="86" t="s">
        <v>296</v>
      </c>
    </row>
    <row r="72" spans="1:25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5" s="23" customFormat="1" ht="15">
      <c r="C73" s="26"/>
      <c r="H73" s="20" t="s">
        <v>286</v>
      </c>
      <c r="I73" s="24"/>
      <c r="J73" s="24"/>
      <c r="K73" s="24"/>
      <c r="L73" s="24"/>
      <c r="M73" s="24"/>
      <c r="N73" s="24"/>
      <c r="O73" s="24"/>
      <c r="P73" s="24"/>
    </row>
    <row r="74" spans="1:25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295</v>
      </c>
      <c r="Q74" s="8" t="s">
        <v>294</v>
      </c>
      <c r="R74" s="6" t="s">
        <v>28</v>
      </c>
      <c r="Y74" s="87" t="s">
        <v>297</v>
      </c>
    </row>
    <row r="75" spans="1:25" s="23" customFormat="1" ht="15.75" thickBot="1">
      <c r="A75" s="23" t="s">
        <v>141</v>
      </c>
      <c r="B75" s="23" t="s">
        <v>138</v>
      </c>
      <c r="C75" s="26"/>
      <c r="D75" s="23" t="str">
        <f>IF(Y75="","UC-UP_"&amp;A6,"\I: DISABLED")</f>
        <v>\I: DISABLED</v>
      </c>
      <c r="E75" s="23" t="str">
        <f>A75</f>
        <v>RSDCOA</v>
      </c>
      <c r="F75" s="23" t="str">
        <f t="shared" ref="F75:F98" si="38">H75</f>
        <v>RSDSH_Apt</v>
      </c>
      <c r="H75" s="23" t="str">
        <f t="shared" ref="H75:H100" si="39">B75</f>
        <v>RSDSH_Apt</v>
      </c>
      <c r="I75" s="24">
        <v>1</v>
      </c>
      <c r="J75" s="34">
        <f t="shared" ref="J75:J83" ca="1" si="40">IF(L6="","",-L6)</f>
        <v>-3.1370778473392952E-2</v>
      </c>
      <c r="K75" s="34">
        <f t="shared" ref="K75:K83" ca="1" si="41">IF(M6="","",-M6)</f>
        <v>-3.450785632073225E-2</v>
      </c>
      <c r="L75" s="34">
        <f t="shared" ref="L75:L83" ca="1" si="42">IF(N6="","",-N6)</f>
        <v>-5.5575247683102527E-2</v>
      </c>
      <c r="M75" s="34">
        <f t="shared" ref="M75:M83" ca="1" si="43">IF(O6="","",-O6)</f>
        <v>-8.9504492146113473E-2</v>
      </c>
      <c r="N75" s="34">
        <f t="shared" ref="N75:N83" ca="1" si="44">IF(P6="","",-P6)</f>
        <v>-0.60214146637739274</v>
      </c>
      <c r="O75" s="34">
        <f t="shared" ref="O75:O83" ca="1" si="45">IF(Q6="","",-Q6)</f>
        <v>-0.9</v>
      </c>
      <c r="P75" s="24">
        <v>0</v>
      </c>
      <c r="Q75" s="24">
        <v>5</v>
      </c>
      <c r="R75" s="23" t="s">
        <v>176</v>
      </c>
      <c r="Y75" s="86" t="s">
        <v>296</v>
      </c>
    </row>
    <row r="76" spans="1:25" s="23" customFormat="1" ht="15.75" thickBot="1">
      <c r="A76" s="23" t="s">
        <v>203</v>
      </c>
      <c r="B76" s="23" t="s">
        <v>138</v>
      </c>
      <c r="C76" s="26"/>
      <c r="D76" s="23" t="str">
        <f t="shared" ref="D76:D87" si="46">IF(Y76="","UC-UP_"&amp;A7,"\I: DISABLED")</f>
        <v>\I: DISABLED</v>
      </c>
      <c r="E76" s="79" t="str">
        <f t="shared" ref="E76:E100" si="47">A76</f>
        <v>RSDBDL</v>
      </c>
      <c r="F76" s="79" t="str">
        <f t="shared" si="38"/>
        <v>RSDSH_Apt</v>
      </c>
      <c r="G76" s="80"/>
      <c r="H76" s="79" t="str">
        <f t="shared" si="39"/>
        <v>RSDSH_Apt</v>
      </c>
      <c r="I76" s="81">
        <v>1</v>
      </c>
      <c r="J76" s="82">
        <f t="shared" ca="1" si="40"/>
        <v>-6.6238332737295367E-6</v>
      </c>
      <c r="K76" s="82">
        <f t="shared" ca="1" si="41"/>
        <v>-7.2862166011024912E-6</v>
      </c>
      <c r="L76" s="82">
        <f t="shared" ca="1" si="42"/>
        <v>-1.1734524698241578E-5</v>
      </c>
      <c r="M76" s="82">
        <f t="shared" ca="1" si="43"/>
        <v>-1.8898569371765048E-5</v>
      </c>
      <c r="N76" s="82">
        <f t="shared" ca="1" si="44"/>
        <v>-1.2714012449087587E-4</v>
      </c>
      <c r="O76" s="82">
        <f t="shared" ca="1" si="45"/>
        <v>-8.5533518106961919E-4</v>
      </c>
      <c r="P76" s="81">
        <v>0</v>
      </c>
      <c r="Q76" s="81">
        <v>5</v>
      </c>
      <c r="R76" s="23" t="s">
        <v>177</v>
      </c>
      <c r="Y76" s="86" t="s">
        <v>296</v>
      </c>
    </row>
    <row r="77" spans="1:25" s="23" customFormat="1" ht="15">
      <c r="A77" s="23" t="s">
        <v>204</v>
      </c>
      <c r="B77" s="23" t="s">
        <v>138</v>
      </c>
      <c r="C77" s="26"/>
      <c r="D77" s="23" t="str">
        <f t="shared" si="46"/>
        <v>\I: DISABLED</v>
      </c>
      <c r="E77" s="79" t="str">
        <f t="shared" si="47"/>
        <v>RSDETH</v>
      </c>
      <c r="F77" s="79" t="str">
        <f t="shared" si="38"/>
        <v>RSDSH_Apt</v>
      </c>
      <c r="G77" s="80"/>
      <c r="H77" s="79" t="str">
        <f t="shared" si="39"/>
        <v>RSDSH_Apt</v>
      </c>
      <c r="I77" s="81">
        <v>1</v>
      </c>
      <c r="J77" s="82">
        <f t="shared" ca="1" si="40"/>
        <v>-4.7516737975104299E-9</v>
      </c>
      <c r="K77" s="82">
        <f t="shared" ca="1" si="41"/>
        <v>-5.2268411772614726E-9</v>
      </c>
      <c r="L77" s="82">
        <f t="shared" ca="1" si="42"/>
        <v>-8.4178799843913792E-9</v>
      </c>
      <c r="M77" s="82">
        <f t="shared" ca="1" si="43"/>
        <v>-1.3557079893662163E-8</v>
      </c>
      <c r="N77" s="82">
        <f t="shared" ca="1" si="44"/>
        <v>-9.1205254297615425E-8</v>
      </c>
      <c r="O77" s="82">
        <f t="shared" ca="1" si="45"/>
        <v>-6.1358334366543721E-7</v>
      </c>
      <c r="P77" s="81">
        <v>0</v>
      </c>
      <c r="Q77" s="81">
        <v>5</v>
      </c>
      <c r="R77" s="23" t="s">
        <v>178</v>
      </c>
      <c r="Y77" s="86" t="s">
        <v>296</v>
      </c>
    </row>
    <row r="78" spans="1:25" s="23" customFormat="1" ht="15">
      <c r="A78" s="23" t="s">
        <v>205</v>
      </c>
      <c r="B78" s="23" t="s">
        <v>138</v>
      </c>
      <c r="C78" s="26"/>
      <c r="D78" s="23" t="str">
        <f t="shared" si="46"/>
        <v>UC-UP_R-SH_Apt_LPG_X0</v>
      </c>
      <c r="E78" s="23" t="str">
        <f t="shared" si="47"/>
        <v>RSDLPG</v>
      </c>
      <c r="F78" s="23" t="str">
        <f t="shared" si="38"/>
        <v>RSDSH_Apt</v>
      </c>
      <c r="H78" s="23" t="str">
        <f t="shared" si="39"/>
        <v>RSDSH_Apt</v>
      </c>
      <c r="I78" s="24">
        <v>1</v>
      </c>
      <c r="J78" s="34">
        <f t="shared" ca="1" si="40"/>
        <v>-2.171029124710985E-2</v>
      </c>
      <c r="K78" s="34">
        <f t="shared" ca="1" si="41"/>
        <v>-2.3881320371820836E-2</v>
      </c>
      <c r="L78" s="34">
        <f t="shared" ca="1" si="42"/>
        <v>-3.8461105272021193E-2</v>
      </c>
      <c r="M78" s="34">
        <f t="shared" ca="1" si="43"/>
        <v>-6.1941994651642865E-2</v>
      </c>
      <c r="N78" s="34">
        <f t="shared" ca="1" si="44"/>
        <v>-0.41671476588005452</v>
      </c>
      <c r="O78" s="34">
        <f t="shared" ca="1" si="45"/>
        <v>-0.9</v>
      </c>
      <c r="P78" s="24">
        <v>0</v>
      </c>
      <c r="Q78" s="24">
        <v>5</v>
      </c>
      <c r="R78" s="23" t="s">
        <v>179</v>
      </c>
      <c r="Y78" s="86"/>
    </row>
    <row r="79" spans="1:25" s="23" customFormat="1" ht="15">
      <c r="A79" s="23" t="s">
        <v>206</v>
      </c>
      <c r="B79" s="23" t="s">
        <v>138</v>
      </c>
      <c r="C79" s="26"/>
      <c r="D79" s="94" t="str">
        <f t="shared" si="46"/>
        <v>UC-UP_R-SH_Apt_ELC_X0</v>
      </c>
      <c r="E79" s="23" t="str">
        <f t="shared" si="47"/>
        <v>RSDELC</v>
      </c>
      <c r="F79" s="23" t="str">
        <f t="shared" si="38"/>
        <v>RSDSH_Apt</v>
      </c>
      <c r="H79" s="23" t="str">
        <f t="shared" si="39"/>
        <v>RSDSH_Apt</v>
      </c>
      <c r="I79" s="24">
        <v>1</v>
      </c>
      <c r="J79" s="95">
        <f ca="1">MAX(IF(L10+L11="","",-L10-L11),-$T$10)</f>
        <v>-0.52944218834844214</v>
      </c>
      <c r="K79" s="95">
        <f t="shared" ref="K79:O79" ca="1" si="48">MAX(IF(M10+M11="","",-M10-M11),-$T$10)</f>
        <v>-0.58238640718328638</v>
      </c>
      <c r="L79" s="95">
        <f t="shared" ca="1" si="48"/>
        <v>-0.9</v>
      </c>
      <c r="M79" s="95">
        <f t="shared" ca="1" si="48"/>
        <v>-0.9</v>
      </c>
      <c r="N79" s="95">
        <f t="shared" ca="1" si="48"/>
        <v>-0.9</v>
      </c>
      <c r="O79" s="95">
        <f t="shared" ca="1" si="48"/>
        <v>-0.9</v>
      </c>
      <c r="P79" s="24">
        <v>0</v>
      </c>
      <c r="Q79" s="24">
        <v>5</v>
      </c>
      <c r="R79" s="23" t="s">
        <v>180</v>
      </c>
      <c r="Y79" s="86"/>
    </row>
    <row r="80" spans="1:25" s="23" customFormat="1" ht="15">
      <c r="A80" s="23" t="s">
        <v>206</v>
      </c>
      <c r="B80" s="23" t="s">
        <v>138</v>
      </c>
      <c r="C80" s="26"/>
      <c r="D80" s="23" t="str">
        <f t="shared" si="46"/>
        <v>\I: DISABLED</v>
      </c>
      <c r="E80" s="23" t="str">
        <f t="shared" si="47"/>
        <v>RSDELC</v>
      </c>
      <c r="F80" s="23" t="str">
        <f t="shared" si="38"/>
        <v>RSDSH_Apt</v>
      </c>
      <c r="H80" s="23" t="str">
        <f t="shared" si="39"/>
        <v>RSDSH_Apt</v>
      </c>
      <c r="I80" s="24">
        <v>1</v>
      </c>
      <c r="J80" s="34">
        <f t="shared" ca="1" si="40"/>
        <v>-0.27668252297603713</v>
      </c>
      <c r="K80" s="34">
        <f t="shared" ca="1" si="41"/>
        <v>-0.30435077527364085</v>
      </c>
      <c r="L80" s="34">
        <f t="shared" ca="1" si="42"/>
        <v>-0.49015996708595155</v>
      </c>
      <c r="M80" s="34">
        <f t="shared" ca="1" si="43"/>
        <v>-0.78940752859159602</v>
      </c>
      <c r="N80" s="34">
        <f t="shared" ca="1" si="44"/>
        <v>-0.9</v>
      </c>
      <c r="O80" s="34">
        <f t="shared" ca="1" si="45"/>
        <v>-0.9</v>
      </c>
      <c r="P80" s="24">
        <v>0</v>
      </c>
      <c r="Q80" s="24">
        <v>5</v>
      </c>
      <c r="R80" s="23" t="s">
        <v>181</v>
      </c>
      <c r="Y80" s="86" t="s">
        <v>296</v>
      </c>
    </row>
    <row r="81" spans="1:25" s="23" customFormat="1" ht="15">
      <c r="A81" s="23" t="s">
        <v>207</v>
      </c>
      <c r="B81" s="23" t="s">
        <v>138</v>
      </c>
      <c r="C81" s="26"/>
      <c r="D81" s="23" t="str">
        <f t="shared" si="46"/>
        <v>UC-UP_R-SH_Apt_KER_X0</v>
      </c>
      <c r="E81" s="23" t="str">
        <f t="shared" si="47"/>
        <v>RSDKER</v>
      </c>
      <c r="F81" s="23" t="str">
        <f t="shared" si="38"/>
        <v>RSDSH_Apt</v>
      </c>
      <c r="H81" s="23" t="str">
        <f t="shared" si="39"/>
        <v>RSDSH_Apt</v>
      </c>
      <c r="I81" s="24">
        <v>1</v>
      </c>
      <c r="J81" s="34">
        <f t="shared" ca="1" si="40"/>
        <v>-7.2336347689462246E-2</v>
      </c>
      <c r="K81" s="34">
        <f t="shared" ca="1" si="41"/>
        <v>-7.9569982458408475E-2</v>
      </c>
      <c r="L81" s="34">
        <f t="shared" ca="1" si="42"/>
        <v>-0.12814825244909148</v>
      </c>
      <c r="M81" s="34">
        <f t="shared" ca="1" si="43"/>
        <v>-0.20638404205178637</v>
      </c>
      <c r="N81" s="34">
        <f t="shared" ca="1" si="44"/>
        <v>-0.9</v>
      </c>
      <c r="O81" s="34">
        <f t="shared" ca="1" si="45"/>
        <v>-0.9</v>
      </c>
      <c r="P81" s="24">
        <v>0</v>
      </c>
      <c r="Q81" s="24">
        <v>5</v>
      </c>
      <c r="R81" s="23" t="s">
        <v>182</v>
      </c>
      <c r="Y81" s="86"/>
    </row>
    <row r="82" spans="1:25" s="23" customFormat="1" ht="15">
      <c r="A82" s="23" t="s">
        <v>208</v>
      </c>
      <c r="B82" s="23" t="s">
        <v>138</v>
      </c>
      <c r="C82" s="26"/>
      <c r="D82" s="23" t="str">
        <f t="shared" si="46"/>
        <v>UC-UP_R-SH_Apt_GAS_X0</v>
      </c>
      <c r="E82" s="23" t="str">
        <f t="shared" si="47"/>
        <v>RSDGAS</v>
      </c>
      <c r="F82" s="23" t="str">
        <f t="shared" si="38"/>
        <v>RSDSH_Apt</v>
      </c>
      <c r="H82" s="23" t="str">
        <f t="shared" si="39"/>
        <v>RSDSH_Apt</v>
      </c>
      <c r="I82" s="24">
        <v>1</v>
      </c>
      <c r="J82" s="34">
        <f t="shared" ca="1" si="40"/>
        <v>-0.32142204399589225</v>
      </c>
      <c r="K82" s="34">
        <f t="shared" ca="1" si="41"/>
        <v>-0.35356424839548151</v>
      </c>
      <c r="L82" s="34">
        <f t="shared" ca="1" si="42"/>
        <v>-0.56941875768340722</v>
      </c>
      <c r="M82" s="34">
        <f t="shared" ca="1" si="43"/>
        <v>-0.9</v>
      </c>
      <c r="N82" s="34">
        <f t="shared" ca="1" si="44"/>
        <v>-0.9</v>
      </c>
      <c r="O82" s="34">
        <f t="shared" ca="1" si="45"/>
        <v>-0.9</v>
      </c>
      <c r="P82" s="24">
        <v>0</v>
      </c>
      <c r="Q82" s="24">
        <v>5</v>
      </c>
      <c r="R82" s="23" t="s">
        <v>183</v>
      </c>
      <c r="Y82" s="86"/>
    </row>
    <row r="83" spans="1:25" ht="15">
      <c r="A83" s="23" t="s">
        <v>142</v>
      </c>
      <c r="B83" s="23" t="s">
        <v>138</v>
      </c>
      <c r="D83" s="23" t="str">
        <f t="shared" si="46"/>
        <v>\I: DISABLED</v>
      </c>
      <c r="E83" s="23" t="str">
        <f t="shared" si="47"/>
        <v>RSDPEA</v>
      </c>
      <c r="F83" s="23" t="str">
        <f t="shared" si="38"/>
        <v>RSDSH_Apt</v>
      </c>
      <c r="H83" s="23" t="str">
        <f t="shared" si="39"/>
        <v>RSDSH_Apt</v>
      </c>
      <c r="I83" s="24">
        <v>1</v>
      </c>
      <c r="J83" s="34">
        <f t="shared" ca="1" si="40"/>
        <v>-1.1700020098607863E-2</v>
      </c>
      <c r="K83" s="34">
        <f t="shared" ca="1" si="41"/>
        <v>-1.2870022108468651E-2</v>
      </c>
      <c r="L83" s="34">
        <f t="shared" ca="1" si="42"/>
        <v>-2.0727299305909854E-2</v>
      </c>
      <c r="M83" s="34">
        <f t="shared" ca="1" si="43"/>
        <v>-3.3381522805160886E-2</v>
      </c>
      <c r="N83" s="34">
        <f t="shared" ca="1" si="44"/>
        <v>-0.22457419298013154</v>
      </c>
      <c r="O83" s="34">
        <f t="shared" ca="1" si="45"/>
        <v>-0.9</v>
      </c>
      <c r="P83" s="24">
        <v>0</v>
      </c>
      <c r="Q83" s="24">
        <v>5</v>
      </c>
      <c r="R83" s="23" t="s">
        <v>184</v>
      </c>
      <c r="Y83" s="86" t="s">
        <v>296</v>
      </c>
    </row>
    <row r="84" spans="1:25" ht="15">
      <c r="A84" s="23"/>
      <c r="B84" s="23"/>
      <c r="D84" s="23" t="str">
        <f t="shared" si="46"/>
        <v>\I: DISABLED</v>
      </c>
      <c r="E84" s="23"/>
      <c r="F84" s="23"/>
      <c r="H84" s="23"/>
      <c r="I84" s="24"/>
      <c r="J84" s="34"/>
      <c r="K84" s="34"/>
      <c r="L84" s="34"/>
      <c r="M84" s="34"/>
      <c r="N84" s="34"/>
      <c r="O84" s="34"/>
      <c r="P84" s="24"/>
      <c r="Q84" s="24"/>
      <c r="R84" s="23"/>
      <c r="Y84" s="86" t="s">
        <v>296</v>
      </c>
    </row>
    <row r="85" spans="1:25" ht="15">
      <c r="A85" s="23" t="s">
        <v>143</v>
      </c>
      <c r="B85" s="23" t="s">
        <v>138</v>
      </c>
      <c r="D85" s="23" t="str">
        <f t="shared" si="46"/>
        <v>UC-UP_R-SH_Apt_WOO_X0</v>
      </c>
      <c r="E85" s="23" t="str">
        <f t="shared" si="47"/>
        <v>RSDWOO</v>
      </c>
      <c r="F85" s="23" t="str">
        <f t="shared" si="38"/>
        <v>RSDSH_Apt</v>
      </c>
      <c r="H85" s="23" t="str">
        <f t="shared" si="39"/>
        <v>RSDSH_Apt</v>
      </c>
      <c r="I85" s="24">
        <v>1</v>
      </c>
      <c r="J85" s="34">
        <f t="shared" ref="J85:O87" ca="1" si="49">IF(L16="","",-L16)</f>
        <v>-2.560690521110682E-3</v>
      </c>
      <c r="K85" s="34">
        <f t="shared" ca="1" si="49"/>
        <v>-2.8167595732217507E-3</v>
      </c>
      <c r="L85" s="34">
        <f t="shared" ca="1" si="49"/>
        <v>-4.5364194602693633E-3</v>
      </c>
      <c r="M85" s="34">
        <f t="shared" ca="1" si="49"/>
        <v>-7.3059489049584142E-3</v>
      </c>
      <c r="N85" s="34">
        <f t="shared" ca="1" si="49"/>
        <v>-4.9150770887883222E-2</v>
      </c>
      <c r="O85" s="34">
        <f t="shared" ca="1" si="49"/>
        <v>-0.33066180865754902</v>
      </c>
      <c r="P85" s="24">
        <v>0</v>
      </c>
      <c r="Q85" s="24">
        <v>5</v>
      </c>
      <c r="R85" s="23" t="s">
        <v>186</v>
      </c>
      <c r="Y85" s="86"/>
    </row>
    <row r="86" spans="1:25" ht="15">
      <c r="A86" s="23" t="s">
        <v>144</v>
      </c>
      <c r="B86" s="26" t="s">
        <v>138</v>
      </c>
      <c r="D86" s="23" t="str">
        <f t="shared" si="46"/>
        <v>UC-UP_R-SH_Apt_HET_X0</v>
      </c>
      <c r="E86" s="23" t="str">
        <f t="shared" si="47"/>
        <v>RSDHET</v>
      </c>
      <c r="F86" s="23" t="str">
        <f t="shared" si="38"/>
        <v>RSDSH_Apt</v>
      </c>
      <c r="H86" s="23" t="str">
        <f t="shared" si="39"/>
        <v>RSDSH_Apt</v>
      </c>
      <c r="I86" s="24">
        <v>1</v>
      </c>
      <c r="J86" s="34">
        <f t="shared" ca="1" si="49"/>
        <v>-4.8077860853740903E-3</v>
      </c>
      <c r="K86" s="34">
        <f t="shared" ca="1" si="49"/>
        <v>-5.2885646939114994E-3</v>
      </c>
      <c r="L86" s="34">
        <f t="shared" ca="1" si="49"/>
        <v>-8.5172863251914126E-3</v>
      </c>
      <c r="M86" s="34">
        <f t="shared" ca="1" si="49"/>
        <v>-1.3717174799584024E-2</v>
      </c>
      <c r="N86" s="34">
        <f t="shared" ca="1" si="49"/>
        <v>-9.2282292769092056E-2</v>
      </c>
      <c r="O86" s="34">
        <f t="shared" ca="1" si="49"/>
        <v>-0.25</v>
      </c>
      <c r="P86" s="24">
        <v>0</v>
      </c>
      <c r="Q86" s="24">
        <v>5</v>
      </c>
      <c r="R86" s="23" t="s">
        <v>187</v>
      </c>
      <c r="Y86" s="86"/>
    </row>
    <row r="87" spans="1:25" ht="15.75" thickBot="1">
      <c r="A87" s="53" t="s">
        <v>145</v>
      </c>
      <c r="B87" s="53" t="s">
        <v>138</v>
      </c>
      <c r="D87" s="23" t="str">
        <f t="shared" si="46"/>
        <v>UC-UP_R-SH_Apt_GEO_X0</v>
      </c>
      <c r="E87" s="53" t="str">
        <f t="shared" si="47"/>
        <v>RSDGEO</v>
      </c>
      <c r="F87" s="53" t="str">
        <f t="shared" si="38"/>
        <v>RSDSH_Apt</v>
      </c>
      <c r="G87" s="58"/>
      <c r="H87" s="53" t="str">
        <f t="shared" si="39"/>
        <v>RSDSH_Apt</v>
      </c>
      <c r="I87" s="54">
        <v>1</v>
      </c>
      <c r="J87" s="59">
        <f t="shared" ca="1" si="49"/>
        <v>-0.10464322495566063</v>
      </c>
      <c r="K87" s="59">
        <f t="shared" ca="1" si="49"/>
        <v>-0.1151075474512267</v>
      </c>
      <c r="L87" s="59">
        <f t="shared" ca="1" si="49"/>
        <v>-0.18538185624567519</v>
      </c>
      <c r="M87" s="59">
        <f t="shared" ca="1" si="49"/>
        <v>-0.29855933330222245</v>
      </c>
      <c r="N87" s="59">
        <f t="shared" ca="1" si="49"/>
        <v>-0.9</v>
      </c>
      <c r="O87" s="59">
        <f t="shared" ca="1" si="49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Y87" s="86"/>
    </row>
    <row r="88" spans="1:25" ht="15.75" thickBot="1">
      <c r="A88" s="23" t="s">
        <v>141</v>
      </c>
      <c r="B88" s="26" t="s">
        <v>147</v>
      </c>
      <c r="D88" s="23" t="str">
        <f>IF(Y88="","UC-UP_"&amp;A21,"\I: DISABLED")</f>
        <v>\I: DISABLED</v>
      </c>
      <c r="E88" s="23" t="str">
        <f t="shared" si="47"/>
        <v>RSDCOA</v>
      </c>
      <c r="F88" s="23" t="str">
        <f t="shared" si="38"/>
        <v>RSDWH_Apt</v>
      </c>
      <c r="H88" s="23" t="str">
        <f t="shared" si="39"/>
        <v>RSDWH_Apt</v>
      </c>
      <c r="I88" s="24">
        <v>1</v>
      </c>
      <c r="J88" s="34">
        <f t="shared" ref="J88:J96" ca="1" si="50">IF(L21="","",-L21)</f>
        <v>-1.6693016962260607E-3</v>
      </c>
      <c r="K88" s="34">
        <f t="shared" ref="K88:K96" ca="1" si="51">IF(M21="","",-M21)</f>
        <v>-1.8362318658486671E-3</v>
      </c>
      <c r="L88" s="34">
        <f t="shared" ref="L88:L96" ca="1" si="52">IF(N21="","",-N21)</f>
        <v>-2.9572697822679381E-3</v>
      </c>
      <c r="M88" s="34">
        <f t="shared" ref="M88:M96" ca="1" si="53">IF(O21="","",-O21)</f>
        <v>-4.762712557040338E-3</v>
      </c>
      <c r="N88" s="34">
        <f t="shared" ref="N88:N96" ca="1" si="54">IF(P21="","",-P21)</f>
        <v>-3.2041148486141313E-2</v>
      </c>
      <c r="O88" s="34">
        <f t="shared" ref="O88:O96" ca="1" si="55">IF(Q21="","",-Q21)</f>
        <v>-0.21555682481685004</v>
      </c>
      <c r="P88" s="24">
        <v>0</v>
      </c>
      <c r="Q88" s="24">
        <v>5</v>
      </c>
      <c r="R88" s="23" t="s">
        <v>189</v>
      </c>
      <c r="Y88" s="86" t="s">
        <v>296</v>
      </c>
    </row>
    <row r="89" spans="1:25" ht="15.75" thickBot="1">
      <c r="A89" s="23" t="s">
        <v>203</v>
      </c>
      <c r="B89" s="26" t="s">
        <v>147</v>
      </c>
      <c r="D89" s="23" t="str">
        <f t="shared" ref="D89:D100" si="56">IF(Y89="","UC-UP_"&amp;A22,"\I: DISABLED")</f>
        <v>\I: DISABLED</v>
      </c>
      <c r="E89" s="79" t="str">
        <f t="shared" si="47"/>
        <v>RSDBDL</v>
      </c>
      <c r="F89" s="79" t="str">
        <f t="shared" si="38"/>
        <v>RSDWH_Apt</v>
      </c>
      <c r="G89" s="80"/>
      <c r="H89" s="79" t="str">
        <f t="shared" si="39"/>
        <v>RSDWH_Apt</v>
      </c>
      <c r="I89" s="81">
        <v>1</v>
      </c>
      <c r="J89" s="82">
        <f t="shared" ca="1" si="50"/>
        <v>-1.7738653445612011E-5</v>
      </c>
      <c r="K89" s="82">
        <f t="shared" ca="1" si="51"/>
        <v>-1.9512518790173214E-5</v>
      </c>
      <c r="L89" s="82">
        <f t="shared" ca="1" si="52"/>
        <v>-3.1425106636761871E-5</v>
      </c>
      <c r="M89" s="82">
        <f t="shared" ca="1" si="53"/>
        <v>-5.061044848957138E-5</v>
      </c>
      <c r="N89" s="82">
        <f t="shared" ca="1" si="54"/>
        <v>-3.4048178964893777E-4</v>
      </c>
      <c r="O89" s="82">
        <f t="shared" ca="1" si="55"/>
        <v>-2.2905912226095218E-3</v>
      </c>
      <c r="P89" s="81">
        <v>0</v>
      </c>
      <c r="Q89" s="81">
        <v>5</v>
      </c>
      <c r="R89" s="23" t="s">
        <v>190</v>
      </c>
      <c r="Y89" s="86" t="s">
        <v>296</v>
      </c>
    </row>
    <row r="90" spans="1:25" ht="15">
      <c r="A90" s="23" t="s">
        <v>204</v>
      </c>
      <c r="B90" s="26" t="s">
        <v>147</v>
      </c>
      <c r="D90" s="23" t="str">
        <f t="shared" si="56"/>
        <v>\I: DISABLED</v>
      </c>
      <c r="E90" s="79" t="str">
        <f t="shared" si="47"/>
        <v>RSDETH</v>
      </c>
      <c r="F90" s="79" t="str">
        <f t="shared" si="38"/>
        <v>RSDWH_Apt</v>
      </c>
      <c r="G90" s="80"/>
      <c r="H90" s="79" t="str">
        <f t="shared" si="39"/>
        <v>RSDWH_Apt</v>
      </c>
      <c r="I90" s="81">
        <v>1</v>
      </c>
      <c r="J90" s="82">
        <f t="shared" ca="1" si="50"/>
        <v>-1.6028733053010793E-5</v>
      </c>
      <c r="K90" s="82">
        <f t="shared" ca="1" si="51"/>
        <v>-1.7631606358311873E-5</v>
      </c>
      <c r="L90" s="82">
        <f t="shared" ca="1" si="52"/>
        <v>-2.8395878356124869E-5</v>
      </c>
      <c r="M90" s="82">
        <f t="shared" ca="1" si="53"/>
        <v>-4.5731846051322669E-5</v>
      </c>
      <c r="N90" s="82">
        <f t="shared" ca="1" si="54"/>
        <v>-3.0766099199283983E-4</v>
      </c>
      <c r="O90" s="82">
        <f t="shared" ca="1" si="55"/>
        <v>-2.0697893080412967E-3</v>
      </c>
      <c r="P90" s="81">
        <v>0</v>
      </c>
      <c r="Q90" s="81">
        <v>5</v>
      </c>
      <c r="R90" s="23" t="s">
        <v>191</v>
      </c>
      <c r="Y90" s="86" t="s">
        <v>296</v>
      </c>
    </row>
    <row r="91" spans="1:25" ht="15">
      <c r="A91" s="23" t="s">
        <v>205</v>
      </c>
      <c r="B91" s="26" t="s">
        <v>147</v>
      </c>
      <c r="D91" s="23" t="str">
        <f t="shared" si="56"/>
        <v>UC-UP_R-WH_Apt_LPG_X0</v>
      </c>
      <c r="E91" s="23" t="str">
        <f t="shared" si="47"/>
        <v>RSDLPG</v>
      </c>
      <c r="F91" s="23" t="str">
        <f t="shared" si="38"/>
        <v>RSDWH_Apt</v>
      </c>
      <c r="H91" s="23" t="str">
        <f t="shared" si="39"/>
        <v>RSDWH_Apt</v>
      </c>
      <c r="I91" s="24">
        <v>1</v>
      </c>
      <c r="J91" s="34">
        <f t="shared" ca="1" si="50"/>
        <v>-1.3572533858759939E-2</v>
      </c>
      <c r="K91" s="34">
        <f t="shared" ca="1" si="51"/>
        <v>-1.4929787244635935E-2</v>
      </c>
      <c r="L91" s="34">
        <f t="shared" ca="1" si="52"/>
        <v>-2.4044571655358629E-2</v>
      </c>
      <c r="M91" s="34">
        <f t="shared" ca="1" si="53"/>
        <v>-3.8724023096671632E-2</v>
      </c>
      <c r="N91" s="34">
        <f t="shared" ca="1" si="54"/>
        <v>-0.26051586342054212</v>
      </c>
      <c r="O91" s="34">
        <f t="shared" ca="1" si="55"/>
        <v>-0.9</v>
      </c>
      <c r="P91" s="24">
        <v>0</v>
      </c>
      <c r="Q91" s="24">
        <v>5</v>
      </c>
      <c r="R91" s="23" t="s">
        <v>192</v>
      </c>
      <c r="Y91" s="86"/>
    </row>
    <row r="92" spans="1:25" ht="15">
      <c r="A92" s="23" t="s">
        <v>206</v>
      </c>
      <c r="B92" s="26" t="s">
        <v>147</v>
      </c>
      <c r="D92" s="94" t="str">
        <f t="shared" si="56"/>
        <v>UC-UP_R-WH_Apt_ELC_X0</v>
      </c>
      <c r="E92" s="23" t="str">
        <f t="shared" si="47"/>
        <v>RSDELC</v>
      </c>
      <c r="F92" s="23" t="str">
        <f t="shared" si="38"/>
        <v>RSDWH_Apt</v>
      </c>
      <c r="H92" s="23" t="str">
        <f t="shared" si="39"/>
        <v>RSDWH_Apt</v>
      </c>
      <c r="I92" s="24">
        <v>1</v>
      </c>
      <c r="J92" s="95">
        <f ca="1">MAX(IF(L25+L26="","",-L25-L26),-$T$25)</f>
        <v>-0.80825724268975718</v>
      </c>
      <c r="K92" s="95">
        <f t="shared" ref="K92:O92" ca="1" si="57">MAX(IF(M25+M26="","",-M25-M26),-$T$25)</f>
        <v>-0.8890829669587329</v>
      </c>
      <c r="L92" s="95">
        <f t="shared" ca="1" si="57"/>
        <v>-0.9</v>
      </c>
      <c r="M92" s="95">
        <f t="shared" ca="1" si="57"/>
        <v>-0.9</v>
      </c>
      <c r="N92" s="95">
        <f t="shared" ca="1" si="57"/>
        <v>-0.9</v>
      </c>
      <c r="O92" s="95">
        <f t="shared" ca="1" si="57"/>
        <v>-0.9</v>
      </c>
      <c r="P92" s="24">
        <v>0</v>
      </c>
      <c r="Q92" s="24">
        <v>5</v>
      </c>
      <c r="R92" s="23" t="s">
        <v>193</v>
      </c>
      <c r="Y92" s="86"/>
    </row>
    <row r="93" spans="1:25" ht="15">
      <c r="A93" s="23" t="s">
        <v>206</v>
      </c>
      <c r="B93" s="26" t="s">
        <v>147</v>
      </c>
      <c r="D93" s="23" t="str">
        <f t="shared" si="56"/>
        <v>\I: DISABLED</v>
      </c>
      <c r="E93" s="23" t="str">
        <f t="shared" si="47"/>
        <v>RSDELC</v>
      </c>
      <c r="F93" s="23" t="str">
        <f t="shared" si="38"/>
        <v>RSDWH_Apt</v>
      </c>
      <c r="H93" s="23" t="str">
        <f t="shared" si="39"/>
        <v>RSDWH_Apt</v>
      </c>
      <c r="I93" s="24">
        <v>1</v>
      </c>
      <c r="J93" s="34">
        <f t="shared" ca="1" si="50"/>
        <v>-0.60937172079550683</v>
      </c>
      <c r="K93" s="34">
        <f t="shared" ca="1" si="51"/>
        <v>-0.67030889287505746</v>
      </c>
      <c r="L93" s="34">
        <f t="shared" ca="1" si="52"/>
        <v>-0.9</v>
      </c>
      <c r="M93" s="34">
        <f t="shared" ca="1" si="53"/>
        <v>-0.9</v>
      </c>
      <c r="N93" s="34">
        <f t="shared" ca="1" si="54"/>
        <v>-0.9</v>
      </c>
      <c r="O93" s="34">
        <f t="shared" ca="1" si="55"/>
        <v>-0.9</v>
      </c>
      <c r="P93" s="24">
        <v>0</v>
      </c>
      <c r="Q93" s="24">
        <v>5</v>
      </c>
      <c r="R93" s="23" t="s">
        <v>194</v>
      </c>
      <c r="Y93" s="86" t="s">
        <v>296</v>
      </c>
    </row>
    <row r="94" spans="1:25" ht="15">
      <c r="A94" s="23" t="s">
        <v>207</v>
      </c>
      <c r="B94" s="26" t="s">
        <v>147</v>
      </c>
      <c r="D94" s="23" t="str">
        <f t="shared" si="56"/>
        <v>UC-UP_R-WH_Apt_KER_X0</v>
      </c>
      <c r="E94" s="23" t="str">
        <f t="shared" si="47"/>
        <v>RSDKER</v>
      </c>
      <c r="F94" s="23" t="str">
        <f t="shared" si="38"/>
        <v>RSDWH_Apt</v>
      </c>
      <c r="H94" s="23" t="str">
        <f t="shared" si="39"/>
        <v>RSDWH_Apt</v>
      </c>
      <c r="I94" s="24">
        <v>1</v>
      </c>
      <c r="J94" s="34">
        <f t="shared" ca="1" si="50"/>
        <v>-2.3955683942141103E-2</v>
      </c>
      <c r="K94" s="34">
        <f t="shared" ca="1" si="51"/>
        <v>-2.6351252336355217E-2</v>
      </c>
      <c r="L94" s="34">
        <f t="shared" ca="1" si="52"/>
        <v>-4.2438955400223459E-2</v>
      </c>
      <c r="M94" s="34">
        <f t="shared" ca="1" si="53"/>
        <v>-6.834836206161389E-2</v>
      </c>
      <c r="N94" s="34">
        <f t="shared" ca="1" si="54"/>
        <v>-0.45981360230599588</v>
      </c>
      <c r="O94" s="34">
        <f t="shared" ca="1" si="55"/>
        <v>-0.9</v>
      </c>
      <c r="P94" s="24">
        <v>0</v>
      </c>
      <c r="Q94" s="24">
        <v>5</v>
      </c>
      <c r="R94" s="23" t="s">
        <v>195</v>
      </c>
      <c r="Y94" s="86"/>
    </row>
    <row r="95" spans="1:25" ht="15">
      <c r="A95" s="23" t="s">
        <v>208</v>
      </c>
      <c r="B95" s="26" t="s">
        <v>147</v>
      </c>
      <c r="D95" s="23" t="str">
        <f t="shared" si="56"/>
        <v>UC-UP_R-WH_Apt_GAS_X0</v>
      </c>
      <c r="E95" s="23" t="str">
        <f t="shared" si="47"/>
        <v>RSDGAS</v>
      </c>
      <c r="F95" s="23" t="str">
        <f t="shared" si="38"/>
        <v>RSDWH_Apt</v>
      </c>
      <c r="H95" s="23" t="str">
        <f t="shared" si="39"/>
        <v>RSDWH_Apt</v>
      </c>
      <c r="I95" s="24">
        <v>1</v>
      </c>
      <c r="J95" s="34">
        <f t="shared" ca="1" si="50"/>
        <v>-0.24081633043963735</v>
      </c>
      <c r="K95" s="34">
        <f t="shared" ca="1" si="51"/>
        <v>-0.26489796348360112</v>
      </c>
      <c r="L95" s="34">
        <f t="shared" ca="1" si="52"/>
        <v>-0.42662081916997457</v>
      </c>
      <c r="M95" s="34">
        <f t="shared" ca="1" si="53"/>
        <v>-0.68707709548143592</v>
      </c>
      <c r="N95" s="34">
        <f t="shared" ca="1" si="54"/>
        <v>-0.9</v>
      </c>
      <c r="O95" s="34">
        <f t="shared" ca="1" si="55"/>
        <v>-0.9</v>
      </c>
      <c r="P95" s="24">
        <v>0</v>
      </c>
      <c r="Q95" s="24">
        <v>5</v>
      </c>
      <c r="R95" s="23" t="s">
        <v>196</v>
      </c>
      <c r="Y95" s="86"/>
    </row>
    <row r="96" spans="1:25" ht="15">
      <c r="A96" s="23" t="s">
        <v>142</v>
      </c>
      <c r="B96" s="26" t="s">
        <v>147</v>
      </c>
      <c r="D96" s="23" t="str">
        <f t="shared" si="56"/>
        <v>\I: DISABLED</v>
      </c>
      <c r="E96" s="23" t="str">
        <f t="shared" si="47"/>
        <v>RSDPEA</v>
      </c>
      <c r="F96" s="23" t="str">
        <f t="shared" si="38"/>
        <v>RSDWH_Apt</v>
      </c>
      <c r="H96" s="23" t="str">
        <f t="shared" si="39"/>
        <v>RSDWH_Apt</v>
      </c>
      <c r="I96" s="24">
        <v>1</v>
      </c>
      <c r="J96" s="34">
        <f t="shared" ca="1" si="50"/>
        <v>-1.6160383975679675E-3</v>
      </c>
      <c r="K96" s="34">
        <f t="shared" ca="1" si="51"/>
        <v>-1.7776422373247643E-3</v>
      </c>
      <c r="L96" s="34">
        <f t="shared" ca="1" si="52"/>
        <v>-2.8629105996339074E-3</v>
      </c>
      <c r="M96" s="34">
        <f t="shared" ca="1" si="53"/>
        <v>-4.6107461498164056E-3</v>
      </c>
      <c r="N96" s="34">
        <f t="shared" ca="1" si="54"/>
        <v>-3.1018794489243114E-2</v>
      </c>
      <c r="O96" s="34">
        <f t="shared" ca="1" si="55"/>
        <v>-0.20867893835452456</v>
      </c>
      <c r="P96" s="24">
        <v>0</v>
      </c>
      <c r="Q96" s="24">
        <v>5</v>
      </c>
      <c r="R96" s="23" t="s">
        <v>197</v>
      </c>
      <c r="Y96" s="86" t="s">
        <v>296</v>
      </c>
    </row>
    <row r="97" spans="1:25" ht="15">
      <c r="A97" s="23"/>
      <c r="B97" s="26"/>
      <c r="D97" s="23" t="str">
        <f t="shared" si="56"/>
        <v>\I: DISABLED</v>
      </c>
      <c r="E97" s="23"/>
      <c r="F97" s="23"/>
      <c r="H97" s="23"/>
      <c r="I97" s="24"/>
      <c r="J97" s="34"/>
      <c r="K97" s="34"/>
      <c r="L97" s="34"/>
      <c r="M97" s="34"/>
      <c r="N97" s="34"/>
      <c r="O97" s="34"/>
      <c r="P97" s="24"/>
      <c r="Q97" s="24"/>
      <c r="R97" s="23"/>
      <c r="Y97" s="86" t="s">
        <v>296</v>
      </c>
    </row>
    <row r="98" spans="1:25" ht="15">
      <c r="A98" s="23" t="s">
        <v>143</v>
      </c>
      <c r="B98" s="26" t="s">
        <v>147</v>
      </c>
      <c r="D98" s="23" t="str">
        <f t="shared" si="56"/>
        <v>UC-UP_R-WH_Apt_WOO_X0</v>
      </c>
      <c r="E98" s="23" t="str">
        <f t="shared" si="47"/>
        <v>RSDWOO</v>
      </c>
      <c r="F98" s="23" t="str">
        <f t="shared" si="38"/>
        <v>RSDWH_Apt</v>
      </c>
      <c r="H98" s="23" t="str">
        <f t="shared" si="39"/>
        <v>RSDWH_Apt</v>
      </c>
      <c r="I98" s="24">
        <v>1</v>
      </c>
      <c r="J98" s="34">
        <f t="shared" ref="J98:O100" ca="1" si="58">IF(L31="","",-L31)</f>
        <v>-1.207794739861901E-3</v>
      </c>
      <c r="K98" s="34">
        <f t="shared" ca="1" si="58"/>
        <v>-1.3285742138480913E-3</v>
      </c>
      <c r="L98" s="34">
        <f t="shared" ca="1" si="58"/>
        <v>-2.1396820571444905E-3</v>
      </c>
      <c r="M98" s="34">
        <f t="shared" ca="1" si="58"/>
        <v>-3.4459793498517739E-3</v>
      </c>
      <c r="N98" s="34">
        <f t="shared" ca="1" si="58"/>
        <v>-2.3182825901504906E-2</v>
      </c>
      <c r="O98" s="34">
        <f t="shared" ca="1" si="58"/>
        <v>-0.15596246007759867</v>
      </c>
      <c r="P98" s="24">
        <v>0</v>
      </c>
      <c r="Q98" s="24">
        <v>5</v>
      </c>
      <c r="R98" s="23" t="s">
        <v>199</v>
      </c>
      <c r="Y98" s="86"/>
    </row>
    <row r="99" spans="1:25" ht="15">
      <c r="A99" s="23" t="s">
        <v>144</v>
      </c>
      <c r="B99" s="26" t="s">
        <v>147</v>
      </c>
      <c r="D99" s="23" t="str">
        <f t="shared" si="56"/>
        <v>UC-UP_R-WH_Apt_HET_X0</v>
      </c>
      <c r="E99" s="23" t="str">
        <f t="shared" si="47"/>
        <v>RSDHET</v>
      </c>
      <c r="F99" s="23" t="str">
        <f t="shared" ref="F99:F100" si="59">H99</f>
        <v>RSDWH_Apt</v>
      </c>
      <c r="H99" s="23" t="str">
        <f t="shared" si="39"/>
        <v>RSDWH_Apt</v>
      </c>
      <c r="I99" s="24">
        <v>1</v>
      </c>
      <c r="J99" s="34">
        <f t="shared" ca="1" si="58"/>
        <v>-1.6403602814960062E-3</v>
      </c>
      <c r="K99" s="34">
        <f t="shared" ca="1" si="58"/>
        <v>-1.8043963096456069E-3</v>
      </c>
      <c r="L99" s="34">
        <f t="shared" ca="1" si="58"/>
        <v>-2.9059983006473476E-3</v>
      </c>
      <c r="M99" s="34">
        <f t="shared" ca="1" si="58"/>
        <v>-4.6801393231755608E-3</v>
      </c>
      <c r="N99" s="34">
        <f t="shared" ca="1" si="58"/>
        <v>-3.1485637059500374E-2</v>
      </c>
      <c r="O99" s="34">
        <f t="shared" ca="1" si="58"/>
        <v>-0.21181962172227331</v>
      </c>
      <c r="P99" s="24">
        <v>0</v>
      </c>
      <c r="Q99" s="24">
        <v>5</v>
      </c>
      <c r="R99" s="23" t="s">
        <v>200</v>
      </c>
      <c r="Y99" s="86"/>
    </row>
    <row r="100" spans="1:25" ht="15">
      <c r="A100" s="26" t="s">
        <v>146</v>
      </c>
      <c r="B100" s="26" t="s">
        <v>147</v>
      </c>
      <c r="D100" s="23" t="str">
        <f t="shared" si="56"/>
        <v>UC-UP_R-WH_Apt_SOL_X0</v>
      </c>
      <c r="E100" s="23" t="str">
        <f t="shared" si="47"/>
        <v>RSDSOL</v>
      </c>
      <c r="F100" s="23" t="str">
        <f t="shared" si="59"/>
        <v>RSDWH_Apt</v>
      </c>
      <c r="H100" s="23" t="str">
        <f t="shared" si="39"/>
        <v>RSDWH_Apt</v>
      </c>
      <c r="I100" s="24">
        <v>1</v>
      </c>
      <c r="J100" s="34">
        <f t="shared" ca="1" si="58"/>
        <v>-7.2309465680541682E-3</v>
      </c>
      <c r="K100" s="34">
        <f t="shared" ca="1" si="58"/>
        <v>-7.954041224859586E-3</v>
      </c>
      <c r="L100" s="34">
        <f t="shared" ca="1" si="58"/>
        <v>-1.2810062933048616E-2</v>
      </c>
      <c r="M100" s="34">
        <f t="shared" ca="1" si="58"/>
        <v>-2.0630734454304134E-2</v>
      </c>
      <c r="N100" s="34">
        <f t="shared" ca="1" si="58"/>
        <v>-0.13879326499588115</v>
      </c>
      <c r="O100" s="34">
        <f t="shared" ca="1" si="58"/>
        <v>-0.5</v>
      </c>
      <c r="P100" s="24">
        <v>0</v>
      </c>
      <c r="Q100" s="24">
        <v>5</v>
      </c>
      <c r="R100" s="23" t="s">
        <v>201</v>
      </c>
      <c r="Y100" s="86"/>
    </row>
    <row r="101" spans="1:25" ht="15">
      <c r="I101" s="34" t="str">
        <f t="shared" ref="I101" si="60">IF(L34="","",-L34)</f>
        <v/>
      </c>
      <c r="J101" s="34" t="str">
        <f t="shared" ref="J101" si="61">IF(M34="","",-M34)</f>
        <v/>
      </c>
      <c r="K101" s="34" t="str">
        <f t="shared" ref="K101" si="62">IF(N34="","",-N34)</f>
        <v/>
      </c>
      <c r="L101" s="34" t="str">
        <f t="shared" ref="L101" si="63">IF(O34="","",-O34)</f>
        <v/>
      </c>
      <c r="M101" s="34" t="str">
        <f t="shared" ref="M101" si="64">IF(P34="","",-P34)</f>
        <v/>
      </c>
      <c r="N101" s="34" t="str">
        <f t="shared" ref="N101" si="65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5 E62:E71 E91:E100 D56:E59 D55 D46:E54 E78:E88">
    <cfRule type="containsText" dxfId="34" priority="66" operator="containsText" text="\I: DISABLED">
      <formula>NOT(ISERROR(SEARCH("\I: DISABLED",D46)))</formula>
    </cfRule>
  </conditionalFormatting>
  <conditionalFormatting sqref="E60:E61">
    <cfRule type="containsText" dxfId="33" priority="8" operator="containsText" text="\I: DISABLED">
      <formula>NOT(ISERROR(SEARCH("\I: DISABLED",E60)))</formula>
    </cfRule>
  </conditionalFormatting>
  <conditionalFormatting sqref="E76:E77">
    <cfRule type="containsText" dxfId="32" priority="7" operator="containsText" text="\I: DISABLED">
      <formula>NOT(ISERROR(SEARCH("\I: DISABLED",E76)))</formula>
    </cfRule>
  </conditionalFormatting>
  <conditionalFormatting sqref="E89:E90">
    <cfRule type="containsText" dxfId="31" priority="6" operator="containsText" text="\I: DISABLED">
      <formula>NOT(ISERROR(SEARCH("\I: DISABLED",E89)))</formula>
    </cfRule>
  </conditionalFormatting>
  <conditionalFormatting sqref="D60:D71">
    <cfRule type="containsText" dxfId="30" priority="5" operator="containsText" text="\I: DISABLED">
      <formula>NOT(ISERROR(SEARCH("\I: DISABLED",D60)))</formula>
    </cfRule>
  </conditionalFormatting>
  <conditionalFormatting sqref="D75">
    <cfRule type="containsText" dxfId="29" priority="4" operator="containsText" text="\I: DISABLED">
      <formula>NOT(ISERROR(SEARCH("\I: DISABLED",D75)))</formula>
    </cfRule>
  </conditionalFormatting>
  <conditionalFormatting sqref="D76:D87">
    <cfRule type="containsText" dxfId="28" priority="3" operator="containsText" text="\I: DISABLED">
      <formula>NOT(ISERROR(SEARCH("\I: DISABLED",D76)))</formula>
    </cfRule>
  </conditionalFormatting>
  <conditionalFormatting sqref="D88">
    <cfRule type="containsText" dxfId="27" priority="2" operator="containsText" text="\I: DISABLED">
      <formula>NOT(ISERROR(SEARCH("\I: DISABLED",D88)))</formula>
    </cfRule>
  </conditionalFormatting>
  <conditionalFormatting sqref="D89:D100">
    <cfRule type="containsText" dxfId="26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228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74</v>
      </c>
      <c r="B6" s="30" t="s">
        <v>132</v>
      </c>
      <c r="C6" s="23"/>
      <c r="D6" s="52">
        <f ca="1">SUMIF(SharesElab!$B$2:$B$79,Att_RSD_share!$A6,SharesElab!C$2:C$79)+D15*Z8</f>
        <v>0.12296197221604245</v>
      </c>
      <c r="E6" s="46">
        <f ca="1">IF($D6=0,"",MAX($D6*(1-$S$4)^($E$5-$D$5),0))</f>
        <v>0.11066577499443821</v>
      </c>
      <c r="F6" s="46">
        <f ca="1">IF($D6=0,"",MAX($D6*(1-$S$4)^($F$5-$D$5),0))</f>
        <v>9.9599197494994393E-2</v>
      </c>
      <c r="G6" s="46">
        <f ca="1">IF($D6=0,"",MAX($D6*(1-$S$4)^($G$5-$D$5),0))</f>
        <v>5.881233012881925E-2</v>
      </c>
      <c r="H6" s="46">
        <f ca="1">IF($D6=0,"",MAX($D6*(1-$S$4)^($H$5-$D$5),0))</f>
        <v>3.4728092817766489E-2</v>
      </c>
      <c r="I6" s="46">
        <f ca="1">IF($D6=0,"",MAX($D6*(1-$S$4)^($I$5-$D$5),0))</f>
        <v>4.2221253450948305E-3</v>
      </c>
      <c r="J6" s="46">
        <f ca="1">IF($D6=0,"",MAX($D6*(1-$S$4)^($J$5-$D$5),0))</f>
        <v>5.1331187471868292E-4</v>
      </c>
      <c r="K6" s="23"/>
      <c r="L6" s="47">
        <f ca="1">IF($D6=0,"",MIN($D6*(1+$S$4)^($L$5-$D$5),1))</f>
        <v>0.13525816943764671</v>
      </c>
      <c r="M6" s="47">
        <f ca="1">IF($D6=0,"",MIN($D6*(1+$S$4)^($M$5-$D$5),1))</f>
        <v>0.14878398638141138</v>
      </c>
      <c r="N6" s="47">
        <f ca="1">IF($D6=0,"",MIN($D6*(1+$S$4)^($N$5-$D$5),1))</f>
        <v>0.23961809790712696</v>
      </c>
      <c r="O6" s="47">
        <f ca="1">IF($D6=0,"",MIN($D6*(1+$S$4)^($O$5-$D$5),1))</f>
        <v>0.38590734286040712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75</v>
      </c>
      <c r="B7" s="49" t="s">
        <v>133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1.1247790571866168E-6</v>
      </c>
      <c r="F7" s="46">
        <f t="shared" ref="F7:F18" ca="1" si="1">IF($D7=0,"",MAX($D7*(1-$S$4)^($F$5-$D$5),0))</f>
        <v>1.0123011514679551E-6</v>
      </c>
      <c r="G7" s="46">
        <f t="shared" ref="G7:G18" ca="1" si="2">IF($D7=0,"",MAX($D7*(1-$S$4)^($G$5-$D$5),0))</f>
        <v>5.9775370693031292E-7</v>
      </c>
      <c r="H7" s="46">
        <f t="shared" ref="H7:H18" ca="1" si="3">IF($D7=0,"",MAX($D7*(1-$S$4)^($H$5-$D$5),0))</f>
        <v>3.5296758640528059E-7</v>
      </c>
      <c r="I7" s="46">
        <f t="shared" ref="I7:I18" ca="1" si="4">IF($D7=0,"",MAX($D7*(1-$S$4)^($I$5-$D$5),0))</f>
        <v>4.291261833406176E-8</v>
      </c>
      <c r="J7" s="46">
        <f t="shared" ref="J7:J18" ca="1" si="5">IF($D7=0,"",MAX($D7*(1-$S$4)^($J$5-$D$5),0))</f>
        <v>5.2171725767771633E-9</v>
      </c>
      <c r="K7" s="23"/>
      <c r="L7" s="47">
        <f t="shared" ref="L7:L18" ca="1" si="6">IF($D7=0,"",MIN($D7*(1+$S$4)^($L$5-$D$5),1))</f>
        <v>1.3747299587836429E-6</v>
      </c>
      <c r="M7" s="47">
        <f t="shared" ref="M7:M18" ca="1" si="7">IF($D7=0,"",MIN($D7*(1+$S$4)^($M$5-$D$5),1))</f>
        <v>1.5122029546620073E-6</v>
      </c>
      <c r="N7" s="47">
        <f t="shared" ref="N7:N18" ca="1" si="8">IF($D7=0,"",MIN($D7*(1+$S$4)^($N$5-$D$5),1))</f>
        <v>2.4354179805127103E-6</v>
      </c>
      <c r="O7" s="47">
        <f t="shared" ref="O7:O18" ca="1" si="9">IF($D7=0,"",MIN($D7*(1+$S$4)^($O$5-$D$5),1))</f>
        <v>3.9222650117955257E-6</v>
      </c>
      <c r="P7" s="47">
        <f t="shared" ref="P7:P18" ca="1" si="10">IF($D7=0,"",MIN($D7*(1+$S$4)^($P$5-$D$5),1))</f>
        <v>2.6387037668096012E-5</v>
      </c>
      <c r="Q7" s="47">
        <f t="shared" ref="Q7:Q18" ca="1" si="11">IF($D7=0,"",MIN($D7*(1+$S$4)^($Q$5-$D$5),1))</f>
        <v>1.7751879457496888E-4</v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76</v>
      </c>
      <c r="B8" s="49" t="s">
        <v>134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77</v>
      </c>
      <c r="B9" s="49" t="s">
        <v>124</v>
      </c>
      <c r="C9" s="23"/>
      <c r="D9" s="52">
        <f ca="1">SUMIF(SharesElab!$B$2:$B$79,Att_RSD_share!$A9,SharesElab!C$2:C$79)</f>
        <v>1.1517351134896943E-2</v>
      </c>
      <c r="E9" s="46">
        <f t="shared" ca="1" si="0"/>
        <v>1.0365616021407249E-2</v>
      </c>
      <c r="F9" s="46">
        <f t="shared" ca="1" si="1"/>
        <v>9.3290544192665241E-3</v>
      </c>
      <c r="G9" s="46">
        <f t="shared" ca="1" si="2"/>
        <v>5.5087133440326914E-3</v>
      </c>
      <c r="H9" s="46">
        <f t="shared" ca="1" si="3"/>
        <v>3.2528401425178646E-3</v>
      </c>
      <c r="I9" s="46">
        <f t="shared" ca="1" si="4"/>
        <v>3.95469422445233E-4</v>
      </c>
      <c r="J9" s="46">
        <f t="shared" ca="1" si="5"/>
        <v>4.8079849373756074E-5</v>
      </c>
      <c r="K9" s="23"/>
      <c r="L9" s="47">
        <f t="shared" ca="1" si="6"/>
        <v>1.2669086248386639E-2</v>
      </c>
      <c r="M9" s="47">
        <f t="shared" ca="1" si="7"/>
        <v>1.3935994873225303E-2</v>
      </c>
      <c r="N9" s="47">
        <f t="shared" ca="1" si="8"/>
        <v>2.2444059103278093E-2</v>
      </c>
      <c r="O9" s="47">
        <f t="shared" ca="1" si="9"/>
        <v>3.6146381626420407E-2</v>
      </c>
      <c r="P9" s="47">
        <f t="shared" ca="1" si="10"/>
        <v>0.24317478056004743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78</v>
      </c>
      <c r="B10" s="49" t="s">
        <v>35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2.9437656879771117E-2</v>
      </c>
      <c r="F10" s="46">
        <f t="shared" ca="1" si="1"/>
        <v>2.6493891191794006E-2</v>
      </c>
      <c r="G10" s="46">
        <f t="shared" ca="1" si="2"/>
        <v>1.5644377809842448E-2</v>
      </c>
      <c r="H10" s="46">
        <f t="shared" ca="1" si="3"/>
        <v>9.2378486529338683E-3</v>
      </c>
      <c r="I10" s="46">
        <f t="shared" ca="1" si="4"/>
        <v>1.1231067348376979E-3</v>
      </c>
      <c r="J10" s="46">
        <f t="shared" ca="1" si="5"/>
        <v>1.3654355956970504E-4</v>
      </c>
      <c r="K10" s="23"/>
      <c r="L10" s="47">
        <f t="shared" ca="1" si="6"/>
        <v>3.5979358408609143E-2</v>
      </c>
      <c r="M10" s="47">
        <f t="shared" ca="1" si="7"/>
        <v>3.9577294249470062E-2</v>
      </c>
      <c r="N10" s="47">
        <f t="shared" ca="1" si="8"/>
        <v>6.3739628161714065E-2</v>
      </c>
      <c r="O10" s="47">
        <f t="shared" ca="1" si="9"/>
        <v>0.10265330855072213</v>
      </c>
      <c r="P10" s="47">
        <f t="shared" ca="1" si="10"/>
        <v>0.69060012807308924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79</v>
      </c>
      <c r="B11" s="49" t="s">
        <v>35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2.3489946039472399E-2</v>
      </c>
      <c r="F11" s="46">
        <f t="shared" ca="1" si="1"/>
        <v>2.1140951435525159E-2</v>
      </c>
      <c r="G11" s="46">
        <f t="shared" ca="1" si="2"/>
        <v>1.2483520413163255E-2</v>
      </c>
      <c r="H11" s="46">
        <f t="shared" ca="1" si="3"/>
        <v>7.3713939687687722E-3</v>
      </c>
      <c r="I11" s="46">
        <f t="shared" ca="1" si="4"/>
        <v>8.961894183920076E-4</v>
      </c>
      <c r="J11" s="46">
        <f t="shared" ca="1" si="5"/>
        <v>1.0895571136756841E-4</v>
      </c>
      <c r="K11" s="23"/>
      <c r="L11" s="47">
        <f t="shared" ca="1" si="6"/>
        <v>2.8709934048244047E-2</v>
      </c>
      <c r="M11" s="47">
        <f t="shared" ca="1" si="7"/>
        <v>3.1580927453068453E-2</v>
      </c>
      <c r="N11" s="47">
        <f t="shared" ca="1" si="8"/>
        <v>5.0861399472441296E-2</v>
      </c>
      <c r="O11" s="47">
        <f t="shared" ca="1" si="9"/>
        <v>8.191279246436145E-2</v>
      </c>
      <c r="P11" s="47">
        <f t="shared" ca="1" si="10"/>
        <v>0.55106830715311084</v>
      </c>
      <c r="Q11" s="47">
        <f t="shared" ca="1" si="11"/>
        <v>1</v>
      </c>
      <c r="S11" s="96">
        <f>S10</f>
        <v>0</v>
      </c>
      <c r="T11" s="96">
        <f>T10</f>
        <v>0.9</v>
      </c>
    </row>
    <row r="12" spans="1:26" ht="15.75" thickBot="1">
      <c r="A12" s="49" t="s">
        <v>80</v>
      </c>
      <c r="B12" s="49" t="s">
        <v>125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0.25505115825163038</v>
      </c>
      <c r="F12" s="46">
        <f t="shared" ca="1" si="1"/>
        <v>0.22954604242646737</v>
      </c>
      <c r="G12" s="46">
        <f t="shared" ca="1" si="2"/>
        <v>0.13554464259240473</v>
      </c>
      <c r="H12" s="46">
        <f t="shared" ca="1" si="3"/>
        <v>8.0037756004389102E-2</v>
      </c>
      <c r="I12" s="46">
        <f t="shared" ca="1" si="4"/>
        <v>9.7307226159498855E-3</v>
      </c>
      <c r="J12" s="46">
        <f t="shared" ca="1" si="5"/>
        <v>1.1830287023959813E-3</v>
      </c>
      <c r="K12" s="23"/>
      <c r="L12" s="47">
        <f t="shared" ca="1" si="6"/>
        <v>0.3117291934186594</v>
      </c>
      <c r="M12" s="47">
        <f t="shared" ca="1" si="7"/>
        <v>0.34290211276052535</v>
      </c>
      <c r="N12" s="47">
        <f t="shared" ca="1" si="8"/>
        <v>0.55224728162195391</v>
      </c>
      <c r="O12" s="47">
        <f t="shared" ca="1" si="9"/>
        <v>0.88939976952497324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81</v>
      </c>
      <c r="B13" s="49" t="s">
        <v>126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0.36014031645221078</v>
      </c>
      <c r="F13" s="46">
        <f t="shared" ca="1" si="1"/>
        <v>0.32412628480698974</v>
      </c>
      <c r="G13" s="46">
        <f t="shared" ca="1" si="2"/>
        <v>0.19139332991567939</v>
      </c>
      <c r="H13" s="46">
        <f t="shared" ca="1" si="3"/>
        <v>0.11301584738190956</v>
      </c>
      <c r="I13" s="46">
        <f t="shared" ca="1" si="4"/>
        <v>1.3740088640410927E-2</v>
      </c>
      <c r="J13" s="46">
        <f t="shared" ca="1" si="5"/>
        <v>1.6704740106790457E-3</v>
      </c>
      <c r="K13" s="23"/>
      <c r="L13" s="47">
        <f t="shared" ca="1" si="6"/>
        <v>0.44017149788603543</v>
      </c>
      <c r="M13" s="47">
        <f t="shared" ca="1" si="7"/>
        <v>0.48418864767463898</v>
      </c>
      <c r="N13" s="47">
        <f t="shared" ca="1" si="8"/>
        <v>0.77979065896648325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82</v>
      </c>
      <c r="B14" s="49" t="s">
        <v>127</v>
      </c>
      <c r="C14" s="23"/>
      <c r="D14" s="52">
        <f ca="1">SUMIF(SharesElab!$B$2:$B$79,Att_RSD_share!$A14,SharesElab!C$2:C$79)+D15*Z9</f>
        <v>4.9120740335613144E-2</v>
      </c>
      <c r="E14" s="46">
        <f t="shared" ca="1" si="0"/>
        <v>4.4208666302051829E-2</v>
      </c>
      <c r="F14" s="46">
        <f t="shared" ca="1" si="1"/>
        <v>3.9787799671846646E-2</v>
      </c>
      <c r="G14" s="46">
        <f t="shared" ca="1" si="2"/>
        <v>2.3494297828228733E-2</v>
      </c>
      <c r="H14" s="46">
        <f t="shared" ca="1" si="3"/>
        <v>1.3873147924590788E-2</v>
      </c>
      <c r="I14" s="46">
        <f t="shared" ca="1" si="4"/>
        <v>1.6866509133118492E-3</v>
      </c>
      <c r="J14" s="46">
        <f t="shared" ca="1" si="5"/>
        <v>2.0505737550258313E-4</v>
      </c>
      <c r="K14" s="23"/>
      <c r="L14" s="47">
        <f t="shared" ca="1" si="6"/>
        <v>5.403281436917446E-2</v>
      </c>
      <c r="M14" s="47">
        <f t="shared" ca="1" si="7"/>
        <v>5.9436095806091917E-2</v>
      </c>
      <c r="N14" s="47">
        <f t="shared" ca="1" si="8"/>
        <v>9.5722426656669135E-2</v>
      </c>
      <c r="O14" s="47">
        <f t="shared" ca="1" si="9"/>
        <v>0.15416192535483222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83</v>
      </c>
      <c r="B15" s="49" t="s">
        <v>128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5.6729846569512736E-2</v>
      </c>
      <c r="F15" s="46">
        <f t="shared" ca="1" si="1"/>
        <v>5.1056861912561459E-2</v>
      </c>
      <c r="G15" s="46">
        <f t="shared" ca="1" si="2"/>
        <v>3.0148566390748425E-2</v>
      </c>
      <c r="H15" s="46">
        <f t="shared" ca="1" si="3"/>
        <v>1.7802426968073042E-2</v>
      </c>
      <c r="I15" s="46">
        <f t="shared" ca="1" si="4"/>
        <v>2.1643595143712542E-3</v>
      </c>
      <c r="J15" s="46">
        <f t="shared" ca="1" si="5"/>
        <v>2.631355890885265E-4</v>
      </c>
      <c r="K15" s="23"/>
      <c r="L15" s="47">
        <f t="shared" ca="1" si="6"/>
        <v>6.9336479140515564E-2</v>
      </c>
      <c r="M15" s="47">
        <f t="shared" ca="1" si="7"/>
        <v>7.6270127054567136E-2</v>
      </c>
      <c r="N15" s="47">
        <f t="shared" ca="1" si="8"/>
        <v>0.12283380232265097</v>
      </c>
      <c r="O15" s="47">
        <f t="shared" ca="1" si="9"/>
        <v>0.19782506697865265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84</v>
      </c>
      <c r="B16" s="49" t="s">
        <v>129</v>
      </c>
      <c r="C16" s="23"/>
      <c r="D16" s="52">
        <f ca="1">SUMIF(SharesElab!$B$2:$B$79,Att_RSD_share!$A16,SharesElab!C$2:C$79)+D15*Z10</f>
        <v>6.8215177910782385E-3</v>
      </c>
      <c r="E16" s="46">
        <f t="shared" ca="1" si="0"/>
        <v>6.1393660119704145E-3</v>
      </c>
      <c r="F16" s="46">
        <f t="shared" ca="1" si="1"/>
        <v>5.5254294107733738E-3</v>
      </c>
      <c r="G16" s="46">
        <f t="shared" ca="1" si="2"/>
        <v>3.2627108127675701E-3</v>
      </c>
      <c r="H16" s="46">
        <f t="shared" ca="1" si="3"/>
        <v>1.926598107831123E-3</v>
      </c>
      <c r="I16" s="46">
        <f t="shared" ca="1" si="4"/>
        <v>2.3422935269062903E-4</v>
      </c>
      <c r="J16" s="46">
        <f t="shared" ca="1" si="5"/>
        <v>2.8476821107041267E-5</v>
      </c>
      <c r="K16" s="23"/>
      <c r="L16" s="47">
        <f t="shared" ca="1" si="6"/>
        <v>7.5036695701860626E-3</v>
      </c>
      <c r="M16" s="47">
        <f t="shared" ca="1" si="7"/>
        <v>8.2540365272046699E-3</v>
      </c>
      <c r="N16" s="47">
        <f t="shared" ca="1" si="8"/>
        <v>1.3293208367428399E-2</v>
      </c>
      <c r="O16" s="47">
        <f t="shared" ca="1" si="9"/>
        <v>2.1408845007827117E-2</v>
      </c>
      <c r="P16" s="47">
        <f t="shared" ca="1" si="10"/>
        <v>0.14402800370527674</v>
      </c>
      <c r="Q16" s="47">
        <f t="shared" ca="1" si="11"/>
        <v>0.96894838762871804</v>
      </c>
      <c r="S16" s="83">
        <v>0</v>
      </c>
      <c r="T16" s="83">
        <v>0.9</v>
      </c>
    </row>
    <row r="17" spans="1:22" ht="15.75" thickBot="1">
      <c r="A17" s="49" t="s">
        <v>85</v>
      </c>
      <c r="B17" s="49" t="s">
        <v>130</v>
      </c>
      <c r="C17" s="23"/>
      <c r="D17" s="52">
        <f ca="1">SUMIF(SharesElab!$B$2:$B$79,Att_RSD_share!$A17,SharesElab!C$2:C$79)</f>
        <v>1.1789423053309494E-3</v>
      </c>
      <c r="E17" s="46">
        <f t="shared" ca="1" si="0"/>
        <v>1.0610480747978545E-3</v>
      </c>
      <c r="F17" s="46">
        <f t="shared" ca="1" si="1"/>
        <v>9.5494326731806914E-4</v>
      </c>
      <c r="G17" s="46">
        <f t="shared" ca="1" si="2"/>
        <v>5.6388444991864678E-4</v>
      </c>
      <c r="H17" s="46">
        <f t="shared" ca="1" si="3"/>
        <v>3.3296812883246179E-4</v>
      </c>
      <c r="I17" s="46">
        <f t="shared" ca="1" si="4"/>
        <v>4.0481151188732426E-5</v>
      </c>
      <c r="J17" s="46">
        <f t="shared" ca="1" si="5"/>
        <v>4.9215629355011406E-6</v>
      </c>
      <c r="K17" s="23"/>
      <c r="L17" s="47">
        <f t="shared" ca="1" si="6"/>
        <v>1.2968365358640445E-3</v>
      </c>
      <c r="M17" s="47">
        <f t="shared" ca="1" si="7"/>
        <v>1.4265201894504489E-3</v>
      </c>
      <c r="N17" s="47">
        <f t="shared" ca="1" si="8"/>
        <v>2.2974250303118438E-3</v>
      </c>
      <c r="O17" s="47">
        <f t="shared" ca="1" si="9"/>
        <v>3.7000259855675282E-3</v>
      </c>
      <c r="P17" s="47">
        <f t="shared" ca="1" si="10"/>
        <v>2.4891924630408985E-2</v>
      </c>
      <c r="Q17" s="47">
        <f t="shared" ca="1" si="11"/>
        <v>0.16746042168969333</v>
      </c>
      <c r="S17" s="83">
        <v>0</v>
      </c>
      <c r="T17" s="83">
        <v>0.25</v>
      </c>
      <c r="V17" s="78" t="s">
        <v>292</v>
      </c>
    </row>
    <row r="18" spans="1:22" ht="15">
      <c r="A18" s="49" t="s">
        <v>86</v>
      </c>
      <c r="B18" s="49" t="s">
        <v>131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5.9439326193192643E-2</v>
      </c>
      <c r="F18" s="46">
        <f t="shared" ca="1" si="1"/>
        <v>5.3495393573873382E-2</v>
      </c>
      <c r="G18" s="46">
        <f t="shared" ca="1" si="2"/>
        <v>3.1588494951436501E-2</v>
      </c>
      <c r="H18" s="46">
        <f t="shared" ca="1" si="3"/>
        <v>1.8652690383873745E-2</v>
      </c>
      <c r="I18" s="46">
        <f t="shared" ca="1" si="4"/>
        <v>2.2677316959850537E-3</v>
      </c>
      <c r="J18" s="46">
        <f t="shared" ca="1" si="5"/>
        <v>2.7570323310686104E-4</v>
      </c>
      <c r="K18" s="23"/>
      <c r="L18" s="47">
        <f t="shared" ca="1" si="6"/>
        <v>7.264806534723546E-2</v>
      </c>
      <c r="M18" s="47">
        <f t="shared" ca="1" si="7"/>
        <v>7.9912871881959002E-2</v>
      </c>
      <c r="N18" s="47">
        <f t="shared" ca="1" si="8"/>
        <v>0.12870047929461387</v>
      </c>
      <c r="O18" s="47">
        <f t="shared" ca="1" si="9"/>
        <v>0.20727340890876861</v>
      </c>
      <c r="P18" s="47">
        <f t="shared" ca="1" si="10"/>
        <v>1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90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87</v>
      </c>
      <c r="B21" s="30" t="s">
        <v>132</v>
      </c>
      <c r="C21" s="23"/>
      <c r="D21" s="45">
        <f ca="1">SUMIF(SharesElab!$B$2:$B$79,Att_RSD_share!$A21,SharesElab!C$2:C$79)+D30*Z8</f>
        <v>2.7370988258272298E-2</v>
      </c>
      <c r="E21" s="46">
        <f ca="1">IF($D21=0,"",MAX($D21*(1-$S$4)^($E$5-$D$5),0))</f>
        <v>2.4633889432445068E-2</v>
      </c>
      <c r="F21" s="46">
        <f ca="1">IF($D21=0,"",MAX($D21*(1-$S$4)^($F$5-$D$5),0))</f>
        <v>2.2170500489200565E-2</v>
      </c>
      <c r="G21" s="46">
        <f ca="1">IF($D21=0,"",MAX($D21*(1-$S$4)^($G$5-$D$5),0))</f>
        <v>1.3091458833868043E-2</v>
      </c>
      <c r="H21" s="46">
        <f ca="1">IF($D21=0,"",MAX($D21*(1-$S$4)^($H$5-$D$5),0))</f>
        <v>7.7303755268107429E-3</v>
      </c>
      <c r="I21" s="46">
        <f ca="1">IF($D21=0,"",MAX($D21*(1-$S$4)^($I$5-$D$5),0))</f>
        <v>9.3983319527846077E-4</v>
      </c>
      <c r="J21" s="46">
        <f ca="1">IF($D21=0,"",MAX($D21*(1-$S$4)^($J$5-$D$5),0))</f>
        <v>1.1426177575512059E-4</v>
      </c>
      <c r="K21" s="23"/>
      <c r="L21" s="47">
        <f ca="1">IF($D21=0,"",MIN($D21*(1+$S$4)^($L$5-$D$5),1))</f>
        <v>3.0108087084099532E-2</v>
      </c>
      <c r="M21" s="47">
        <f ca="1">IF($D21=0,"",MIN($D21*(1+$S$4)^($M$5-$D$5),1))</f>
        <v>3.3118895792509484E-2</v>
      </c>
      <c r="N21" s="47">
        <f ca="1">IF($D21=0,"",MIN($D21*(1+$S$4)^($N$5-$D$5),1))</f>
        <v>5.3338312862794474E-2</v>
      </c>
      <c r="O21" s="47">
        <f ca="1">IF($D21=0,"",MIN($D21*(1+$S$4)^($O$5-$D$5),1))</f>
        <v>8.5901886248659146E-2</v>
      </c>
      <c r="P21" s="47">
        <f ca="1">IF($D21=0,"",MIN($D21*(1+$S$4)^($P$5-$D$5),1))</f>
        <v>0.57790493538482868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88</v>
      </c>
      <c r="B22" s="49" t="s">
        <v>133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8.3480333054355159E-6</v>
      </c>
      <c r="F22" s="46">
        <f t="shared" ref="F22:F33" ca="1" si="13">IF($D22=0,"",MAX($D22*(1-$S$4)^($F$5-$D$5),0))</f>
        <v>7.5132299748919647E-6</v>
      </c>
      <c r="G22" s="46">
        <f t="shared" ref="G22:G33" ca="1" si="14">IF($D22=0,"",MAX($D22*(1-$S$4)^($G$5-$D$5),0))</f>
        <v>4.4364871678739571E-6</v>
      </c>
      <c r="H22" s="46">
        <f t="shared" ref="H22:H33" ca="1" si="15">IF($D22=0,"",MAX($D22*(1-$S$4)^($H$5-$D$5),0))</f>
        <v>2.6197013077578936E-6</v>
      </c>
      <c r="I22" s="46">
        <f t="shared" ref="I22:I33" ca="1" si="16">IF($D22=0,"",MAX($D22*(1-$S$4)^($I$5-$D$5),0))</f>
        <v>3.1849452102374438E-7</v>
      </c>
      <c r="J22" s="46">
        <f t="shared" ref="J22:J33" ca="1" si="17">IF($D22=0,"",MAX($D22*(1-$S$4)^($J$5-$D$5),0))</f>
        <v>3.8721498371492623E-8</v>
      </c>
      <c r="K22" s="23"/>
      <c r="L22" s="47">
        <f t="shared" ref="L22:L33" ca="1" si="18">IF($D22=0,"",MIN($D22*(1+$S$4)^($L$5-$D$5),1))</f>
        <v>1.020315181775452E-5</v>
      </c>
      <c r="M22" s="47">
        <f t="shared" ref="M22:M33" ca="1" si="19">IF($D22=0,"",MIN($D22*(1+$S$4)^($M$5-$D$5),1))</f>
        <v>1.1223466999529973E-5</v>
      </c>
      <c r="N22" s="47">
        <f t="shared" ref="N22:N33" ca="1" si="20">IF($D22=0,"",MIN($D22*(1+$S$4)^($N$5-$D$5),1))</f>
        <v>1.8075505837413025E-5</v>
      </c>
      <c r="O22" s="47">
        <f t="shared" ref="O22:O33" ca="1" si="21">IF($D22=0,"",MIN($D22*(1+$S$4)^($O$5-$D$5),1))</f>
        <v>2.9110782906212056E-5</v>
      </c>
      <c r="P22" s="47">
        <f t="shared" ref="P22:P33" ca="1" si="22">IF($D22=0,"",MIN($D22*(1+$S$4)^($P$5-$D$5),1))</f>
        <v>1.9584279052637041E-4</v>
      </c>
      <c r="Q22" s="47">
        <f t="shared" ref="Q22:Q33" ca="1" si="23">IF($D22=0,"",MIN($D22*(1+$S$4)^($Q$5-$D$5),1))</f>
        <v>1.3175323633419431E-3</v>
      </c>
      <c r="S22" s="83">
        <v>0</v>
      </c>
      <c r="T22" s="83">
        <v>0.9</v>
      </c>
    </row>
    <row r="23" spans="1:22" ht="15.75" thickBot="1">
      <c r="A23" s="49" t="s">
        <v>89</v>
      </c>
      <c r="B23" s="49" t="s">
        <v>134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2.1033700143676533E-6</v>
      </c>
      <c r="F23" s="46">
        <f t="shared" ca="1" si="13"/>
        <v>1.893033012930888E-6</v>
      </c>
      <c r="G23" s="46">
        <f t="shared" ca="1" si="14"/>
        <v>1.1178170638055602E-6</v>
      </c>
      <c r="H23" s="46">
        <f t="shared" ca="1" si="15"/>
        <v>6.6005979800654545E-7</v>
      </c>
      <c r="I23" s="46">
        <f t="shared" ca="1" si="16"/>
        <v>8.0247862071362798E-8</v>
      </c>
      <c r="J23" s="46">
        <f t="shared" ca="1" si="17"/>
        <v>9.7562666086817308E-9</v>
      </c>
      <c r="K23" s="23"/>
      <c r="L23" s="47">
        <f t="shared" ca="1" si="18"/>
        <v>2.5707855731160207E-6</v>
      </c>
      <c r="M23" s="47">
        <f t="shared" ca="1" si="19"/>
        <v>2.8278641304276231E-6</v>
      </c>
      <c r="N23" s="47">
        <f t="shared" ca="1" si="20"/>
        <v>4.5543034606949931E-6</v>
      </c>
      <c r="O23" s="47">
        <f t="shared" ca="1" si="21"/>
        <v>7.3347512664838952E-6</v>
      </c>
      <c r="P23" s="47">
        <f t="shared" ca="1" si="22"/>
        <v>4.9344538773586353E-5</v>
      </c>
      <c r="Q23" s="47">
        <f t="shared" ca="1" si="23"/>
        <v>3.3196538209879779E-4</v>
      </c>
      <c r="S23" s="83">
        <v>0</v>
      </c>
      <c r="T23" s="83">
        <v>0.9</v>
      </c>
    </row>
    <row r="24" spans="1:22" ht="15.75" thickBot="1">
      <c r="A24" s="49" t="s">
        <v>90</v>
      </c>
      <c r="B24" s="49" t="s">
        <v>124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1.2905965772396137E-2</v>
      </c>
      <c r="F24" s="46">
        <f t="shared" ca="1" si="13"/>
        <v>1.1615369195156523E-2</v>
      </c>
      <c r="G24" s="46">
        <f t="shared" ca="1" si="14"/>
        <v>6.8587593560479774E-3</v>
      </c>
      <c r="H24" s="46">
        <f t="shared" ca="1" si="15"/>
        <v>4.050028812152771E-3</v>
      </c>
      <c r="I24" s="46">
        <f t="shared" ca="1" si="16"/>
        <v>4.9238895397695154E-4</v>
      </c>
      <c r="J24" s="46">
        <f t="shared" ca="1" si="17"/>
        <v>5.9863001781867621E-5</v>
      </c>
      <c r="K24" s="23"/>
      <c r="L24" s="47">
        <f t="shared" ca="1" si="18"/>
        <v>1.5773958166261946E-2</v>
      </c>
      <c r="M24" s="47">
        <f t="shared" ca="1" si="19"/>
        <v>1.7351353982888142E-2</v>
      </c>
      <c r="N24" s="47">
        <f t="shared" ca="1" si="20"/>
        <v>2.7944529102981196E-2</v>
      </c>
      <c r="O24" s="47">
        <f t="shared" ca="1" si="21"/>
        <v>4.5004943565642254E-2</v>
      </c>
      <c r="P24" s="47">
        <f t="shared" ca="1" si="22"/>
        <v>0.30277075555726013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91</v>
      </c>
      <c r="B25" s="49" t="s">
        <v>35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3.1188163487725792E-2</v>
      </c>
      <c r="F25" s="46">
        <f t="shared" ca="1" si="13"/>
        <v>2.8069347138953211E-2</v>
      </c>
      <c r="G25" s="46">
        <f t="shared" ca="1" si="14"/>
        <v>1.6574668792080485E-2</v>
      </c>
      <c r="H25" s="46">
        <f t="shared" ca="1" si="15"/>
        <v>9.7871761750356091E-3</v>
      </c>
      <c r="I25" s="46">
        <f t="shared" ca="1" si="16"/>
        <v>1.1898921372493546E-3</v>
      </c>
      <c r="J25" s="46">
        <f t="shared" ca="1" si="17"/>
        <v>1.4466310537039918E-4</v>
      </c>
      <c r="K25" s="23"/>
      <c r="L25" s="47">
        <f t="shared" ca="1" si="18"/>
        <v>3.8118866484998189E-2</v>
      </c>
      <c r="M25" s="47">
        <f t="shared" ca="1" si="19"/>
        <v>4.1930753133498012E-2</v>
      </c>
      <c r="N25" s="47">
        <f t="shared" ca="1" si="20"/>
        <v>6.7529897229029912E-2</v>
      </c>
      <c r="O25" s="47">
        <f t="shared" ca="1" si="21"/>
        <v>0.10875757478632499</v>
      </c>
      <c r="P25" s="47">
        <f t="shared" ca="1" si="22"/>
        <v>0.73166657886377751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92</v>
      </c>
      <c r="B26" s="49" t="s">
        <v>35</v>
      </c>
      <c r="C26" s="23"/>
      <c r="D26" s="45">
        <f ca="1">SUMIF(SharesElab!$B$2:$B$79,Att_RSD_share!$A26,SharesElab!C$2:C$79)</f>
        <v>0.1100335042679116</v>
      </c>
      <c r="E26" s="46">
        <f t="shared" ca="1" si="12"/>
        <v>9.9030153841120447E-2</v>
      </c>
      <c r="F26" s="46">
        <f t="shared" ca="1" si="13"/>
        <v>8.9127138457008398E-2</v>
      </c>
      <c r="G26" s="46">
        <f t="shared" ca="1" si="14"/>
        <v>5.26286839874789E-2</v>
      </c>
      <c r="H26" s="46">
        <f t="shared" ca="1" si="15"/>
        <v>3.1076711607766427E-2</v>
      </c>
      <c r="I26" s="46">
        <f t="shared" ca="1" si="16"/>
        <v>3.7782026329481575E-3</v>
      </c>
      <c r="J26" s="46">
        <f t="shared" ca="1" si="17"/>
        <v>4.5934123647911807E-4</v>
      </c>
      <c r="K26" s="23"/>
      <c r="L26" s="47">
        <f t="shared" ca="1" si="18"/>
        <v>0.12103685469470277</v>
      </c>
      <c r="M26" s="47">
        <f t="shared" ca="1" si="19"/>
        <v>0.13314054016417307</v>
      </c>
      <c r="N26" s="47">
        <f t="shared" ca="1" si="20"/>
        <v>0.21442417133980246</v>
      </c>
      <c r="O26" s="47">
        <f t="shared" ca="1" si="21"/>
        <v>0.34533227218446533</v>
      </c>
      <c r="P26" s="47">
        <f t="shared" ca="1" si="22"/>
        <v>1</v>
      </c>
      <c r="Q26" s="47">
        <f t="shared" ca="1" si="23"/>
        <v>1</v>
      </c>
      <c r="S26" s="96">
        <f>S25</f>
        <v>0</v>
      </c>
      <c r="T26" s="96">
        <f>T25</f>
        <v>0.9</v>
      </c>
    </row>
    <row r="27" spans="1:22" ht="15.75" thickBot="1">
      <c r="A27" s="49" t="s">
        <v>93</v>
      </c>
      <c r="B27" s="49" t="s">
        <v>125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0.26828156378906703</v>
      </c>
      <c r="F27" s="46">
        <f t="shared" ca="1" si="13"/>
        <v>0.24145340741016036</v>
      </c>
      <c r="G27" s="46">
        <f t="shared" ca="1" si="14"/>
        <v>0.14257582254162562</v>
      </c>
      <c r="H27" s="46">
        <f t="shared" ca="1" si="15"/>
        <v>8.4189597452604542E-2</v>
      </c>
      <c r="I27" s="46">
        <f t="shared" ca="1" si="16"/>
        <v>1.0235489609614384E-2</v>
      </c>
      <c r="J27" s="46">
        <f t="shared" ca="1" si="17"/>
        <v>1.2443965848334502E-3</v>
      </c>
      <c r="K27" s="23"/>
      <c r="L27" s="47">
        <f t="shared" ca="1" si="18"/>
        <v>0.32789968907552641</v>
      </c>
      <c r="M27" s="47">
        <f t="shared" ca="1" si="19"/>
        <v>0.36068965798307911</v>
      </c>
      <c r="N27" s="47">
        <f t="shared" ca="1" si="20"/>
        <v>0.58089430107832896</v>
      </c>
      <c r="O27" s="47">
        <f t="shared" ca="1" si="21"/>
        <v>0.93553608082965978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94</v>
      </c>
      <c r="B28" s="49" t="s">
        <v>126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0.40924008431155928</v>
      </c>
      <c r="F28" s="46">
        <f t="shared" ca="1" si="13"/>
        <v>0.36831607588040338</v>
      </c>
      <c r="G28" s="46">
        <f t="shared" ca="1" si="14"/>
        <v>0.21748695964661943</v>
      </c>
      <c r="H28" s="46">
        <f t="shared" ca="1" si="15"/>
        <v>0.12842387480173234</v>
      </c>
      <c r="I28" s="46">
        <f t="shared" ca="1" si="16"/>
        <v>1.5613345067952745E-2</v>
      </c>
      <c r="J28" s="46">
        <f t="shared" ca="1" si="17"/>
        <v>1.8982182603298613E-3</v>
      </c>
      <c r="K28" s="23"/>
      <c r="L28" s="47">
        <f t="shared" ca="1" si="18"/>
        <v>0.50018232526968365</v>
      </c>
      <c r="M28" s="47">
        <f t="shared" ca="1" si="19"/>
        <v>0.550200557796652</v>
      </c>
      <c r="N28" s="47">
        <f t="shared" ca="1" si="20"/>
        <v>0.88610350033708651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95</v>
      </c>
      <c r="B29" s="49" t="s">
        <v>127</v>
      </c>
      <c r="C29" s="23"/>
      <c r="D29" s="45">
        <f ca="1">SUMIF(SharesElab!$B$2:$B$79,Att_RSD_share!$A29,SharesElab!C$2:C$79)+D30*Z9</f>
        <v>2.6111071259906794E-2</v>
      </c>
      <c r="E29" s="46">
        <f t="shared" ca="1" si="12"/>
        <v>2.3499964133916116E-2</v>
      </c>
      <c r="F29" s="46">
        <f t="shared" ca="1" si="13"/>
        <v>2.1149967720524503E-2</v>
      </c>
      <c r="G29" s="46">
        <f t="shared" ca="1" si="14"/>
        <v>1.2488844439292518E-2</v>
      </c>
      <c r="H29" s="46">
        <f t="shared" ca="1" si="15"/>
        <v>7.3745377529578406E-3</v>
      </c>
      <c r="I29" s="46">
        <f t="shared" ca="1" si="16"/>
        <v>8.9657162915646931E-4</v>
      </c>
      <c r="J29" s="46">
        <f t="shared" ca="1" si="17"/>
        <v>1.0900217927366015E-4</v>
      </c>
      <c r="K29" s="23"/>
      <c r="L29" s="47">
        <f t="shared" ca="1" si="18"/>
        <v>2.8722178385897475E-2</v>
      </c>
      <c r="M29" s="47">
        <f t="shared" ca="1" si="19"/>
        <v>3.1594396224487224E-2</v>
      </c>
      <c r="N29" s="47">
        <f t="shared" ca="1" si="20"/>
        <v>5.0883091063498948E-2</v>
      </c>
      <c r="O29" s="47">
        <f t="shared" ca="1" si="21"/>
        <v>8.1947726988675709E-2</v>
      </c>
      <c r="P29" s="47">
        <f t="shared" ca="1" si="22"/>
        <v>0.55130332916366465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96</v>
      </c>
      <c r="B30" s="49" t="s">
        <v>128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2.9729997980043946E-2</v>
      </c>
      <c r="F30" s="46">
        <f t="shared" ca="1" si="13"/>
        <v>2.6756998182039554E-2</v>
      </c>
      <c r="G30" s="46">
        <f t="shared" ca="1" si="14"/>
        <v>1.5799739856512538E-2</v>
      </c>
      <c r="H30" s="46">
        <f t="shared" ca="1" si="15"/>
        <v>9.3295883878720919E-3</v>
      </c>
      <c r="I30" s="46">
        <f t="shared" ca="1" si="16"/>
        <v>1.1342601449045127E-3</v>
      </c>
      <c r="J30" s="46">
        <f t="shared" ca="1" si="17"/>
        <v>1.3789955385290514E-4</v>
      </c>
      <c r="K30" s="23"/>
      <c r="L30" s="47">
        <f t="shared" ca="1" si="18"/>
        <v>3.6336664197831492E-2</v>
      </c>
      <c r="M30" s="47">
        <f t="shared" ca="1" si="19"/>
        <v>3.9970330617614645E-2</v>
      </c>
      <c r="N30" s="47">
        <f t="shared" ca="1" si="20"/>
        <v>6.4372617162974585E-2</v>
      </c>
      <c r="O30" s="47">
        <f t="shared" ca="1" si="21"/>
        <v>0.10367274366714223</v>
      </c>
      <c r="P30" s="47">
        <f t="shared" ca="1" si="22"/>
        <v>0.69745837776714625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97</v>
      </c>
      <c r="B31" s="49" t="s">
        <v>129</v>
      </c>
      <c r="C31" s="23"/>
      <c r="D31" s="45">
        <f ca="1">SUMIF(SharesElab!$B$2:$B$79,Att_RSD_share!$A31,SharesElab!C$2:C$79)+D30*Z10</f>
        <v>3.2079554183913382E-3</v>
      </c>
      <c r="E31" s="46">
        <f t="shared" ca="1" si="12"/>
        <v>2.8871598765522043E-3</v>
      </c>
      <c r="F31" s="46">
        <f t="shared" ca="1" si="13"/>
        <v>2.598443888896984E-3</v>
      </c>
      <c r="G31" s="46">
        <f t="shared" ca="1" si="14"/>
        <v>1.5343551319547805E-3</v>
      </c>
      <c r="H31" s="46">
        <f t="shared" ca="1" si="15"/>
        <v>9.0602136186797863E-4</v>
      </c>
      <c r="I31" s="46">
        <f t="shared" ca="1" si="16"/>
        <v>1.1015104616350052E-4</v>
      </c>
      <c r="J31" s="46">
        <f t="shared" ca="1" si="17"/>
        <v>1.3391795692209771E-5</v>
      </c>
      <c r="K31" s="23"/>
      <c r="L31" s="47">
        <f t="shared" ca="1" si="18"/>
        <v>3.5287509602304722E-3</v>
      </c>
      <c r="M31" s="47">
        <f t="shared" ca="1" si="19"/>
        <v>3.8816260562535201E-3</v>
      </c>
      <c r="N31" s="47">
        <f t="shared" ca="1" si="20"/>
        <v>6.2513975798568593E-3</v>
      </c>
      <c r="O31" s="47">
        <f t="shared" ca="1" si="21"/>
        <v>1.0067938316335272E-2</v>
      </c>
      <c r="P31" s="47">
        <f t="shared" ca="1" si="22"/>
        <v>6.7732054512958897E-2</v>
      </c>
      <c r="Q31" s="47">
        <f t="shared" ca="1" si="23"/>
        <v>0.45566739330365047</v>
      </c>
      <c r="S31" s="83">
        <v>0</v>
      </c>
      <c r="T31" s="83">
        <v>0.9</v>
      </c>
    </row>
    <row r="32" spans="1:22" ht="15.75" thickBot="1">
      <c r="A32" s="49" t="s">
        <v>98</v>
      </c>
      <c r="B32" s="49" t="s">
        <v>130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1.5529565695239747E-4</v>
      </c>
      <c r="F32" s="46">
        <f t="shared" ca="1" si="13"/>
        <v>1.3976609125715772E-4</v>
      </c>
      <c r="G32" s="46">
        <f t="shared" ca="1" si="14"/>
        <v>8.2530479226439074E-5</v>
      </c>
      <c r="H32" s="46">
        <f t="shared" ca="1" si="15"/>
        <v>4.8733422678420024E-5</v>
      </c>
      <c r="I32" s="46">
        <f t="shared" ca="1" si="16"/>
        <v>5.9248464959904934E-6</v>
      </c>
      <c r="J32" s="46">
        <f t="shared" ca="1" si="17"/>
        <v>7.2032301594518168E-7</v>
      </c>
      <c r="K32" s="23"/>
      <c r="L32" s="47">
        <f t="shared" ca="1" si="18"/>
        <v>1.8980580294181913E-4</v>
      </c>
      <c r="M32" s="47">
        <f t="shared" ca="1" si="19"/>
        <v>2.0878638323600107E-4</v>
      </c>
      <c r="N32" s="47">
        <f t="shared" ca="1" si="20"/>
        <v>3.3625255806541223E-4</v>
      </c>
      <c r="O32" s="47">
        <f t="shared" ca="1" si="21"/>
        <v>5.415381072899271E-4</v>
      </c>
      <c r="P32" s="47">
        <f t="shared" ca="1" si="22"/>
        <v>3.643197589350871E-3</v>
      </c>
      <c r="Q32" s="47">
        <f t="shared" ca="1" si="23"/>
        <v>2.450961159774117E-2</v>
      </c>
      <c r="S32" s="83">
        <v>0</v>
      </c>
      <c r="T32" s="83">
        <v>0.25</v>
      </c>
      <c r="V32" s="78" t="s">
        <v>292</v>
      </c>
    </row>
    <row r="33" spans="1:26" ht="15">
      <c r="A33" s="49" t="s">
        <v>225</v>
      </c>
      <c r="B33" s="49" t="s">
        <v>136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2.8167308294945636E-2</v>
      </c>
      <c r="F33" s="46">
        <f t="shared" ca="1" si="13"/>
        <v>2.5350577465451073E-2</v>
      </c>
      <c r="G33" s="46">
        <f t="shared" ca="1" si="14"/>
        <v>1.4969262487574207E-2</v>
      </c>
      <c r="H33" s="46">
        <f t="shared" ca="1" si="15"/>
        <v>8.839199806287697E-3</v>
      </c>
      <c r="I33" s="46">
        <f t="shared" ca="1" si="16"/>
        <v>1.0746403417060673E-3</v>
      </c>
      <c r="J33" s="46">
        <f t="shared" ca="1" si="17"/>
        <v>1.3065117763269002E-4</v>
      </c>
      <c r="K33" s="23"/>
      <c r="L33" s="47">
        <f t="shared" ca="1" si="18"/>
        <v>3.442671013826689E-2</v>
      </c>
      <c r="M33" s="47">
        <f t="shared" ca="1" si="19"/>
        <v>3.7869381152093581E-2</v>
      </c>
      <c r="N33" s="47">
        <f t="shared" ca="1" si="20"/>
        <v>6.0989017039258263E-2</v>
      </c>
      <c r="O33" s="47">
        <f t="shared" ca="1" si="21"/>
        <v>9.8223421831895849E-2</v>
      </c>
      <c r="P33" s="47">
        <f t="shared" ca="1" si="22"/>
        <v>0.66079806539666719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0.99999999999999978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229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RSDSH_Att</v>
      </c>
      <c r="G46" s="29"/>
      <c r="H46" s="23" t="str">
        <f t="shared" ref="H46:H71" si="26">B46</f>
        <v>RSDSH_Att</v>
      </c>
      <c r="I46" s="24">
        <v>1</v>
      </c>
      <c r="J46" s="32">
        <f t="shared" ref="J46:J58" ca="1" si="27">IF(E6="","",-E6)</f>
        <v>-0.11066577499443821</v>
      </c>
      <c r="K46" s="32">
        <f t="shared" ref="K46:K58" ca="1" si="28">IF(F6="","",-F6)</f>
        <v>-9.9599197494994393E-2</v>
      </c>
      <c r="L46" s="32">
        <f t="shared" ref="L46:L58" ca="1" si="29">IF(G6="","",-G6)</f>
        <v>-5.881233012881925E-2</v>
      </c>
      <c r="M46" s="32">
        <f t="shared" ref="M46:M58" ca="1" si="30">IF(H6="","",-H6)</f>
        <v>-3.4728092817766489E-2</v>
      </c>
      <c r="N46" s="32">
        <f t="shared" ref="N46:N58" ca="1" si="31">IF(I6="","",-I6)</f>
        <v>-4.2221253450948305E-3</v>
      </c>
      <c r="O46" s="32">
        <f t="shared" ref="O46:O58" ca="1" si="32">IF(J6="","",-J6)</f>
        <v>-5.1331187471868292E-4</v>
      </c>
      <c r="P46" s="24">
        <v>0</v>
      </c>
      <c r="Q46" s="24">
        <v>5</v>
      </c>
      <c r="R46" s="23" t="s">
        <v>231</v>
      </c>
      <c r="Z46" s="86" t="s">
        <v>296</v>
      </c>
    </row>
    <row r="47" spans="1:26" s="23" customFormat="1" ht="15.75" thickBot="1">
      <c r="A47" s="23" t="s">
        <v>203</v>
      </c>
      <c r="B47" s="23" t="s">
        <v>229</v>
      </c>
      <c r="D47" s="23" t="str">
        <f t="shared" si="24"/>
        <v>\I: DISABLED</v>
      </c>
      <c r="E47" s="79" t="str">
        <f t="shared" ref="E47:E71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-1.1247790571866168E-6</v>
      </c>
      <c r="K47" s="82">
        <f t="shared" ca="1" si="28"/>
        <v>-1.0123011514679551E-6</v>
      </c>
      <c r="L47" s="82">
        <f t="shared" ca="1" si="29"/>
        <v>-5.9775370693031292E-7</v>
      </c>
      <c r="M47" s="82">
        <f t="shared" ca="1" si="30"/>
        <v>-3.5296758640528059E-7</v>
      </c>
      <c r="N47" s="82">
        <f t="shared" ca="1" si="31"/>
        <v>-4.291261833406176E-8</v>
      </c>
      <c r="O47" s="82">
        <f t="shared" ca="1" si="32"/>
        <v>-5.2171725767771633E-9</v>
      </c>
      <c r="P47" s="81">
        <v>0</v>
      </c>
      <c r="Q47" s="81">
        <v>5</v>
      </c>
      <c r="R47" s="81" t="s">
        <v>232</v>
      </c>
      <c r="Z47" s="86" t="s">
        <v>296</v>
      </c>
    </row>
    <row r="48" spans="1:26" s="23" customFormat="1" ht="15.75" thickBot="1">
      <c r="A48" s="23" t="s">
        <v>204</v>
      </c>
      <c r="B48" s="23" t="s">
        <v>229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233</v>
      </c>
      <c r="Z48" s="86" t="s">
        <v>296</v>
      </c>
    </row>
    <row r="49" spans="1:26" s="23" customFormat="1" ht="15.75" thickBot="1">
      <c r="A49" s="23" t="s">
        <v>205</v>
      </c>
      <c r="B49" s="23" t="s">
        <v>229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-1.0365616021407249E-2</v>
      </c>
      <c r="K49" s="32">
        <f t="shared" ca="1" si="28"/>
        <v>-9.3290544192665241E-3</v>
      </c>
      <c r="L49" s="32">
        <f t="shared" ca="1" si="29"/>
        <v>-5.5087133440326914E-3</v>
      </c>
      <c r="M49" s="32">
        <f t="shared" ca="1" si="30"/>
        <v>-3.2528401425178646E-3</v>
      </c>
      <c r="N49" s="32">
        <f t="shared" ca="1" si="31"/>
        <v>-3.95469422445233E-4</v>
      </c>
      <c r="O49" s="32">
        <f t="shared" ca="1" si="32"/>
        <v>-4.8079849373756074E-5</v>
      </c>
      <c r="P49" s="24">
        <v>0</v>
      </c>
      <c r="Q49" s="24">
        <v>5</v>
      </c>
      <c r="R49" s="23" t="s">
        <v>234</v>
      </c>
      <c r="Z49" s="86"/>
    </row>
    <row r="50" spans="1:26" s="23" customFormat="1" ht="15.75" thickBot="1">
      <c r="A50" s="23" t="s">
        <v>206</v>
      </c>
      <c r="B50" s="23" t="s">
        <v>229</v>
      </c>
      <c r="D50" s="94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92">
        <f ca="1">MAX(IF(E10+E11="","",-E10-E11),-$T$10)</f>
        <v>-5.2927602919243519E-2</v>
      </c>
      <c r="K50" s="92">
        <f t="shared" ref="K50:O50" ca="1" si="34">MAX(IF(F10+F11="","",-F10-F11),-$T$10)</f>
        <v>-4.7634842627319166E-2</v>
      </c>
      <c r="L50" s="92">
        <f t="shared" ca="1" si="34"/>
        <v>-2.8127898223005703E-2</v>
      </c>
      <c r="M50" s="92">
        <f t="shared" ca="1" si="34"/>
        <v>-1.6609242621702641E-2</v>
      </c>
      <c r="N50" s="92">
        <f t="shared" ca="1" si="34"/>
        <v>-2.0192961532297053E-3</v>
      </c>
      <c r="O50" s="92">
        <f t="shared" ca="1" si="34"/>
        <v>-2.4549927093727342E-4</v>
      </c>
      <c r="P50" s="24">
        <v>0</v>
      </c>
      <c r="Q50" s="24">
        <v>5</v>
      </c>
      <c r="R50" s="23" t="s">
        <v>235</v>
      </c>
      <c r="Z50" s="86"/>
    </row>
    <row r="51" spans="1:26" s="23" customFormat="1" ht="15.75" thickBot="1">
      <c r="A51" s="23" t="s">
        <v>206</v>
      </c>
      <c r="B51" s="23" t="s">
        <v>229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ca="1" si="27"/>
        <v>-2.3489946039472399E-2</v>
      </c>
      <c r="K51" s="32">
        <f t="shared" ca="1" si="28"/>
        <v>-2.1140951435525159E-2</v>
      </c>
      <c r="L51" s="32">
        <f t="shared" ca="1" si="29"/>
        <v>-1.2483520413163255E-2</v>
      </c>
      <c r="M51" s="32">
        <f t="shared" ca="1" si="30"/>
        <v>-7.3713939687687722E-3</v>
      </c>
      <c r="N51" s="32">
        <f t="shared" ca="1" si="31"/>
        <v>-8.961894183920076E-4</v>
      </c>
      <c r="O51" s="32">
        <f t="shared" ca="1" si="32"/>
        <v>-1.0895571136756841E-4</v>
      </c>
      <c r="P51" s="24">
        <v>0</v>
      </c>
      <c r="Q51" s="24">
        <v>5</v>
      </c>
      <c r="R51" s="23" t="s">
        <v>236</v>
      </c>
      <c r="Z51" s="86" t="s">
        <v>296</v>
      </c>
    </row>
    <row r="52" spans="1:26" s="23" customFormat="1" ht="15.75" thickBot="1">
      <c r="A52" s="23" t="s">
        <v>207</v>
      </c>
      <c r="B52" s="23" t="s">
        <v>229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-0.25505115825163038</v>
      </c>
      <c r="K52" s="32">
        <f t="shared" ca="1" si="28"/>
        <v>-0.22954604242646737</v>
      </c>
      <c r="L52" s="32">
        <f t="shared" ca="1" si="29"/>
        <v>-0.13554464259240473</v>
      </c>
      <c r="M52" s="32">
        <f t="shared" ca="1" si="30"/>
        <v>-8.0037756004389102E-2</v>
      </c>
      <c r="N52" s="32">
        <f t="shared" ca="1" si="31"/>
        <v>-9.7307226159498855E-3</v>
      </c>
      <c r="O52" s="32">
        <f t="shared" ca="1" si="32"/>
        <v>-1.1830287023959813E-3</v>
      </c>
      <c r="P52" s="24">
        <v>0</v>
      </c>
      <c r="Q52" s="24">
        <v>5</v>
      </c>
      <c r="R52" s="23" t="s">
        <v>237</v>
      </c>
      <c r="Z52" s="86"/>
    </row>
    <row r="53" spans="1:26" s="23" customFormat="1" ht="15.75" thickBot="1">
      <c r="A53" s="23" t="s">
        <v>208</v>
      </c>
      <c r="B53" s="23" t="s">
        <v>229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t="shared" ca="1" si="27"/>
        <v>-0.36014031645221078</v>
      </c>
      <c r="K53" s="32">
        <f t="shared" ca="1" si="28"/>
        <v>-0.32412628480698974</v>
      </c>
      <c r="L53" s="32">
        <f t="shared" ca="1" si="29"/>
        <v>-0.19139332991567939</v>
      </c>
      <c r="M53" s="32">
        <f t="shared" ca="1" si="30"/>
        <v>-0.11301584738190956</v>
      </c>
      <c r="N53" s="32">
        <f t="shared" ca="1" si="31"/>
        <v>-1.3740088640410927E-2</v>
      </c>
      <c r="O53" s="32">
        <f t="shared" ca="1" si="32"/>
        <v>-1.6704740106790457E-3</v>
      </c>
      <c r="P53" s="24">
        <v>0</v>
      </c>
      <c r="Q53" s="24">
        <v>5</v>
      </c>
      <c r="R53" s="23" t="s">
        <v>238</v>
      </c>
      <c r="Z53" s="86"/>
    </row>
    <row r="54" spans="1:26" s="23" customFormat="1" ht="15.75" thickBot="1">
      <c r="A54" s="23" t="s">
        <v>142</v>
      </c>
      <c r="B54" s="23" t="s">
        <v>229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-4.4208666302051829E-2</v>
      </c>
      <c r="K54" s="32">
        <f t="shared" ca="1" si="28"/>
        <v>-3.9787799671846646E-2</v>
      </c>
      <c r="L54" s="32">
        <f t="shared" ca="1" si="29"/>
        <v>-2.3494297828228733E-2</v>
      </c>
      <c r="M54" s="32">
        <f t="shared" ca="1" si="30"/>
        <v>-1.3873147924590788E-2</v>
      </c>
      <c r="N54" s="32">
        <f t="shared" ca="1" si="31"/>
        <v>-1.6866509133118492E-3</v>
      </c>
      <c r="O54" s="32">
        <f t="shared" ca="1" si="32"/>
        <v>-2.0505737550258313E-4</v>
      </c>
      <c r="P54" s="24">
        <v>0</v>
      </c>
      <c r="Q54" s="24">
        <v>5</v>
      </c>
      <c r="R54" s="23" t="s">
        <v>239</v>
      </c>
      <c r="Z54" s="86" t="s">
        <v>296</v>
      </c>
    </row>
    <row r="55" spans="1:26" s="23" customFormat="1" ht="15.75" thickBot="1">
      <c r="A55" s="56" t="s">
        <v>173</v>
      </c>
      <c r="B55" s="23" t="s">
        <v>229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ca="1" si="27"/>
        <v>-5.6729846569512736E-2</v>
      </c>
      <c r="K55" s="32">
        <f t="shared" ca="1" si="28"/>
        <v>-5.1056861912561459E-2</v>
      </c>
      <c r="L55" s="32">
        <f t="shared" ca="1" si="29"/>
        <v>-3.0148566390748425E-2</v>
      </c>
      <c r="M55" s="32">
        <f t="shared" ca="1" si="30"/>
        <v>-1.7802426968073042E-2</v>
      </c>
      <c r="N55" s="32">
        <f t="shared" ca="1" si="31"/>
        <v>-2.1643595143712542E-3</v>
      </c>
      <c r="O55" s="32">
        <f t="shared" ca="1" si="32"/>
        <v>-2.631355890885265E-4</v>
      </c>
      <c r="P55" s="24">
        <v>0</v>
      </c>
      <c r="Q55" s="24">
        <v>5</v>
      </c>
      <c r="R55" s="23" t="s">
        <v>240</v>
      </c>
      <c r="Z55" s="86" t="s">
        <v>296</v>
      </c>
    </row>
    <row r="56" spans="1:26" s="23" customFormat="1" ht="15.75" thickBot="1">
      <c r="A56" s="23" t="s">
        <v>143</v>
      </c>
      <c r="B56" s="23" t="s">
        <v>229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-6.1393660119704145E-3</v>
      </c>
      <c r="K56" s="32">
        <f t="shared" ca="1" si="28"/>
        <v>-5.5254294107733738E-3</v>
      </c>
      <c r="L56" s="32">
        <f t="shared" ca="1" si="29"/>
        <v>-3.2627108127675701E-3</v>
      </c>
      <c r="M56" s="32">
        <f t="shared" ca="1" si="30"/>
        <v>-1.926598107831123E-3</v>
      </c>
      <c r="N56" s="32">
        <f t="shared" ca="1" si="31"/>
        <v>-2.3422935269062903E-4</v>
      </c>
      <c r="O56" s="32">
        <f t="shared" ca="1" si="32"/>
        <v>-2.8476821107041267E-5</v>
      </c>
      <c r="P56" s="24">
        <v>0</v>
      </c>
      <c r="Q56" s="24">
        <v>5</v>
      </c>
      <c r="R56" s="23" t="s">
        <v>241</v>
      </c>
      <c r="Z56" s="86"/>
    </row>
    <row r="57" spans="1:26" s="23" customFormat="1" ht="15.75" thickBot="1">
      <c r="A57" s="23" t="s">
        <v>144</v>
      </c>
      <c r="B57" s="26" t="s">
        <v>229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ca="1" si="27"/>
        <v>-1.0610480747978545E-3</v>
      </c>
      <c r="K57" s="32">
        <f t="shared" ca="1" si="28"/>
        <v>-9.5494326731806914E-4</v>
      </c>
      <c r="L57" s="32">
        <f t="shared" ca="1" si="29"/>
        <v>-5.6388444991864678E-4</v>
      </c>
      <c r="M57" s="32">
        <f t="shared" ca="1" si="30"/>
        <v>-3.3296812883246179E-4</v>
      </c>
      <c r="N57" s="32">
        <f t="shared" ca="1" si="31"/>
        <v>-4.0481151188732426E-5</v>
      </c>
      <c r="O57" s="32">
        <f t="shared" ca="1" si="32"/>
        <v>-4.9215629355011406E-6</v>
      </c>
      <c r="P57" s="24">
        <v>0</v>
      </c>
      <c r="Q57" s="24">
        <v>5</v>
      </c>
      <c r="R57" s="23" t="s">
        <v>242</v>
      </c>
      <c r="Z57" s="86" t="s">
        <v>296</v>
      </c>
    </row>
    <row r="58" spans="1:26" s="23" customFormat="1" ht="15.75" thickBot="1">
      <c r="A58" s="53" t="s">
        <v>145</v>
      </c>
      <c r="B58" s="53" t="s">
        <v>229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-5.9439326193192643E-2</v>
      </c>
      <c r="K58" s="55">
        <f t="shared" ca="1" si="28"/>
        <v>-5.3495393573873382E-2</v>
      </c>
      <c r="L58" s="55">
        <f t="shared" ca="1" si="29"/>
        <v>-3.1588494951436501E-2</v>
      </c>
      <c r="M58" s="55">
        <f t="shared" ca="1" si="30"/>
        <v>-1.8652690383873745E-2</v>
      </c>
      <c r="N58" s="55">
        <f t="shared" ca="1" si="31"/>
        <v>-2.2677316959850537E-3</v>
      </c>
      <c r="O58" s="55">
        <f t="shared" ca="1" si="32"/>
        <v>-2.7570323310686104E-4</v>
      </c>
      <c r="P58" s="54">
        <v>0</v>
      </c>
      <c r="Q58" s="54">
        <v>5</v>
      </c>
      <c r="R58" s="53" t="s">
        <v>243</v>
      </c>
      <c r="Z58" s="86" t="s">
        <v>296</v>
      </c>
    </row>
    <row r="59" spans="1:26" s="23" customFormat="1" ht="15.75" thickBot="1">
      <c r="A59" s="23" t="s">
        <v>141</v>
      </c>
      <c r="B59" s="26" t="s">
        <v>230</v>
      </c>
      <c r="C59" s="26"/>
      <c r="D59" s="23" t="str">
        <f t="shared" ref="D59:D71" si="35">IF(Z59="","UC-LO_"&amp;A21,"\I: DISABLED")</f>
        <v>\I: DISABLED</v>
      </c>
      <c r="E59" s="23" t="str">
        <f t="shared" si="33"/>
        <v>RSDCOA</v>
      </c>
      <c r="F59" s="23" t="str">
        <f t="shared" si="25"/>
        <v>RSDWH_Att</v>
      </c>
      <c r="G59" s="26"/>
      <c r="H59" s="23" t="str">
        <f t="shared" si="26"/>
        <v>RSDWH_Att</v>
      </c>
      <c r="I59" s="24">
        <v>1</v>
      </c>
      <c r="J59" s="33">
        <f t="shared" ref="J59:J71" ca="1" si="36">IF(E21="","",-E21)</f>
        <v>-2.4633889432445068E-2</v>
      </c>
      <c r="K59" s="33">
        <f t="shared" ref="K59:K71" ca="1" si="37">IF(F21="","",-F21)</f>
        <v>-2.2170500489200565E-2</v>
      </c>
      <c r="L59" s="33">
        <f t="shared" ref="L59:L71" ca="1" si="38">IF(G21="","",-G21)</f>
        <v>-1.3091458833868043E-2</v>
      </c>
      <c r="M59" s="33">
        <f t="shared" ref="M59:M71" ca="1" si="39">IF(H21="","",-H21)</f>
        <v>-7.7303755268107429E-3</v>
      </c>
      <c r="N59" s="33">
        <f t="shared" ref="N59:N71" ca="1" si="40">IF(I21="","",-I21)</f>
        <v>-9.3983319527846077E-4</v>
      </c>
      <c r="O59" s="33">
        <f t="shared" ref="O59:O71" ca="1" si="41">IF(J21="","",-J21)</f>
        <v>-1.1426177575512059E-4</v>
      </c>
      <c r="P59" s="24">
        <v>0</v>
      </c>
      <c r="Q59" s="24">
        <v>5</v>
      </c>
      <c r="R59" s="23" t="s">
        <v>244</v>
      </c>
      <c r="Z59" s="86" t="s">
        <v>296</v>
      </c>
    </row>
    <row r="60" spans="1:26" s="23" customFormat="1" ht="15.75" thickBot="1">
      <c r="A60" s="23" t="s">
        <v>203</v>
      </c>
      <c r="B60" s="26" t="s">
        <v>230</v>
      </c>
      <c r="C60" s="26"/>
      <c r="D60" s="23" t="str">
        <f t="shared" si="35"/>
        <v>\I: DISABLED</v>
      </c>
      <c r="E60" s="79" t="str">
        <f t="shared" si="33"/>
        <v>RSDBDL</v>
      </c>
      <c r="F60" s="79" t="str">
        <f t="shared" si="25"/>
        <v>RSDWH_Att</v>
      </c>
      <c r="G60" s="79"/>
      <c r="H60" s="80" t="str">
        <f t="shared" si="26"/>
        <v>RSDWH_Att</v>
      </c>
      <c r="I60" s="79">
        <v>1</v>
      </c>
      <c r="J60" s="81">
        <f t="shared" ca="1" si="36"/>
        <v>-8.3480333054355159E-6</v>
      </c>
      <c r="K60" s="82">
        <f t="shared" ca="1" si="37"/>
        <v>-7.5132299748919647E-6</v>
      </c>
      <c r="L60" s="82">
        <f t="shared" ca="1" si="38"/>
        <v>-4.4364871678739571E-6</v>
      </c>
      <c r="M60" s="82">
        <f t="shared" ca="1" si="39"/>
        <v>-2.6197013077578936E-6</v>
      </c>
      <c r="N60" s="82">
        <f t="shared" ca="1" si="40"/>
        <v>-3.1849452102374438E-7</v>
      </c>
      <c r="O60" s="82">
        <f t="shared" ca="1" si="41"/>
        <v>-3.8721498371492623E-8</v>
      </c>
      <c r="P60" s="81">
        <v>0</v>
      </c>
      <c r="Q60" s="81">
        <v>5</v>
      </c>
      <c r="R60" s="81" t="s">
        <v>245</v>
      </c>
      <c r="Z60" s="86" t="s">
        <v>296</v>
      </c>
    </row>
    <row r="61" spans="1:26" s="23" customFormat="1" ht="15">
      <c r="A61" s="23" t="s">
        <v>204</v>
      </c>
      <c r="B61" s="26" t="s">
        <v>230</v>
      </c>
      <c r="C61" s="26"/>
      <c r="D61" s="23" t="str">
        <f t="shared" si="35"/>
        <v>\I: DISABLED</v>
      </c>
      <c r="E61" s="79" t="str">
        <f t="shared" si="33"/>
        <v>RSDETH</v>
      </c>
      <c r="F61" s="79" t="str">
        <f t="shared" si="25"/>
        <v>RSDWH_Att</v>
      </c>
      <c r="G61" s="79"/>
      <c r="H61" s="80" t="str">
        <f t="shared" si="26"/>
        <v>RSDWH_Att</v>
      </c>
      <c r="I61" s="79">
        <v>1</v>
      </c>
      <c r="J61" s="81">
        <f t="shared" ca="1" si="36"/>
        <v>-2.1033700143676533E-6</v>
      </c>
      <c r="K61" s="82">
        <f t="shared" ca="1" si="37"/>
        <v>-1.893033012930888E-6</v>
      </c>
      <c r="L61" s="82">
        <f t="shared" ca="1" si="38"/>
        <v>-1.1178170638055602E-6</v>
      </c>
      <c r="M61" s="82">
        <f t="shared" ca="1" si="39"/>
        <v>-6.6005979800654545E-7</v>
      </c>
      <c r="N61" s="82">
        <f t="shared" ca="1" si="40"/>
        <v>-8.0247862071362798E-8</v>
      </c>
      <c r="O61" s="82">
        <f t="shared" ca="1" si="41"/>
        <v>-9.7562666086817308E-9</v>
      </c>
      <c r="P61" s="81">
        <v>0</v>
      </c>
      <c r="Q61" s="81">
        <v>5</v>
      </c>
      <c r="R61" s="81" t="s">
        <v>246</v>
      </c>
      <c r="Z61" s="86" t="s">
        <v>296</v>
      </c>
    </row>
    <row r="62" spans="1:26" s="23" customFormat="1" ht="15">
      <c r="A62" s="23" t="s">
        <v>205</v>
      </c>
      <c r="B62" s="26" t="s">
        <v>230</v>
      </c>
      <c r="C62" s="26"/>
      <c r="D62" s="23" t="str">
        <f t="shared" si="35"/>
        <v>UC-LO_R-WH_Att_LPG_X0</v>
      </c>
      <c r="E62" s="23" t="str">
        <f t="shared" si="33"/>
        <v>RSDLPG</v>
      </c>
      <c r="F62" s="23" t="str">
        <f t="shared" si="25"/>
        <v>RSDWH_Att</v>
      </c>
      <c r="G62" s="26"/>
      <c r="H62" s="23" t="str">
        <f t="shared" si="26"/>
        <v>RSDWH_Att</v>
      </c>
      <c r="I62" s="24">
        <v>1</v>
      </c>
      <c r="J62" s="33">
        <f t="shared" ca="1" si="36"/>
        <v>-1.2905965772396137E-2</v>
      </c>
      <c r="K62" s="33">
        <f t="shared" ca="1" si="37"/>
        <v>-1.1615369195156523E-2</v>
      </c>
      <c r="L62" s="33">
        <f t="shared" ca="1" si="38"/>
        <v>-6.8587593560479774E-3</v>
      </c>
      <c r="M62" s="33">
        <f t="shared" ca="1" si="39"/>
        <v>-4.050028812152771E-3</v>
      </c>
      <c r="N62" s="33">
        <f t="shared" ca="1" si="40"/>
        <v>-4.9238895397695154E-4</v>
      </c>
      <c r="O62" s="33">
        <f t="shared" ca="1" si="41"/>
        <v>-5.9863001781867621E-5</v>
      </c>
      <c r="P62" s="24">
        <v>0</v>
      </c>
      <c r="Q62" s="24">
        <v>5</v>
      </c>
      <c r="R62" s="23" t="s">
        <v>247</v>
      </c>
      <c r="Z62" s="86"/>
    </row>
    <row r="63" spans="1:26" s="23" customFormat="1" ht="15">
      <c r="A63" s="23" t="s">
        <v>206</v>
      </c>
      <c r="B63" s="26" t="s">
        <v>230</v>
      </c>
      <c r="C63" s="26"/>
      <c r="D63" s="94" t="str">
        <f t="shared" si="35"/>
        <v>UC-LO_R-WH_Att_ELC_X0</v>
      </c>
      <c r="E63" s="23" t="str">
        <f t="shared" si="33"/>
        <v>RSDELC</v>
      </c>
      <c r="F63" s="23" t="str">
        <f t="shared" si="25"/>
        <v>RSDWH_Att</v>
      </c>
      <c r="G63" s="26"/>
      <c r="H63" s="23" t="str">
        <f t="shared" si="26"/>
        <v>RSDWH_Att</v>
      </c>
      <c r="I63" s="24">
        <v>1</v>
      </c>
      <c r="J63" s="93">
        <f ca="1">MAX(IF(E25+E26="","",-E25-E26),-$T$25)</f>
        <v>-0.13021831732884623</v>
      </c>
      <c r="K63" s="93">
        <f t="shared" ref="K63:O63" ca="1" si="42">MAX(IF(F25+F26="","",-F25-F26),-$T$25)</f>
        <v>-0.1171964855959616</v>
      </c>
      <c r="L63" s="93">
        <f t="shared" ca="1" si="42"/>
        <v>-6.9203352779559385E-2</v>
      </c>
      <c r="M63" s="93">
        <f t="shared" ca="1" si="42"/>
        <v>-4.0863887782802033E-2</v>
      </c>
      <c r="N63" s="93">
        <f t="shared" ca="1" si="42"/>
        <v>-4.9680947701975118E-3</v>
      </c>
      <c r="O63" s="93">
        <f t="shared" ca="1" si="42"/>
        <v>-6.0400434184951723E-4</v>
      </c>
      <c r="P63" s="24">
        <v>0</v>
      </c>
      <c r="Q63" s="24">
        <v>5</v>
      </c>
      <c r="R63" s="23" t="s">
        <v>248</v>
      </c>
      <c r="Z63" s="86"/>
    </row>
    <row r="64" spans="1:26" s="23" customFormat="1" ht="15">
      <c r="A64" s="23" t="s">
        <v>206</v>
      </c>
      <c r="B64" s="26" t="s">
        <v>230</v>
      </c>
      <c r="C64" s="26"/>
      <c r="D64" s="23" t="str">
        <f t="shared" si="35"/>
        <v>\I: DISABLED</v>
      </c>
      <c r="E64" s="23" t="str">
        <f t="shared" si="33"/>
        <v>RSDELC</v>
      </c>
      <c r="F64" s="23" t="str">
        <f t="shared" si="25"/>
        <v>RSDWH_Att</v>
      </c>
      <c r="G64" s="26"/>
      <c r="H64" s="23" t="str">
        <f t="shared" si="26"/>
        <v>RSDWH_Att</v>
      </c>
      <c r="I64" s="24">
        <v>1</v>
      </c>
      <c r="J64" s="33">
        <f t="shared" ca="1" si="36"/>
        <v>-9.9030153841120447E-2</v>
      </c>
      <c r="K64" s="33">
        <f t="shared" ca="1" si="37"/>
        <v>-8.9127138457008398E-2</v>
      </c>
      <c r="L64" s="33">
        <f t="shared" ca="1" si="38"/>
        <v>-5.26286839874789E-2</v>
      </c>
      <c r="M64" s="33">
        <f t="shared" ca="1" si="39"/>
        <v>-3.1076711607766427E-2</v>
      </c>
      <c r="N64" s="33">
        <f t="shared" ca="1" si="40"/>
        <v>-3.7782026329481575E-3</v>
      </c>
      <c r="O64" s="33">
        <f t="shared" ca="1" si="41"/>
        <v>-4.5934123647911807E-4</v>
      </c>
      <c r="P64" s="24">
        <v>0</v>
      </c>
      <c r="Q64" s="24">
        <v>5</v>
      </c>
      <c r="R64" s="23" t="s">
        <v>249</v>
      </c>
      <c r="Z64" s="86" t="s">
        <v>296</v>
      </c>
    </row>
    <row r="65" spans="1:26" s="23" customFormat="1" ht="15">
      <c r="A65" s="23" t="s">
        <v>207</v>
      </c>
      <c r="B65" s="26" t="s">
        <v>230</v>
      </c>
      <c r="C65" s="26"/>
      <c r="D65" s="23" t="str">
        <f t="shared" si="35"/>
        <v>UC-LO_R-WH_Att_KER_X0</v>
      </c>
      <c r="E65" s="23" t="str">
        <f t="shared" si="33"/>
        <v>RSDKER</v>
      </c>
      <c r="F65" s="23" t="str">
        <f t="shared" si="25"/>
        <v>RSDWH_Att</v>
      </c>
      <c r="G65" s="26"/>
      <c r="H65" s="23" t="str">
        <f t="shared" si="26"/>
        <v>RSDWH_Att</v>
      </c>
      <c r="I65" s="24">
        <v>1</v>
      </c>
      <c r="J65" s="33">
        <f t="shared" ca="1" si="36"/>
        <v>-0.26828156378906703</v>
      </c>
      <c r="K65" s="33">
        <f t="shared" ca="1" si="37"/>
        <v>-0.24145340741016036</v>
      </c>
      <c r="L65" s="33">
        <f t="shared" ca="1" si="38"/>
        <v>-0.14257582254162562</v>
      </c>
      <c r="M65" s="33">
        <f t="shared" ca="1" si="39"/>
        <v>-8.4189597452604542E-2</v>
      </c>
      <c r="N65" s="33">
        <f t="shared" ca="1" si="40"/>
        <v>-1.0235489609614384E-2</v>
      </c>
      <c r="O65" s="33">
        <f t="shared" ca="1" si="41"/>
        <v>-1.2443965848334502E-3</v>
      </c>
      <c r="P65" s="24">
        <v>0</v>
      </c>
      <c r="Q65" s="24">
        <v>5</v>
      </c>
      <c r="R65" s="23" t="s">
        <v>250</v>
      </c>
      <c r="Z65" s="86"/>
    </row>
    <row r="66" spans="1:26" s="23" customFormat="1" ht="15">
      <c r="A66" s="23" t="s">
        <v>208</v>
      </c>
      <c r="B66" s="26" t="s">
        <v>230</v>
      </c>
      <c r="C66" s="26"/>
      <c r="D66" s="23" t="str">
        <f t="shared" si="35"/>
        <v>UC-LO_R-WH_Att_GAS_X0</v>
      </c>
      <c r="E66" s="23" t="str">
        <f t="shared" si="33"/>
        <v>RSDGAS</v>
      </c>
      <c r="F66" s="23" t="str">
        <f t="shared" si="25"/>
        <v>RSDWH_Att</v>
      </c>
      <c r="G66" s="26"/>
      <c r="H66" s="23" t="str">
        <f t="shared" si="26"/>
        <v>RSDWH_Att</v>
      </c>
      <c r="I66" s="24">
        <v>1</v>
      </c>
      <c r="J66" s="33">
        <f t="shared" ca="1" si="36"/>
        <v>-0.40924008431155928</v>
      </c>
      <c r="K66" s="33">
        <f t="shared" ca="1" si="37"/>
        <v>-0.36831607588040338</v>
      </c>
      <c r="L66" s="33">
        <f t="shared" ca="1" si="38"/>
        <v>-0.21748695964661943</v>
      </c>
      <c r="M66" s="33">
        <f t="shared" ca="1" si="39"/>
        <v>-0.12842387480173234</v>
      </c>
      <c r="N66" s="33">
        <f t="shared" ca="1" si="40"/>
        <v>-1.5613345067952745E-2</v>
      </c>
      <c r="O66" s="33">
        <f t="shared" ca="1" si="41"/>
        <v>-1.8982182603298613E-3</v>
      </c>
      <c r="P66" s="24">
        <v>0</v>
      </c>
      <c r="Q66" s="24">
        <v>5</v>
      </c>
      <c r="R66" s="23" t="s">
        <v>251</v>
      </c>
      <c r="Z66" s="86"/>
    </row>
    <row r="67" spans="1:26" s="23" customFormat="1" ht="15">
      <c r="A67" s="23" t="s">
        <v>142</v>
      </c>
      <c r="B67" s="26" t="s">
        <v>230</v>
      </c>
      <c r="C67" s="26"/>
      <c r="D67" s="23" t="str">
        <f t="shared" si="35"/>
        <v>\I: DISABLED</v>
      </c>
      <c r="E67" s="23" t="str">
        <f t="shared" si="33"/>
        <v>RSDPEA</v>
      </c>
      <c r="F67" s="23" t="str">
        <f t="shared" si="25"/>
        <v>RSDWH_Att</v>
      </c>
      <c r="G67" s="26"/>
      <c r="H67" s="23" t="str">
        <f t="shared" si="26"/>
        <v>RSDWH_Att</v>
      </c>
      <c r="I67" s="24">
        <v>1</v>
      </c>
      <c r="J67" s="33">
        <f t="shared" ca="1" si="36"/>
        <v>-2.3499964133916116E-2</v>
      </c>
      <c r="K67" s="33">
        <f t="shared" ca="1" si="37"/>
        <v>-2.1149967720524503E-2</v>
      </c>
      <c r="L67" s="33">
        <f t="shared" ca="1" si="38"/>
        <v>-1.2488844439292518E-2</v>
      </c>
      <c r="M67" s="33">
        <f t="shared" ca="1" si="39"/>
        <v>-7.3745377529578406E-3</v>
      </c>
      <c r="N67" s="33">
        <f t="shared" ca="1" si="40"/>
        <v>-8.9657162915646931E-4</v>
      </c>
      <c r="O67" s="33">
        <f t="shared" ca="1" si="41"/>
        <v>-1.0900217927366015E-4</v>
      </c>
      <c r="P67" s="24">
        <v>0</v>
      </c>
      <c r="Q67" s="24">
        <v>5</v>
      </c>
      <c r="R67" s="23" t="s">
        <v>252</v>
      </c>
      <c r="Z67" s="86" t="s">
        <v>296</v>
      </c>
    </row>
    <row r="68" spans="1:26" s="23" customFormat="1" ht="15">
      <c r="A68" s="56" t="s">
        <v>173</v>
      </c>
      <c r="B68" s="26" t="s">
        <v>230</v>
      </c>
      <c r="C68" s="26"/>
      <c r="D68" s="23" t="str">
        <f t="shared" si="35"/>
        <v>\I: DISABLED</v>
      </c>
      <c r="F68" s="23" t="str">
        <f t="shared" si="25"/>
        <v>RSDWH_Att</v>
      </c>
      <c r="G68" s="26"/>
      <c r="H68" s="23" t="str">
        <f t="shared" si="26"/>
        <v>RSDWH_Att</v>
      </c>
      <c r="I68" s="24">
        <v>1</v>
      </c>
      <c r="J68" s="33">
        <f t="shared" ca="1" si="36"/>
        <v>-2.9729997980043946E-2</v>
      </c>
      <c r="K68" s="33">
        <f t="shared" ca="1" si="37"/>
        <v>-2.6756998182039554E-2</v>
      </c>
      <c r="L68" s="33">
        <f t="shared" ca="1" si="38"/>
        <v>-1.5799739856512538E-2</v>
      </c>
      <c r="M68" s="33">
        <f t="shared" ca="1" si="39"/>
        <v>-9.3295883878720919E-3</v>
      </c>
      <c r="N68" s="33">
        <f t="shared" ca="1" si="40"/>
        <v>-1.1342601449045127E-3</v>
      </c>
      <c r="O68" s="33">
        <f t="shared" ca="1" si="41"/>
        <v>-1.3789955385290514E-4</v>
      </c>
      <c r="P68" s="24">
        <v>0</v>
      </c>
      <c r="Q68" s="24">
        <v>5</v>
      </c>
      <c r="R68" s="23" t="s">
        <v>253</v>
      </c>
      <c r="Z68" s="86" t="s">
        <v>296</v>
      </c>
    </row>
    <row r="69" spans="1:26" s="23" customFormat="1" ht="15">
      <c r="A69" s="23" t="s">
        <v>143</v>
      </c>
      <c r="B69" s="26" t="s">
        <v>230</v>
      </c>
      <c r="C69" s="26"/>
      <c r="D69" s="23" t="str">
        <f t="shared" si="35"/>
        <v>UC-LO_R-WH_Att_WOO_X0</v>
      </c>
      <c r="E69" s="23" t="str">
        <f t="shared" si="33"/>
        <v>RSDWOO</v>
      </c>
      <c r="F69" s="23" t="str">
        <f t="shared" si="25"/>
        <v>RSDWH_Att</v>
      </c>
      <c r="G69" s="26"/>
      <c r="H69" s="23" t="str">
        <f t="shared" si="26"/>
        <v>RSDWH_Att</v>
      </c>
      <c r="I69" s="24">
        <v>1</v>
      </c>
      <c r="J69" s="33">
        <f t="shared" ca="1" si="36"/>
        <v>-2.8871598765522043E-3</v>
      </c>
      <c r="K69" s="33">
        <f t="shared" ca="1" si="37"/>
        <v>-2.598443888896984E-3</v>
      </c>
      <c r="L69" s="33">
        <f t="shared" ca="1" si="38"/>
        <v>-1.5343551319547805E-3</v>
      </c>
      <c r="M69" s="33">
        <f t="shared" ca="1" si="39"/>
        <v>-9.0602136186797863E-4</v>
      </c>
      <c r="N69" s="33">
        <f t="shared" ca="1" si="40"/>
        <v>-1.1015104616350052E-4</v>
      </c>
      <c r="O69" s="33">
        <f t="shared" ca="1" si="41"/>
        <v>-1.3391795692209771E-5</v>
      </c>
      <c r="P69" s="25">
        <v>0</v>
      </c>
      <c r="Q69" s="25">
        <v>5</v>
      </c>
      <c r="R69" s="23" t="s">
        <v>254</v>
      </c>
      <c r="Z69" s="86"/>
    </row>
    <row r="70" spans="1:26" s="23" customFormat="1" ht="15">
      <c r="A70" s="23" t="s">
        <v>144</v>
      </c>
      <c r="B70" s="26" t="s">
        <v>230</v>
      </c>
      <c r="C70" s="26"/>
      <c r="D70" s="23" t="str">
        <f t="shared" si="35"/>
        <v>\I: DISABLED</v>
      </c>
      <c r="E70" s="23" t="str">
        <f t="shared" si="33"/>
        <v>RSDHET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6"/>
        <v>-1.5529565695239747E-4</v>
      </c>
      <c r="K70" s="33">
        <f t="shared" ca="1" si="37"/>
        <v>-1.3976609125715772E-4</v>
      </c>
      <c r="L70" s="33">
        <f t="shared" ca="1" si="38"/>
        <v>-8.2530479226439074E-5</v>
      </c>
      <c r="M70" s="33">
        <f t="shared" ca="1" si="39"/>
        <v>-4.8733422678420024E-5</v>
      </c>
      <c r="N70" s="33">
        <f t="shared" ca="1" si="40"/>
        <v>-5.9248464959904934E-6</v>
      </c>
      <c r="O70" s="33">
        <f t="shared" ca="1" si="41"/>
        <v>-7.2032301594518168E-7</v>
      </c>
      <c r="P70" s="24">
        <v>0</v>
      </c>
      <c r="Q70" s="24">
        <v>5</v>
      </c>
      <c r="R70" s="23" t="s">
        <v>255</v>
      </c>
      <c r="Z70" s="86" t="s">
        <v>296</v>
      </c>
    </row>
    <row r="71" spans="1:26" s="23" customFormat="1" ht="15">
      <c r="A71" s="26" t="s">
        <v>146</v>
      </c>
      <c r="B71" s="26" t="s">
        <v>230</v>
      </c>
      <c r="C71" s="26"/>
      <c r="D71" s="23" t="str">
        <f t="shared" si="35"/>
        <v>\I: DISABLED</v>
      </c>
      <c r="E71" s="23" t="str">
        <f t="shared" si="33"/>
        <v>RSDSOL</v>
      </c>
      <c r="F71" s="23" t="str">
        <f t="shared" si="25"/>
        <v>RSDWH_Att</v>
      </c>
      <c r="H71" s="23" t="str">
        <f t="shared" si="26"/>
        <v>RSDWH_Att</v>
      </c>
      <c r="I71" s="24">
        <v>1</v>
      </c>
      <c r="J71" s="33">
        <f t="shared" ca="1" si="36"/>
        <v>-2.8167308294945636E-2</v>
      </c>
      <c r="K71" s="33">
        <f t="shared" ca="1" si="37"/>
        <v>-2.5350577465451073E-2</v>
      </c>
      <c r="L71" s="33">
        <f t="shared" ca="1" si="38"/>
        <v>-1.4969262487574207E-2</v>
      </c>
      <c r="M71" s="33">
        <f t="shared" ca="1" si="39"/>
        <v>-8.839199806287697E-3</v>
      </c>
      <c r="N71" s="33">
        <f t="shared" ca="1" si="40"/>
        <v>-1.0746403417060673E-3</v>
      </c>
      <c r="O71" s="33">
        <f t="shared" ca="1" si="41"/>
        <v>-1.3065117763269002E-4</v>
      </c>
      <c r="P71" s="25">
        <v>0</v>
      </c>
      <c r="Q71" s="25">
        <v>5</v>
      </c>
      <c r="R71" s="23" t="s">
        <v>256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.75" thickBot="1">
      <c r="A75" s="23" t="s">
        <v>141</v>
      </c>
      <c r="B75" s="23" t="s">
        <v>229</v>
      </c>
      <c r="C75" s="26"/>
      <c r="D75" s="23" t="str">
        <f t="shared" ref="D75:D87" si="43">IF(Z75="","UC-UP_"&amp;A6,"\I: DISABLED")</f>
        <v>\I: DISABLED</v>
      </c>
      <c r="E75" s="23" t="str">
        <f>A75</f>
        <v>RSDCOA</v>
      </c>
      <c r="F75" s="23" t="str">
        <f t="shared" ref="F75:F100" si="44">H75</f>
        <v>RSDSH_Att</v>
      </c>
      <c r="H75" s="23" t="str">
        <f t="shared" ref="H75:H100" si="45">B75</f>
        <v>RSDSH_Att</v>
      </c>
      <c r="I75" s="24">
        <v>1</v>
      </c>
      <c r="J75" s="34">
        <f t="shared" ref="J75:J87" ca="1" si="46">IF(L6="","",-L6)</f>
        <v>-0.13525816943764671</v>
      </c>
      <c r="K75" s="34">
        <f t="shared" ref="K75:K87" ca="1" si="47">IF(M6="","",-M6)</f>
        <v>-0.14878398638141138</v>
      </c>
      <c r="L75" s="34">
        <f t="shared" ref="L75:L87" ca="1" si="48">IF(N6="","",-N6)</f>
        <v>-0.23961809790712696</v>
      </c>
      <c r="M75" s="34">
        <f t="shared" ref="M75:M87" ca="1" si="49">IF(O6="","",-O6)</f>
        <v>-0.38590734286040712</v>
      </c>
      <c r="N75" s="34">
        <f t="shared" ref="N75:N87" ca="1" si="50">IF(P6="","",-P6)</f>
        <v>-1</v>
      </c>
      <c r="O75" s="34">
        <f t="shared" ref="O75:O87" ca="1" si="51">IF(Q6="","",-Q6)</f>
        <v>-1</v>
      </c>
      <c r="P75" s="24">
        <v>0</v>
      </c>
      <c r="Q75" s="24">
        <v>5</v>
      </c>
      <c r="R75" s="23" t="s">
        <v>257</v>
      </c>
      <c r="Z75" s="86" t="s">
        <v>296</v>
      </c>
    </row>
    <row r="76" spans="1:26" s="23" customFormat="1" ht="15">
      <c r="A76" s="23" t="s">
        <v>203</v>
      </c>
      <c r="B76" s="23" t="s">
        <v>229</v>
      </c>
      <c r="C76" s="26"/>
      <c r="D76" s="23" t="str">
        <f t="shared" si="43"/>
        <v>\I: DISABLED</v>
      </c>
      <c r="E76" s="79" t="str">
        <f t="shared" ref="E76:E100" si="52">A76</f>
        <v>RSDBDL</v>
      </c>
      <c r="F76" s="79" t="str">
        <f t="shared" si="44"/>
        <v>RSDSH_Att</v>
      </c>
      <c r="G76" s="79"/>
      <c r="H76" s="80" t="str">
        <f t="shared" si="45"/>
        <v>RSDSH_Att</v>
      </c>
      <c r="I76" s="79">
        <v>1</v>
      </c>
      <c r="J76" s="81">
        <f t="shared" ca="1" si="46"/>
        <v>-1.3747299587836429E-6</v>
      </c>
      <c r="K76" s="82">
        <f t="shared" ca="1" si="47"/>
        <v>-1.5122029546620073E-6</v>
      </c>
      <c r="L76" s="82">
        <f t="shared" ca="1" si="48"/>
        <v>-2.4354179805127103E-6</v>
      </c>
      <c r="M76" s="82">
        <f t="shared" ca="1" si="49"/>
        <v>-3.9222650117955257E-6</v>
      </c>
      <c r="N76" s="82">
        <f t="shared" ca="1" si="50"/>
        <v>-2.6387037668096012E-5</v>
      </c>
      <c r="O76" s="82">
        <f t="shared" ca="1" si="51"/>
        <v>-1.7751879457496888E-4</v>
      </c>
      <c r="P76" s="81">
        <v>0</v>
      </c>
      <c r="Q76" s="81">
        <v>5</v>
      </c>
      <c r="R76" s="81" t="s">
        <v>258</v>
      </c>
      <c r="Z76" s="86" t="s">
        <v>296</v>
      </c>
    </row>
    <row r="77" spans="1:26" s="23" customFormat="1" ht="15">
      <c r="A77" s="23" t="s">
        <v>204</v>
      </c>
      <c r="B77" s="23" t="s">
        <v>229</v>
      </c>
      <c r="C77" s="26"/>
      <c r="D77" s="23" t="str">
        <f t="shared" si="43"/>
        <v>\I: DISABLED</v>
      </c>
      <c r="E77" s="79" t="str">
        <f t="shared" si="52"/>
        <v>RSDETH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 t="str">
        <f t="shared" ca="1" si="46"/>
        <v/>
      </c>
      <c r="K77" s="34" t="str">
        <f t="shared" ca="1" si="47"/>
        <v/>
      </c>
      <c r="L77" s="34" t="str">
        <f t="shared" ca="1" si="48"/>
        <v/>
      </c>
      <c r="M77" s="34" t="str">
        <f t="shared" ca="1" si="49"/>
        <v/>
      </c>
      <c r="N77" s="34" t="str">
        <f t="shared" ca="1" si="50"/>
        <v/>
      </c>
      <c r="O77" s="34" t="str">
        <f t="shared" ca="1" si="51"/>
        <v/>
      </c>
      <c r="P77" s="24">
        <v>0</v>
      </c>
      <c r="Q77" s="24">
        <v>5</v>
      </c>
      <c r="R77" s="23" t="s">
        <v>259</v>
      </c>
      <c r="Z77" s="86" t="s">
        <v>296</v>
      </c>
    </row>
    <row r="78" spans="1:26" s="23" customFormat="1" ht="15">
      <c r="A78" s="23" t="s">
        <v>205</v>
      </c>
      <c r="B78" s="23" t="s">
        <v>229</v>
      </c>
      <c r="C78" s="26"/>
      <c r="D78" s="23" t="str">
        <f t="shared" si="43"/>
        <v>UC-UP_R-SH_Att_LPG_X0</v>
      </c>
      <c r="E78" s="23" t="str">
        <f t="shared" si="52"/>
        <v>RSDLPG</v>
      </c>
      <c r="F78" s="23" t="str">
        <f t="shared" si="44"/>
        <v>RSDSH_Att</v>
      </c>
      <c r="H78" s="23" t="str">
        <f t="shared" si="45"/>
        <v>RSDSH_Att</v>
      </c>
      <c r="I78" s="24">
        <v>1</v>
      </c>
      <c r="J78" s="34">
        <f t="shared" ca="1" si="46"/>
        <v>-1.2669086248386639E-2</v>
      </c>
      <c r="K78" s="34">
        <f t="shared" ca="1" si="47"/>
        <v>-1.3935994873225303E-2</v>
      </c>
      <c r="L78" s="34">
        <f t="shared" ca="1" si="48"/>
        <v>-2.2444059103278093E-2</v>
      </c>
      <c r="M78" s="34">
        <f t="shared" ca="1" si="49"/>
        <v>-3.6146381626420407E-2</v>
      </c>
      <c r="N78" s="34">
        <f t="shared" ca="1" si="50"/>
        <v>-0.24317478056004743</v>
      </c>
      <c r="O78" s="34">
        <f t="shared" ca="1" si="51"/>
        <v>-1</v>
      </c>
      <c r="P78" s="24">
        <v>0</v>
      </c>
      <c r="Q78" s="24">
        <v>5</v>
      </c>
      <c r="R78" s="23" t="s">
        <v>260</v>
      </c>
      <c r="Z78" s="86"/>
    </row>
    <row r="79" spans="1:26" s="23" customFormat="1" ht="15">
      <c r="A79" s="23" t="s">
        <v>206</v>
      </c>
      <c r="B79" s="23" t="s">
        <v>229</v>
      </c>
      <c r="C79" s="26"/>
      <c r="D79" s="94" t="str">
        <f t="shared" si="43"/>
        <v>UC-UP_R-SH_Att_ELC_X0</v>
      </c>
      <c r="E79" s="23" t="str">
        <f t="shared" si="52"/>
        <v>RSDELC</v>
      </c>
      <c r="F79" s="23" t="str">
        <f t="shared" si="44"/>
        <v>RSDSH_Att</v>
      </c>
      <c r="H79" s="23" t="str">
        <f t="shared" si="45"/>
        <v>RSDSH_Att</v>
      </c>
      <c r="I79" s="24">
        <v>1</v>
      </c>
      <c r="J79" s="95">
        <f ca="1">MAX(IF(L10+L11="","",-L10-L11),-$T$10)</f>
        <v>-6.468929245685319E-2</v>
      </c>
      <c r="K79" s="95">
        <f t="shared" ref="K79:O79" ca="1" si="53">MAX(IF(M10+M11="","",-M10-M11),-$T$10)</f>
        <v>-7.1158221702538521E-2</v>
      </c>
      <c r="L79" s="95">
        <f t="shared" ca="1" si="53"/>
        <v>-0.11460102763415536</v>
      </c>
      <c r="M79" s="95">
        <f t="shared" ca="1" si="53"/>
        <v>-0.18456610101508358</v>
      </c>
      <c r="N79" s="95">
        <f t="shared" ca="1" si="53"/>
        <v>-0.9</v>
      </c>
      <c r="O79" s="95">
        <f t="shared" ca="1" si="53"/>
        <v>-0.9</v>
      </c>
      <c r="P79" s="24">
        <v>0</v>
      </c>
      <c r="Q79" s="24">
        <v>5</v>
      </c>
      <c r="R79" s="23" t="s">
        <v>261</v>
      </c>
      <c r="Z79" s="86"/>
    </row>
    <row r="80" spans="1:26" s="23" customFormat="1" ht="15">
      <c r="A80" s="23" t="s">
        <v>206</v>
      </c>
      <c r="B80" s="23" t="s">
        <v>229</v>
      </c>
      <c r="C80" s="26"/>
      <c r="D80" s="23" t="str">
        <f t="shared" si="43"/>
        <v>\I: DISABLED</v>
      </c>
      <c r="E80" s="23" t="str">
        <f t="shared" si="52"/>
        <v>RSDELC</v>
      </c>
      <c r="F80" s="23" t="str">
        <f t="shared" si="44"/>
        <v>RSDSH_Att</v>
      </c>
      <c r="H80" s="23" t="str">
        <f t="shared" si="45"/>
        <v>RSDSH_Att</v>
      </c>
      <c r="I80" s="24">
        <v>1</v>
      </c>
      <c r="J80" s="34">
        <f t="shared" ca="1" si="46"/>
        <v>-2.8709934048244047E-2</v>
      </c>
      <c r="K80" s="34">
        <f t="shared" ca="1" si="47"/>
        <v>-3.1580927453068453E-2</v>
      </c>
      <c r="L80" s="34">
        <f t="shared" ca="1" si="48"/>
        <v>-5.0861399472441296E-2</v>
      </c>
      <c r="M80" s="34">
        <f t="shared" ca="1" si="49"/>
        <v>-8.191279246436145E-2</v>
      </c>
      <c r="N80" s="34">
        <f t="shared" ca="1" si="50"/>
        <v>-0.55106830715311084</v>
      </c>
      <c r="O80" s="34">
        <f t="shared" ca="1" si="51"/>
        <v>-1</v>
      </c>
      <c r="P80" s="24">
        <v>0</v>
      </c>
      <c r="Q80" s="24">
        <v>5</v>
      </c>
      <c r="R80" s="23" t="s">
        <v>262</v>
      </c>
      <c r="Z80" s="86" t="s">
        <v>296</v>
      </c>
    </row>
    <row r="81" spans="1:26" s="23" customFormat="1" ht="15">
      <c r="A81" s="23" t="s">
        <v>207</v>
      </c>
      <c r="B81" s="23" t="s">
        <v>229</v>
      </c>
      <c r="C81" s="26"/>
      <c r="D81" s="23" t="str">
        <f t="shared" si="43"/>
        <v>UC-UP_R-SH_Att_KER_X0</v>
      </c>
      <c r="E81" s="23" t="str">
        <f t="shared" si="52"/>
        <v>RSDKER</v>
      </c>
      <c r="F81" s="23" t="str">
        <f t="shared" si="44"/>
        <v>RSDSH_Att</v>
      </c>
      <c r="H81" s="23" t="str">
        <f t="shared" si="45"/>
        <v>RSDSH_Att</v>
      </c>
      <c r="I81" s="24">
        <v>1</v>
      </c>
      <c r="J81" s="34">
        <f t="shared" ca="1" si="46"/>
        <v>-0.3117291934186594</v>
      </c>
      <c r="K81" s="34">
        <f t="shared" ca="1" si="47"/>
        <v>-0.34290211276052535</v>
      </c>
      <c r="L81" s="34">
        <f t="shared" ca="1" si="48"/>
        <v>-0.55224728162195391</v>
      </c>
      <c r="M81" s="34">
        <f t="shared" ca="1" si="49"/>
        <v>-0.88939976952497324</v>
      </c>
      <c r="N81" s="34">
        <f t="shared" ca="1" si="50"/>
        <v>-1</v>
      </c>
      <c r="O81" s="34">
        <f t="shared" ca="1" si="51"/>
        <v>-1</v>
      </c>
      <c r="P81" s="24">
        <v>0</v>
      </c>
      <c r="Q81" s="24">
        <v>5</v>
      </c>
      <c r="R81" s="23" t="s">
        <v>263</v>
      </c>
      <c r="Z81" s="86"/>
    </row>
    <row r="82" spans="1:26" s="23" customFormat="1" ht="15">
      <c r="A82" s="23" t="s">
        <v>208</v>
      </c>
      <c r="B82" s="23" t="s">
        <v>229</v>
      </c>
      <c r="C82" s="26"/>
      <c r="D82" s="23" t="str">
        <f t="shared" si="43"/>
        <v>UC-UP_R-SH_Att_GAS_X0</v>
      </c>
      <c r="E82" s="23" t="str">
        <f t="shared" si="52"/>
        <v>RSDGAS</v>
      </c>
      <c r="F82" s="23" t="str">
        <f t="shared" si="44"/>
        <v>RSDSH_Att</v>
      </c>
      <c r="H82" s="23" t="str">
        <f t="shared" si="45"/>
        <v>RSDSH_Att</v>
      </c>
      <c r="I82" s="24">
        <v>1</v>
      </c>
      <c r="J82" s="34">
        <f t="shared" ca="1" si="46"/>
        <v>-0.44017149788603543</v>
      </c>
      <c r="K82" s="34">
        <f t="shared" ca="1" si="47"/>
        <v>-0.48418864767463898</v>
      </c>
      <c r="L82" s="34">
        <f t="shared" ca="1" si="48"/>
        <v>-0.77979065896648325</v>
      </c>
      <c r="M82" s="34">
        <f t="shared" ca="1" si="49"/>
        <v>-1</v>
      </c>
      <c r="N82" s="34">
        <f t="shared" ca="1" si="50"/>
        <v>-1</v>
      </c>
      <c r="O82" s="34">
        <f t="shared" ca="1" si="51"/>
        <v>-1</v>
      </c>
      <c r="P82" s="24">
        <v>0</v>
      </c>
      <c r="Q82" s="24">
        <v>5</v>
      </c>
      <c r="R82" s="23" t="s">
        <v>264</v>
      </c>
      <c r="Z82" s="86"/>
    </row>
    <row r="83" spans="1:26" ht="15">
      <c r="A83" s="23" t="s">
        <v>142</v>
      </c>
      <c r="B83" s="23" t="s">
        <v>229</v>
      </c>
      <c r="D83" s="23" t="str">
        <f t="shared" si="43"/>
        <v>\I: DISABLED</v>
      </c>
      <c r="E83" s="23" t="str">
        <f t="shared" si="52"/>
        <v>RSDPEA</v>
      </c>
      <c r="F83" s="23" t="str">
        <f t="shared" si="44"/>
        <v>RSDSH_Att</v>
      </c>
      <c r="H83" s="23" t="str">
        <f t="shared" si="45"/>
        <v>RSDSH_Att</v>
      </c>
      <c r="I83" s="24">
        <v>1</v>
      </c>
      <c r="J83" s="34">
        <f t="shared" ca="1" si="46"/>
        <v>-5.403281436917446E-2</v>
      </c>
      <c r="K83" s="34">
        <f t="shared" ca="1" si="47"/>
        <v>-5.9436095806091917E-2</v>
      </c>
      <c r="L83" s="34">
        <f t="shared" ca="1" si="48"/>
        <v>-9.5722426656669135E-2</v>
      </c>
      <c r="M83" s="34">
        <f t="shared" ca="1" si="49"/>
        <v>-0.15416192535483222</v>
      </c>
      <c r="N83" s="34">
        <f t="shared" ca="1" si="50"/>
        <v>-1</v>
      </c>
      <c r="O83" s="34">
        <f t="shared" ca="1" si="51"/>
        <v>-1</v>
      </c>
      <c r="P83" s="24">
        <v>0</v>
      </c>
      <c r="Q83" s="24">
        <v>5</v>
      </c>
      <c r="R83" s="23" t="s">
        <v>265</v>
      </c>
      <c r="Z83" s="86" t="s">
        <v>296</v>
      </c>
    </row>
    <row r="84" spans="1:26" ht="15">
      <c r="A84" s="56" t="s">
        <v>173</v>
      </c>
      <c r="B84" s="23" t="s">
        <v>229</v>
      </c>
      <c r="D84" s="23" t="str">
        <f t="shared" si="43"/>
        <v>\I: DISABLED</v>
      </c>
      <c r="E84" s="23"/>
      <c r="F84" s="23" t="str">
        <f t="shared" si="44"/>
        <v>RSDSH_Att</v>
      </c>
      <c r="H84" s="23" t="str">
        <f t="shared" si="45"/>
        <v>RSDSH_Att</v>
      </c>
      <c r="I84" s="24">
        <v>1</v>
      </c>
      <c r="J84" s="34">
        <f t="shared" ca="1" si="46"/>
        <v>-6.9336479140515564E-2</v>
      </c>
      <c r="K84" s="34">
        <f t="shared" ca="1" si="47"/>
        <v>-7.6270127054567136E-2</v>
      </c>
      <c r="L84" s="34">
        <f t="shared" ca="1" si="48"/>
        <v>-0.12283380232265097</v>
      </c>
      <c r="M84" s="34">
        <f t="shared" ca="1" si="49"/>
        <v>-0.19782506697865265</v>
      </c>
      <c r="N84" s="34">
        <f t="shared" ca="1" si="50"/>
        <v>-1</v>
      </c>
      <c r="O84" s="34">
        <f t="shared" ca="1" si="51"/>
        <v>-1</v>
      </c>
      <c r="P84" s="24">
        <v>0</v>
      </c>
      <c r="Q84" s="24">
        <v>5</v>
      </c>
      <c r="R84" s="23" t="s">
        <v>266</v>
      </c>
      <c r="Z84" s="86" t="s">
        <v>296</v>
      </c>
    </row>
    <row r="85" spans="1:26" ht="15">
      <c r="A85" s="23" t="s">
        <v>143</v>
      </c>
      <c r="B85" s="23" t="s">
        <v>229</v>
      </c>
      <c r="D85" s="23" t="str">
        <f t="shared" si="43"/>
        <v>UC-UP_R-SH_Att_WOO_X0</v>
      </c>
      <c r="E85" s="23" t="str">
        <f t="shared" si="52"/>
        <v>RSDWOO</v>
      </c>
      <c r="F85" s="23" t="str">
        <f t="shared" si="44"/>
        <v>RSDSH_Att</v>
      </c>
      <c r="H85" s="23" t="str">
        <f t="shared" si="45"/>
        <v>RSDSH_Att</v>
      </c>
      <c r="I85" s="24">
        <v>1</v>
      </c>
      <c r="J85" s="34">
        <f t="shared" ca="1" si="46"/>
        <v>-7.5036695701860626E-3</v>
      </c>
      <c r="K85" s="34">
        <f t="shared" ca="1" si="47"/>
        <v>-8.2540365272046699E-3</v>
      </c>
      <c r="L85" s="34">
        <f t="shared" ca="1" si="48"/>
        <v>-1.3293208367428399E-2</v>
      </c>
      <c r="M85" s="34">
        <f t="shared" ca="1" si="49"/>
        <v>-2.1408845007827117E-2</v>
      </c>
      <c r="N85" s="34">
        <f t="shared" ca="1" si="50"/>
        <v>-0.14402800370527674</v>
      </c>
      <c r="O85" s="34">
        <f t="shared" ca="1" si="51"/>
        <v>-0.96894838762871804</v>
      </c>
      <c r="P85" s="24">
        <v>0</v>
      </c>
      <c r="Q85" s="24">
        <v>5</v>
      </c>
      <c r="R85" s="23" t="s">
        <v>267</v>
      </c>
      <c r="Z85" s="86"/>
    </row>
    <row r="86" spans="1:26" ht="15">
      <c r="A86" s="23" t="s">
        <v>144</v>
      </c>
      <c r="B86" s="26" t="s">
        <v>229</v>
      </c>
      <c r="D86" s="23" t="str">
        <f t="shared" si="43"/>
        <v>UC-UP_R-SH_Att_HET_X0</v>
      </c>
      <c r="E86" s="23" t="str">
        <f t="shared" si="52"/>
        <v>RSDHET</v>
      </c>
      <c r="F86" s="23" t="str">
        <f t="shared" si="44"/>
        <v>RSDSH_Att</v>
      </c>
      <c r="H86" s="23" t="str">
        <f t="shared" si="45"/>
        <v>RSDSH_Att</v>
      </c>
      <c r="I86" s="24">
        <v>1</v>
      </c>
      <c r="J86" s="34">
        <f t="shared" ca="1" si="46"/>
        <v>-1.2968365358640445E-3</v>
      </c>
      <c r="K86" s="34">
        <f t="shared" ca="1" si="47"/>
        <v>-1.4265201894504489E-3</v>
      </c>
      <c r="L86" s="34">
        <f t="shared" ca="1" si="48"/>
        <v>-2.2974250303118438E-3</v>
      </c>
      <c r="M86" s="34">
        <f t="shared" ca="1" si="49"/>
        <v>-3.7000259855675282E-3</v>
      </c>
      <c r="N86" s="34">
        <f t="shared" ca="1" si="50"/>
        <v>-2.4891924630408985E-2</v>
      </c>
      <c r="O86" s="34">
        <f t="shared" ca="1" si="51"/>
        <v>-0.16746042168969333</v>
      </c>
      <c r="P86" s="24">
        <v>0</v>
      </c>
      <c r="Q86" s="24">
        <v>5</v>
      </c>
      <c r="R86" s="23" t="s">
        <v>268</v>
      </c>
      <c r="Z86" s="86"/>
    </row>
    <row r="87" spans="1:26" ht="15.75" thickBot="1">
      <c r="A87" s="53" t="s">
        <v>145</v>
      </c>
      <c r="B87" s="53" t="s">
        <v>229</v>
      </c>
      <c r="D87" s="23" t="str">
        <f t="shared" si="43"/>
        <v>UC-UP_R-SH_Att_GEO_X0</v>
      </c>
      <c r="E87" s="53" t="str">
        <f t="shared" si="52"/>
        <v>RSDGEO</v>
      </c>
      <c r="F87" s="53" t="str">
        <f t="shared" si="44"/>
        <v>RSDSH_Att</v>
      </c>
      <c r="G87" s="58"/>
      <c r="H87" s="53" t="str">
        <f t="shared" si="45"/>
        <v>RSDSH_Att</v>
      </c>
      <c r="I87" s="54">
        <v>1</v>
      </c>
      <c r="J87" s="59">
        <f t="shared" ca="1" si="46"/>
        <v>-7.264806534723546E-2</v>
      </c>
      <c r="K87" s="59">
        <f t="shared" ca="1" si="47"/>
        <v>-7.9912871881959002E-2</v>
      </c>
      <c r="L87" s="59">
        <f t="shared" ca="1" si="48"/>
        <v>-0.12870047929461387</v>
      </c>
      <c r="M87" s="59">
        <f t="shared" ca="1" si="49"/>
        <v>-0.20727340890876861</v>
      </c>
      <c r="N87" s="59">
        <f t="shared" ca="1" si="50"/>
        <v>-1</v>
      </c>
      <c r="O87" s="59">
        <f t="shared" ca="1" si="51"/>
        <v>-1</v>
      </c>
      <c r="P87" s="54">
        <v>0</v>
      </c>
      <c r="Q87" s="54">
        <v>5</v>
      </c>
      <c r="R87" s="53" t="s">
        <v>269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230</v>
      </c>
      <c r="D88" s="23" t="str">
        <f t="shared" ref="D88:D100" si="54">IF(Z88="","UC-UP_"&amp;A21,"\I: DISABLED")</f>
        <v>\I: DISABLED</v>
      </c>
      <c r="E88" s="23" t="str">
        <f t="shared" si="52"/>
        <v>RSDCOA</v>
      </c>
      <c r="F88" s="23" t="str">
        <f t="shared" si="44"/>
        <v>RSDWH_Att</v>
      </c>
      <c r="H88" s="23" t="str">
        <f t="shared" si="45"/>
        <v>RSDWH_Att</v>
      </c>
      <c r="I88" s="24">
        <v>1</v>
      </c>
      <c r="J88" s="34">
        <f t="shared" ref="J88:J100" ca="1" si="55">IF(L21="","",-L21)</f>
        <v>-3.0108087084099532E-2</v>
      </c>
      <c r="K88" s="34">
        <f t="shared" ref="K88:K100" ca="1" si="56">IF(M21="","",-M21)</f>
        <v>-3.3118895792509484E-2</v>
      </c>
      <c r="L88" s="34">
        <f t="shared" ref="L88:L100" ca="1" si="57">IF(N21="","",-N21)</f>
        <v>-5.3338312862794474E-2</v>
      </c>
      <c r="M88" s="34">
        <f t="shared" ref="M88:M100" ca="1" si="58">IF(O21="","",-O21)</f>
        <v>-8.5901886248659146E-2</v>
      </c>
      <c r="N88" s="34">
        <f t="shared" ref="N88:N100" ca="1" si="59">IF(P21="","",-P21)</f>
        <v>-0.57790493538482868</v>
      </c>
      <c r="O88" s="34">
        <f t="shared" ref="O88:O100" ca="1" si="60">IF(Q21="","",-Q21)</f>
        <v>-1</v>
      </c>
      <c r="P88" s="24">
        <v>0</v>
      </c>
      <c r="Q88" s="24">
        <v>5</v>
      </c>
      <c r="R88" s="23" t="s">
        <v>270</v>
      </c>
      <c r="Z88" s="86" t="s">
        <v>296</v>
      </c>
    </row>
    <row r="89" spans="1:26" ht="15.75" thickBot="1">
      <c r="A89" s="23" t="s">
        <v>203</v>
      </c>
      <c r="B89" s="26" t="s">
        <v>230</v>
      </c>
      <c r="D89" s="23" t="str">
        <f t="shared" si="54"/>
        <v>\I: DISABLED</v>
      </c>
      <c r="E89" s="79" t="str">
        <f t="shared" si="52"/>
        <v>RSDBDL</v>
      </c>
      <c r="F89" s="79" t="str">
        <f t="shared" si="44"/>
        <v>RSDWH_Att</v>
      </c>
      <c r="G89" s="79"/>
      <c r="H89" s="80" t="str">
        <f t="shared" si="45"/>
        <v>RSDWH_Att</v>
      </c>
      <c r="I89" s="79">
        <v>1</v>
      </c>
      <c r="J89" s="81">
        <f t="shared" ca="1" si="55"/>
        <v>-1.020315181775452E-5</v>
      </c>
      <c r="K89" s="82">
        <f t="shared" ca="1" si="56"/>
        <v>-1.1223466999529973E-5</v>
      </c>
      <c r="L89" s="82">
        <f t="shared" ca="1" si="57"/>
        <v>-1.8075505837413025E-5</v>
      </c>
      <c r="M89" s="82">
        <f t="shared" ca="1" si="58"/>
        <v>-2.9110782906212056E-5</v>
      </c>
      <c r="N89" s="82">
        <f t="shared" ca="1" si="59"/>
        <v>-1.9584279052637041E-4</v>
      </c>
      <c r="O89" s="82">
        <f t="shared" ca="1" si="60"/>
        <v>-1.3175323633419431E-3</v>
      </c>
      <c r="P89" s="81">
        <v>0</v>
      </c>
      <c r="Q89" s="81">
        <v>5</v>
      </c>
      <c r="R89" s="81" t="s">
        <v>271</v>
      </c>
      <c r="Z89" s="86" t="s">
        <v>296</v>
      </c>
    </row>
    <row r="90" spans="1:26" ht="15">
      <c r="A90" s="23" t="s">
        <v>204</v>
      </c>
      <c r="B90" s="26" t="s">
        <v>230</v>
      </c>
      <c r="D90" s="23" t="str">
        <f t="shared" si="54"/>
        <v>\I: DISABLED</v>
      </c>
      <c r="E90" s="79" t="str">
        <f t="shared" si="52"/>
        <v>RSDETH</v>
      </c>
      <c r="F90" s="79" t="str">
        <f t="shared" si="44"/>
        <v>RSDWH_Att</v>
      </c>
      <c r="G90" s="79"/>
      <c r="H90" s="80" t="str">
        <f t="shared" si="45"/>
        <v>RSDWH_Att</v>
      </c>
      <c r="I90" s="79">
        <v>1</v>
      </c>
      <c r="J90" s="81">
        <f t="shared" ca="1" si="55"/>
        <v>-2.5707855731160207E-6</v>
      </c>
      <c r="K90" s="82">
        <f t="shared" ca="1" si="56"/>
        <v>-2.8278641304276231E-6</v>
      </c>
      <c r="L90" s="82">
        <f t="shared" ca="1" si="57"/>
        <v>-4.5543034606949931E-6</v>
      </c>
      <c r="M90" s="82">
        <f t="shared" ca="1" si="58"/>
        <v>-7.3347512664838952E-6</v>
      </c>
      <c r="N90" s="82">
        <f t="shared" ca="1" si="59"/>
        <v>-4.9344538773586353E-5</v>
      </c>
      <c r="O90" s="82">
        <f t="shared" ca="1" si="60"/>
        <v>-3.3196538209879779E-4</v>
      </c>
      <c r="P90" s="81">
        <v>0</v>
      </c>
      <c r="Q90" s="81">
        <v>5</v>
      </c>
      <c r="R90" s="81" t="s">
        <v>272</v>
      </c>
      <c r="Z90" s="86" t="s">
        <v>296</v>
      </c>
    </row>
    <row r="91" spans="1:26" ht="15">
      <c r="A91" s="23" t="s">
        <v>205</v>
      </c>
      <c r="B91" s="26" t="s">
        <v>230</v>
      </c>
      <c r="D91" s="23" t="str">
        <f t="shared" si="54"/>
        <v>UC-UP_R-WH_Att_LPG_X0</v>
      </c>
      <c r="E91" s="23" t="str">
        <f t="shared" si="52"/>
        <v>RSDLPG</v>
      </c>
      <c r="F91" s="23" t="str">
        <f t="shared" si="44"/>
        <v>RSDWH_Att</v>
      </c>
      <c r="H91" s="23" t="str">
        <f t="shared" si="45"/>
        <v>RSDWH_Att</v>
      </c>
      <c r="I91" s="24">
        <v>1</v>
      </c>
      <c r="J91" s="34">
        <f t="shared" ca="1" si="55"/>
        <v>-1.5773958166261946E-2</v>
      </c>
      <c r="K91" s="34">
        <f t="shared" ca="1" si="56"/>
        <v>-1.7351353982888142E-2</v>
      </c>
      <c r="L91" s="34">
        <f t="shared" ca="1" si="57"/>
        <v>-2.7944529102981196E-2</v>
      </c>
      <c r="M91" s="34">
        <f t="shared" ca="1" si="58"/>
        <v>-4.5004943565642254E-2</v>
      </c>
      <c r="N91" s="34">
        <f t="shared" ca="1" si="59"/>
        <v>-0.30277075555726013</v>
      </c>
      <c r="O91" s="34">
        <f t="shared" ca="1" si="60"/>
        <v>-1</v>
      </c>
      <c r="P91" s="24">
        <v>0</v>
      </c>
      <c r="Q91" s="24">
        <v>5</v>
      </c>
      <c r="R91" s="23" t="s">
        <v>273</v>
      </c>
      <c r="Z91" s="86"/>
    </row>
    <row r="92" spans="1:26" ht="15">
      <c r="A92" s="23" t="s">
        <v>206</v>
      </c>
      <c r="B92" s="26" t="s">
        <v>230</v>
      </c>
      <c r="D92" s="94" t="str">
        <f t="shared" si="54"/>
        <v>UC-UP_R-WH_Att_ELC_X0</v>
      </c>
      <c r="E92" s="23" t="str">
        <f t="shared" si="52"/>
        <v>RSDELC</v>
      </c>
      <c r="F92" s="23" t="str">
        <f t="shared" si="44"/>
        <v>RSDWH_Att</v>
      </c>
      <c r="H92" s="23" t="str">
        <f t="shared" si="45"/>
        <v>RSDWH_Att</v>
      </c>
      <c r="I92" s="24">
        <v>1</v>
      </c>
      <c r="J92" s="95">
        <f ca="1">MAX(IF(L25+L26="","",-L25-L26),-$T$25)</f>
        <v>-0.15915572117970095</v>
      </c>
      <c r="K92" s="95">
        <f t="shared" ref="K92:O92" ca="1" si="61">MAX(IF(M25+M26="","",-M25-M26),-$T$25)</f>
        <v>-0.17507129329767107</v>
      </c>
      <c r="L92" s="95">
        <f t="shared" ca="1" si="61"/>
        <v>-0.28195406856883237</v>
      </c>
      <c r="M92" s="95">
        <f t="shared" ca="1" si="61"/>
        <v>-0.4540898469707903</v>
      </c>
      <c r="N92" s="95">
        <f t="shared" ca="1" si="61"/>
        <v>-0.9</v>
      </c>
      <c r="O92" s="95">
        <f t="shared" ca="1" si="61"/>
        <v>-0.9</v>
      </c>
      <c r="P92" s="24">
        <v>0</v>
      </c>
      <c r="Q92" s="24">
        <v>5</v>
      </c>
      <c r="R92" s="23" t="s">
        <v>274</v>
      </c>
      <c r="Z92" s="86"/>
    </row>
    <row r="93" spans="1:26" ht="15">
      <c r="A93" s="23" t="s">
        <v>206</v>
      </c>
      <c r="B93" s="26" t="s">
        <v>230</v>
      </c>
      <c r="D93" s="23" t="str">
        <f t="shared" si="54"/>
        <v>\I: DISABLED</v>
      </c>
      <c r="E93" s="23" t="str">
        <f t="shared" si="52"/>
        <v>RSDELC</v>
      </c>
      <c r="F93" s="23" t="str">
        <f t="shared" si="44"/>
        <v>RSDWH_Att</v>
      </c>
      <c r="H93" s="23" t="str">
        <f t="shared" si="45"/>
        <v>RSDWH_Att</v>
      </c>
      <c r="I93" s="24">
        <v>1</v>
      </c>
      <c r="J93" s="34">
        <f t="shared" ca="1" si="55"/>
        <v>-0.12103685469470277</v>
      </c>
      <c r="K93" s="34">
        <f t="shared" ca="1" si="56"/>
        <v>-0.13314054016417307</v>
      </c>
      <c r="L93" s="34">
        <f t="shared" ca="1" si="57"/>
        <v>-0.21442417133980246</v>
      </c>
      <c r="M93" s="34">
        <f t="shared" ca="1" si="58"/>
        <v>-0.34533227218446533</v>
      </c>
      <c r="N93" s="34">
        <f t="shared" ca="1" si="59"/>
        <v>-1</v>
      </c>
      <c r="O93" s="34">
        <f t="shared" ca="1" si="60"/>
        <v>-1</v>
      </c>
      <c r="P93" s="24">
        <v>0</v>
      </c>
      <c r="Q93" s="24">
        <v>5</v>
      </c>
      <c r="R93" s="23" t="s">
        <v>275</v>
      </c>
      <c r="Z93" s="86" t="s">
        <v>296</v>
      </c>
    </row>
    <row r="94" spans="1:26" ht="15">
      <c r="A94" s="23" t="s">
        <v>207</v>
      </c>
      <c r="B94" s="26" t="s">
        <v>230</v>
      </c>
      <c r="D94" s="23" t="str">
        <f t="shared" si="54"/>
        <v>UC-UP_R-WH_Att_KER_X0</v>
      </c>
      <c r="E94" s="23" t="str">
        <f t="shared" si="52"/>
        <v>RSDKER</v>
      </c>
      <c r="F94" s="23" t="str">
        <f t="shared" si="44"/>
        <v>RSDWH_Att</v>
      </c>
      <c r="H94" s="23" t="str">
        <f t="shared" si="45"/>
        <v>RSDWH_Att</v>
      </c>
      <c r="I94" s="24">
        <v>1</v>
      </c>
      <c r="J94" s="34">
        <f t="shared" ca="1" si="55"/>
        <v>-0.32789968907552641</v>
      </c>
      <c r="K94" s="34">
        <f t="shared" ca="1" si="56"/>
        <v>-0.36068965798307911</v>
      </c>
      <c r="L94" s="34">
        <f t="shared" ca="1" si="57"/>
        <v>-0.58089430107832896</v>
      </c>
      <c r="M94" s="34">
        <f t="shared" ca="1" si="58"/>
        <v>-0.93553608082965978</v>
      </c>
      <c r="N94" s="34">
        <f t="shared" ca="1" si="59"/>
        <v>-1</v>
      </c>
      <c r="O94" s="34">
        <f t="shared" ca="1" si="60"/>
        <v>-1</v>
      </c>
      <c r="P94" s="24">
        <v>0</v>
      </c>
      <c r="Q94" s="24">
        <v>5</v>
      </c>
      <c r="R94" s="23" t="s">
        <v>276</v>
      </c>
      <c r="Z94" s="86"/>
    </row>
    <row r="95" spans="1:26" ht="15">
      <c r="A95" s="23" t="s">
        <v>208</v>
      </c>
      <c r="B95" s="26" t="s">
        <v>230</v>
      </c>
      <c r="D95" s="23" t="str">
        <f t="shared" si="54"/>
        <v>UC-UP_R-WH_Att_GAS_X0</v>
      </c>
      <c r="E95" s="23" t="str">
        <f t="shared" si="52"/>
        <v>RSDGAS</v>
      </c>
      <c r="F95" s="23" t="str">
        <f t="shared" si="44"/>
        <v>RSDWH_Att</v>
      </c>
      <c r="H95" s="23" t="str">
        <f t="shared" si="45"/>
        <v>RSDWH_Att</v>
      </c>
      <c r="I95" s="24">
        <v>1</v>
      </c>
      <c r="J95" s="34">
        <f t="shared" ca="1" si="55"/>
        <v>-0.50018232526968365</v>
      </c>
      <c r="K95" s="34">
        <f t="shared" ca="1" si="56"/>
        <v>-0.550200557796652</v>
      </c>
      <c r="L95" s="34">
        <f t="shared" ca="1" si="57"/>
        <v>-0.88610350033708651</v>
      </c>
      <c r="M95" s="34">
        <f t="shared" ca="1" si="58"/>
        <v>-1</v>
      </c>
      <c r="N95" s="34">
        <f t="shared" ca="1" si="59"/>
        <v>-1</v>
      </c>
      <c r="O95" s="34">
        <f t="shared" ca="1" si="60"/>
        <v>-1</v>
      </c>
      <c r="P95" s="24">
        <v>0</v>
      </c>
      <c r="Q95" s="24">
        <v>5</v>
      </c>
      <c r="R95" s="23" t="s">
        <v>277</v>
      </c>
      <c r="Z95" s="86"/>
    </row>
    <row r="96" spans="1:26" ht="15">
      <c r="A96" s="23" t="s">
        <v>142</v>
      </c>
      <c r="B96" s="26" t="s">
        <v>230</v>
      </c>
      <c r="D96" s="23" t="str">
        <f t="shared" si="54"/>
        <v>\I: DISABLED</v>
      </c>
      <c r="E96" s="23" t="str">
        <f t="shared" si="52"/>
        <v>RSDPEA</v>
      </c>
      <c r="F96" s="23" t="str">
        <f t="shared" si="44"/>
        <v>RSDWH_Att</v>
      </c>
      <c r="H96" s="23" t="str">
        <f t="shared" si="45"/>
        <v>RSDWH_Att</v>
      </c>
      <c r="I96" s="24">
        <v>1</v>
      </c>
      <c r="J96" s="34">
        <f t="shared" ca="1" si="55"/>
        <v>-2.8722178385897475E-2</v>
      </c>
      <c r="K96" s="34">
        <f t="shared" ca="1" si="56"/>
        <v>-3.1594396224487224E-2</v>
      </c>
      <c r="L96" s="34">
        <f t="shared" ca="1" si="57"/>
        <v>-5.0883091063498948E-2</v>
      </c>
      <c r="M96" s="34">
        <f t="shared" ca="1" si="58"/>
        <v>-8.1947726988675709E-2</v>
      </c>
      <c r="N96" s="34">
        <f t="shared" ca="1" si="59"/>
        <v>-0.55130332916366465</v>
      </c>
      <c r="O96" s="34">
        <f t="shared" ca="1" si="60"/>
        <v>-1</v>
      </c>
      <c r="P96" s="24">
        <v>0</v>
      </c>
      <c r="Q96" s="24">
        <v>5</v>
      </c>
      <c r="R96" s="23" t="s">
        <v>278</v>
      </c>
      <c r="Z96" s="86" t="s">
        <v>296</v>
      </c>
    </row>
    <row r="97" spans="1:26" ht="15">
      <c r="A97" s="56" t="s">
        <v>173</v>
      </c>
      <c r="B97" s="26" t="s">
        <v>230</v>
      </c>
      <c r="D97" s="23" t="str">
        <f t="shared" si="54"/>
        <v>\I: DISABLED</v>
      </c>
      <c r="E97" s="23"/>
      <c r="F97" s="23" t="str">
        <f t="shared" si="44"/>
        <v>RSDWH_Att</v>
      </c>
      <c r="H97" s="23" t="str">
        <f t="shared" si="45"/>
        <v>RSDWH_Att</v>
      </c>
      <c r="I97" s="24">
        <v>1</v>
      </c>
      <c r="J97" s="34">
        <f t="shared" ca="1" si="55"/>
        <v>-3.6336664197831492E-2</v>
      </c>
      <c r="K97" s="34">
        <f t="shared" ca="1" si="56"/>
        <v>-3.9970330617614645E-2</v>
      </c>
      <c r="L97" s="34">
        <f t="shared" ca="1" si="57"/>
        <v>-6.4372617162974585E-2</v>
      </c>
      <c r="M97" s="34">
        <f t="shared" ca="1" si="58"/>
        <v>-0.10367274366714223</v>
      </c>
      <c r="N97" s="34">
        <f t="shared" ca="1" si="59"/>
        <v>-0.69745837776714625</v>
      </c>
      <c r="O97" s="34">
        <f t="shared" ca="1" si="60"/>
        <v>-1</v>
      </c>
      <c r="P97" s="24">
        <v>0</v>
      </c>
      <c r="Q97" s="24">
        <v>5</v>
      </c>
      <c r="R97" s="23" t="s">
        <v>279</v>
      </c>
      <c r="Z97" s="86" t="s">
        <v>296</v>
      </c>
    </row>
    <row r="98" spans="1:26" ht="15">
      <c r="A98" s="23" t="s">
        <v>143</v>
      </c>
      <c r="B98" s="26" t="s">
        <v>230</v>
      </c>
      <c r="D98" s="23" t="str">
        <f t="shared" si="54"/>
        <v>UC-UP_R-WH_Att_WOO_X0</v>
      </c>
      <c r="E98" s="23" t="str">
        <f t="shared" si="52"/>
        <v>RSDWOO</v>
      </c>
      <c r="F98" s="23" t="str">
        <f t="shared" si="44"/>
        <v>RSDWH_Att</v>
      </c>
      <c r="H98" s="23" t="str">
        <f t="shared" si="45"/>
        <v>RSDWH_Att</v>
      </c>
      <c r="I98" s="24">
        <v>1</v>
      </c>
      <c r="J98" s="34">
        <f t="shared" ca="1" si="55"/>
        <v>-3.5287509602304722E-3</v>
      </c>
      <c r="K98" s="34">
        <f t="shared" ca="1" si="56"/>
        <v>-3.8816260562535201E-3</v>
      </c>
      <c r="L98" s="34">
        <f t="shared" ca="1" si="57"/>
        <v>-6.2513975798568593E-3</v>
      </c>
      <c r="M98" s="34">
        <f t="shared" ca="1" si="58"/>
        <v>-1.0067938316335272E-2</v>
      </c>
      <c r="N98" s="34">
        <f t="shared" ca="1" si="59"/>
        <v>-6.7732054512958897E-2</v>
      </c>
      <c r="O98" s="34">
        <f t="shared" ca="1" si="60"/>
        <v>-0.45566739330365047</v>
      </c>
      <c r="P98" s="24">
        <v>0</v>
      </c>
      <c r="Q98" s="24">
        <v>5</v>
      </c>
      <c r="R98" s="23" t="s">
        <v>280</v>
      </c>
      <c r="Z98" s="86"/>
    </row>
    <row r="99" spans="1:26" ht="15">
      <c r="A99" s="23" t="s">
        <v>144</v>
      </c>
      <c r="B99" s="26" t="s">
        <v>230</v>
      </c>
      <c r="D99" s="23" t="str">
        <f t="shared" si="54"/>
        <v>UC-UP_R-WH_Att_HET_X0</v>
      </c>
      <c r="E99" s="23" t="str">
        <f t="shared" si="52"/>
        <v>RSDHET</v>
      </c>
      <c r="F99" s="23" t="str">
        <f t="shared" si="44"/>
        <v>RSDWH_Att</v>
      </c>
      <c r="H99" s="23" t="str">
        <f t="shared" si="45"/>
        <v>RSDWH_Att</v>
      </c>
      <c r="I99" s="24">
        <v>1</v>
      </c>
      <c r="J99" s="34">
        <f t="shared" ca="1" si="55"/>
        <v>-1.8980580294181913E-4</v>
      </c>
      <c r="K99" s="34">
        <f t="shared" ca="1" si="56"/>
        <v>-2.0878638323600107E-4</v>
      </c>
      <c r="L99" s="34">
        <f t="shared" ca="1" si="57"/>
        <v>-3.3625255806541223E-4</v>
      </c>
      <c r="M99" s="34">
        <f t="shared" ca="1" si="58"/>
        <v>-5.415381072899271E-4</v>
      </c>
      <c r="N99" s="34">
        <f t="shared" ca="1" si="59"/>
        <v>-3.643197589350871E-3</v>
      </c>
      <c r="O99" s="34">
        <f t="shared" ca="1" si="60"/>
        <v>-2.450961159774117E-2</v>
      </c>
      <c r="P99" s="24">
        <v>0</v>
      </c>
      <c r="Q99" s="24">
        <v>5</v>
      </c>
      <c r="R99" s="23" t="s">
        <v>281</v>
      </c>
      <c r="Z99" s="86"/>
    </row>
    <row r="100" spans="1:26" ht="15">
      <c r="A100" s="26" t="s">
        <v>146</v>
      </c>
      <c r="B100" s="26" t="s">
        <v>230</v>
      </c>
      <c r="D100" s="23" t="str">
        <f t="shared" si="54"/>
        <v>UC-UP_R-WH_Att_SOL_X0</v>
      </c>
      <c r="E100" s="23" t="str">
        <f t="shared" si="52"/>
        <v>RSDSOL</v>
      </c>
      <c r="F100" s="23" t="str">
        <f t="shared" si="44"/>
        <v>RSDWH_Att</v>
      </c>
      <c r="H100" s="23" t="str">
        <f t="shared" si="45"/>
        <v>RSDWH_Att</v>
      </c>
      <c r="I100" s="24">
        <v>1</v>
      </c>
      <c r="J100" s="34">
        <f t="shared" ca="1" si="55"/>
        <v>-3.442671013826689E-2</v>
      </c>
      <c r="K100" s="34">
        <f t="shared" ca="1" si="56"/>
        <v>-3.7869381152093581E-2</v>
      </c>
      <c r="L100" s="34">
        <f t="shared" ca="1" si="57"/>
        <v>-6.0989017039258263E-2</v>
      </c>
      <c r="M100" s="34">
        <f t="shared" ca="1" si="58"/>
        <v>-9.8223421831895849E-2</v>
      </c>
      <c r="N100" s="34">
        <f t="shared" ca="1" si="59"/>
        <v>-0.66079806539666719</v>
      </c>
      <c r="O100" s="34">
        <f t="shared" ca="1" si="60"/>
        <v>-1</v>
      </c>
      <c r="P100" s="24">
        <v>0</v>
      </c>
      <c r="Q100" s="24">
        <v>5</v>
      </c>
      <c r="R100" s="23" t="s">
        <v>282</v>
      </c>
      <c r="Z100" s="86"/>
    </row>
    <row r="101" spans="1:26" ht="15">
      <c r="K101" s="34" t="str">
        <f t="shared" ref="K101" si="62">IF(L34="","",-L34)</f>
        <v/>
      </c>
      <c r="L101" s="34" t="str">
        <f t="shared" ref="L101:P101" si="63">IF(M34="","",-M34)</f>
        <v/>
      </c>
      <c r="M101" s="34" t="str">
        <f t="shared" si="63"/>
        <v/>
      </c>
      <c r="N101" s="34" t="str">
        <f t="shared" si="63"/>
        <v/>
      </c>
      <c r="O101" s="34" t="str">
        <f t="shared" si="63"/>
        <v/>
      </c>
      <c r="P101" s="34" t="str">
        <f t="shared" si="63"/>
        <v/>
      </c>
    </row>
  </sheetData>
  <mergeCells count="5">
    <mergeCell ref="S3:V3"/>
    <mergeCell ref="E4:J4"/>
    <mergeCell ref="E19:I19"/>
    <mergeCell ref="L19:P19"/>
    <mergeCell ref="Y7:Z7"/>
  </mergeCells>
  <conditionalFormatting sqref="F47">
    <cfRule type="containsText" dxfId="25" priority="14" operator="containsText" text="\I: DISABLED">
      <formula>NOT(ISERROR(SEARCH("\I: DISABLED",F47)))</formula>
    </cfRule>
  </conditionalFormatting>
  <conditionalFormatting sqref="F60:F61">
    <cfRule type="containsText" dxfId="24" priority="13" operator="containsText" text="\I: DISABLED">
      <formula>NOT(ISERROR(SEARCH("\I: DISABLED",F60)))</formula>
    </cfRule>
  </conditionalFormatting>
  <conditionalFormatting sqref="F76">
    <cfRule type="containsText" dxfId="23" priority="12" operator="containsText" text="\I: DISABLED">
      <formula>NOT(ISERROR(SEARCH("\I: DISABLED",F76)))</formula>
    </cfRule>
  </conditionalFormatting>
  <conditionalFormatting sqref="F89:F90">
    <cfRule type="containsText" dxfId="22" priority="11" operator="containsText" text="\I: DISABLED">
      <formula>NOT(ISERROR(SEARCH("\I: DISABLED",F89)))</formula>
    </cfRule>
  </conditionalFormatting>
  <conditionalFormatting sqref="D46:D59">
    <cfRule type="containsText" dxfId="21" priority="10" operator="containsText" text="\I: DISABLED">
      <formula>NOT(ISERROR(SEARCH("\I: DISABLED",D46)))</formula>
    </cfRule>
  </conditionalFormatting>
  <conditionalFormatting sqref="D60:D71">
    <cfRule type="containsText" dxfId="20" priority="9" operator="containsText" text="\I: DISABLED">
      <formula>NOT(ISERROR(SEARCH("\I: DISABLED",D60)))</formula>
    </cfRule>
  </conditionalFormatting>
  <conditionalFormatting sqref="D75">
    <cfRule type="containsText" dxfId="19" priority="8" operator="containsText" text="\I: DISABLED">
      <formula>NOT(ISERROR(SEARCH("\I: DISABLED",D75)))</formula>
    </cfRule>
  </conditionalFormatting>
  <conditionalFormatting sqref="D76:D87">
    <cfRule type="containsText" dxfId="18" priority="7" operator="containsText" text="\I: DISABLED">
      <formula>NOT(ISERROR(SEARCH("\I: DISABLED",D76)))</formula>
    </cfRule>
  </conditionalFormatting>
  <conditionalFormatting sqref="D88">
    <cfRule type="containsText" dxfId="17" priority="6" operator="containsText" text="\I: DISABLED">
      <formula>NOT(ISERROR(SEARCH("\I: DISABLED",D88)))</formula>
    </cfRule>
  </conditionalFormatting>
  <conditionalFormatting sqref="D89:D100">
    <cfRule type="containsText" dxfId="16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15" priority="4" operator="containsText" text="\I: DISABLED">
      <formula>NOT(ISERROR(SEARCH("\I: DISABLED",E46)))</formula>
    </cfRule>
  </conditionalFormatting>
  <conditionalFormatting sqref="E60:E61">
    <cfRule type="containsText" dxfId="14" priority="3" operator="containsText" text="\I: DISABLED">
      <formula>NOT(ISERROR(SEARCH("\I: DISABLED",E60)))</formula>
    </cfRule>
  </conditionalFormatting>
  <conditionalFormatting sqref="E76:E77">
    <cfRule type="containsText" dxfId="13" priority="2" operator="containsText" text="\I: DISABLED">
      <formula>NOT(ISERROR(SEARCH("\I: DISABLED",E76)))</formula>
    </cfRule>
  </conditionalFormatting>
  <conditionalFormatting sqref="E89:E90">
    <cfRule type="containsText" dxfId="12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99</v>
      </c>
      <c r="B6" s="30" t="s">
        <v>132</v>
      </c>
      <c r="C6" s="23"/>
      <c r="D6" s="52">
        <f ca="1">SUMIF(SharesElab!$B$2:$B$79,Det_RSD_share!$A6,SharesElab!C$2:C$79)+D15*Z8</f>
        <v>7.1732540303616865E-2</v>
      </c>
      <c r="E6" s="46">
        <f ca="1">IF($D6=0,"",MAX($D6*(1-$S$4)^($E$5-$D$5),S6))</f>
        <v>6.4559286273255176E-2</v>
      </c>
      <c r="F6" s="46">
        <f ca="1">IF($D6=0,"",MAX($D6*(1-$S$4)^($F$5-$D$5),S6))</f>
        <v>5.8103357645929665E-2</v>
      </c>
      <c r="G6" s="46">
        <f ca="1">IF($D6=0,"",MAX($D6*(1-$S$4)^($G$5-$D$5),S6))</f>
        <v>3.4309451656345018E-2</v>
      </c>
      <c r="H6" s="46">
        <f ca="1">IF($D6=0,"",MAX($D6*(1-$S$4)^($H$5-$D$5),S6))</f>
        <v>2.0259388108555175E-2</v>
      </c>
      <c r="I6" s="46">
        <f ca="1">IF($D6=0,"",MAX($D6*(1-$S$4)^($I$5-$D$5),S6))</f>
        <v>2.4630686302901015E-3</v>
      </c>
      <c r="J6" s="46">
        <f ca="1">IF($D6=0,"",MAX($D6*(1-$S$4)^($J$5-$D$5),S6))</f>
        <v>2.9945164409764659E-4</v>
      </c>
      <c r="K6" s="23"/>
      <c r="L6" s="47">
        <f ca="1">IF($D6=0,"",MIN($D6*(1+$S$4)^($L$5-$D$5),T6))</f>
        <v>7.8905794333978554E-2</v>
      </c>
      <c r="M6" s="47">
        <f ca="1">IF($D6=0,"",MIN($D6*(1+$S$4)^($M$5-$D$5),T6))</f>
        <v>8.6796373767376422E-2</v>
      </c>
      <c r="N6" s="47">
        <f ca="1">IF($D6=0,"",MIN($D6*(1+$S$4)^($N$5-$D$5),T6))</f>
        <v>0.13978642791609747</v>
      </c>
      <c r="O6" s="47">
        <f ca="1">IF($D6=0,"",MIN($D6*(1+$S$4)^($O$5-$D$5),T6))</f>
        <v>0.22512744002315419</v>
      </c>
      <c r="P6" s="47">
        <f ca="1">IF($D6=0,"",MIN($D6*(1+$S$4)^($P$5-$D$5),T6))</f>
        <v>0.9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100</v>
      </c>
      <c r="B7" s="49" t="s">
        <v>133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IF($D7=0,"",MAX($D7*(1-$S$4)^($E$5-$D$5),S7))</f>
        <v/>
      </c>
      <c r="F7" s="46" t="str">
        <f t="shared" ref="F7:F18" ca="1" si="1">IF($D7=0,"",MAX($D7*(1-$S$4)^($F$5-$D$5),S7))</f>
        <v/>
      </c>
      <c r="G7" s="46" t="str">
        <f t="shared" ref="G7:G18" ca="1" si="2">IF($D7=0,"",MAX($D7*(1-$S$4)^($G$5-$D$5),S7))</f>
        <v/>
      </c>
      <c r="H7" s="46" t="str">
        <f t="shared" ref="H7:H18" ca="1" si="3">IF($D7=0,"",MAX($D7*(1-$S$4)^($H$5-$D$5),S7))</f>
        <v/>
      </c>
      <c r="I7" s="46" t="str">
        <f t="shared" ref="I7:I18" ca="1" si="4">IF($D7=0,"",MAX($D7*(1-$S$4)^($I$5-$D$5),S7))</f>
        <v/>
      </c>
      <c r="J7" s="46" t="str">
        <f t="shared" ref="J7:J18" ca="1" si="5">IF($D7=0,"",MAX($D7*(1-$S$4)^($J$5-$D$5),S7))</f>
        <v/>
      </c>
      <c r="K7" s="23"/>
      <c r="L7" s="47" t="str">
        <f t="shared" ref="L7:L18" ca="1" si="6">IF($D7=0,"",MIN($D7*(1+$S$4)^($L$5-$D$5),T7))</f>
        <v/>
      </c>
      <c r="M7" s="47" t="str">
        <f t="shared" ref="M7:M18" ca="1" si="7">IF($D7=0,"",MIN($D7*(1+$S$4)^($M$5-$D$5),T7))</f>
        <v/>
      </c>
      <c r="N7" s="47" t="str">
        <f t="shared" ref="N7:N18" ca="1" si="8">IF($D7=0,"",MIN($D7*(1+$S$4)^($N$5-$D$5),T7))</f>
        <v/>
      </c>
      <c r="O7" s="47" t="str">
        <f t="shared" ref="O7:O18" ca="1" si="9">IF($D7=0,"",MIN($D7*(1+$S$4)^($O$5-$D$5),T7))</f>
        <v/>
      </c>
      <c r="P7" s="47" t="str">
        <f t="shared" ref="P7:P18" ca="1" si="10">IF($D7=0,"",MIN($D7*(1+$S$4)^($P$5-$D$5),T7))</f>
        <v/>
      </c>
      <c r="Q7" s="47" t="str">
        <f t="shared" ref="Q7:Q18" ca="1" si="11">IF($D7=0,"",MIN($D7*(1+$S$4)^($Q$5-$D$5),T7))</f>
        <v/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101</v>
      </c>
      <c r="B8" s="49" t="s">
        <v>134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102</v>
      </c>
      <c r="B9" s="49" t="s">
        <v>124</v>
      </c>
      <c r="C9" s="23"/>
      <c r="D9" s="52">
        <f ca="1">SUMIF(SharesElab!$B$2:$B$79,Det_RSD_share!$A9,SharesElab!C$2:C$79)</f>
        <v>2.7978454916244507E-2</v>
      </c>
      <c r="E9" s="46">
        <f t="shared" ca="1" si="0"/>
        <v>2.5180609424620057E-2</v>
      </c>
      <c r="F9" s="46">
        <f t="shared" ca="1" si="1"/>
        <v>2.2662548482158051E-2</v>
      </c>
      <c r="G9" s="46">
        <f t="shared" ca="1" si="2"/>
        <v>1.3382008253229511E-2</v>
      </c>
      <c r="H9" s="46">
        <f t="shared" ca="1" si="3"/>
        <v>7.9019420534494969E-3</v>
      </c>
      <c r="I9" s="46">
        <f t="shared" ca="1" si="4"/>
        <v>9.6069167962692414E-4</v>
      </c>
      <c r="J9" s="46">
        <f t="shared" ca="1" si="5"/>
        <v>1.1679768050203653E-4</v>
      </c>
      <c r="K9" s="23"/>
      <c r="L9" s="47">
        <f t="shared" ca="1" si="6"/>
        <v>3.077630040786896E-2</v>
      </c>
      <c r="M9" s="47">
        <f t="shared" ca="1" si="7"/>
        <v>3.385393044865586E-2</v>
      </c>
      <c r="N9" s="47">
        <f t="shared" ca="1" si="8"/>
        <v>5.4522093526864775E-2</v>
      </c>
      <c r="O9" s="47">
        <f t="shared" ca="1" si="9"/>
        <v>8.7808376845950997E-2</v>
      </c>
      <c r="P9" s="47">
        <f t="shared" ca="1" si="10"/>
        <v>0.59073085078149934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103</v>
      </c>
      <c r="B10" s="49" t="s">
        <v>35</v>
      </c>
      <c r="C10" s="23"/>
      <c r="D10" s="52">
        <f ca="1">SUMIF(SharesElab!$B$2:$B$79,Det_RSD_share!$A10,SharesElab!C$2:C$79)</f>
        <v>2.3094971524848337E-2</v>
      </c>
      <c r="E10" s="46">
        <f t="shared" ca="1" si="0"/>
        <v>2.0785474372363503E-2</v>
      </c>
      <c r="F10" s="46">
        <f t="shared" ca="1" si="1"/>
        <v>1.8706926935127155E-2</v>
      </c>
      <c r="G10" s="46">
        <f t="shared" ca="1" si="2"/>
        <v>1.1046253285923235E-2</v>
      </c>
      <c r="H10" s="46">
        <f t="shared" ca="1" si="3"/>
        <v>6.5227021028048133E-3</v>
      </c>
      <c r="I10" s="46">
        <f t="shared" ca="1" si="4"/>
        <v>7.9300830054988153E-4</v>
      </c>
      <c r="J10" s="46">
        <f t="shared" ca="1" si="5"/>
        <v>9.6411296243407405E-5</v>
      </c>
      <c r="K10" s="23"/>
      <c r="L10" s="47">
        <f t="shared" ca="1" si="6"/>
        <v>2.5404468677333172E-2</v>
      </c>
      <c r="M10" s="47">
        <f t="shared" ca="1" si="7"/>
        <v>2.7944915545066493E-2</v>
      </c>
      <c r="N10" s="47">
        <f t="shared" ca="1" si="8"/>
        <v>4.5005565934485056E-2</v>
      </c>
      <c r="O10" s="47">
        <f t="shared" ca="1" si="9"/>
        <v>7.2481913993147545E-2</v>
      </c>
      <c r="P10" s="47">
        <f t="shared" ca="1" si="10"/>
        <v>0.48762207271592328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104</v>
      </c>
      <c r="B11" s="49" t="s">
        <v>35</v>
      </c>
      <c r="C11" s="23"/>
      <c r="D11" s="52">
        <f ca="1">SUMIF(SharesElab!$B$2:$B$79,Det_RSD_share!$A11,SharesElab!C$2:C$79)</f>
        <v>2.2330911814760743E-2</v>
      </c>
      <c r="E11" s="46">
        <f t="shared" ca="1" si="0"/>
        <v>2.009782063328467E-2</v>
      </c>
      <c r="F11" s="46">
        <f t="shared" ca="1" si="1"/>
        <v>1.8088038569956204E-2</v>
      </c>
      <c r="G11" s="46">
        <f t="shared" ca="1" si="2"/>
        <v>1.068080589517344E-2</v>
      </c>
      <c r="H11" s="46">
        <f t="shared" ca="1" si="3"/>
        <v>6.3069090730409668E-3</v>
      </c>
      <c r="I11" s="46">
        <f t="shared" ca="1" si="4"/>
        <v>7.6677290590722997E-4</v>
      </c>
      <c r="J11" s="46">
        <f t="shared" ca="1" si="5"/>
        <v>9.3221684730890471E-5</v>
      </c>
      <c r="K11" s="23"/>
      <c r="L11" s="47">
        <f t="shared" ca="1" si="6"/>
        <v>2.456400299623682E-2</v>
      </c>
      <c r="M11" s="47">
        <f t="shared" ca="1" si="7"/>
        <v>2.7020403295860505E-2</v>
      </c>
      <c r="N11" s="47">
        <f t="shared" ca="1" si="8"/>
        <v>4.3516629712016322E-2</v>
      </c>
      <c r="O11" s="47">
        <f t="shared" ca="1" si="9"/>
        <v>7.0083967317499413E-2</v>
      </c>
      <c r="P11" s="47">
        <f t="shared" ca="1" si="10"/>
        <v>0.47148988657701496</v>
      </c>
      <c r="Q11" s="47">
        <f t="shared" ca="1" si="11"/>
        <v>0.9</v>
      </c>
      <c r="S11" s="96">
        <f>S10</f>
        <v>0</v>
      </c>
      <c r="T11" s="96">
        <f>T10</f>
        <v>0.9</v>
      </c>
    </row>
    <row r="12" spans="1:26" ht="15.75" thickBot="1">
      <c r="A12" s="49" t="s">
        <v>105</v>
      </c>
      <c r="B12" s="49" t="s">
        <v>125</v>
      </c>
      <c r="C12" s="23"/>
      <c r="D12" s="52">
        <f ca="1">SUMIF(SharesElab!$B$2:$B$79,Det_RSD_share!$A12,SharesElab!C$2:C$79)</f>
        <v>0.61330202186157279</v>
      </c>
      <c r="E12" s="46">
        <f t="shared" ca="1" si="0"/>
        <v>0.55197181967541553</v>
      </c>
      <c r="F12" s="46">
        <f t="shared" ca="1" si="1"/>
        <v>0.496774637707874</v>
      </c>
      <c r="G12" s="46">
        <f t="shared" ca="1" si="2"/>
        <v>0.29334045582012258</v>
      </c>
      <c r="H12" s="46">
        <f t="shared" ca="1" si="3"/>
        <v>0.17321460575722422</v>
      </c>
      <c r="I12" s="46">
        <f t="shared" ca="1" si="4"/>
        <v>2.1058852294187705E-2</v>
      </c>
      <c r="J12" s="46">
        <f t="shared" ca="1" si="5"/>
        <v>2.560264811444279E-3</v>
      </c>
      <c r="K12" s="23"/>
      <c r="L12" s="47">
        <f t="shared" ca="1" si="6"/>
        <v>0.67463222404773016</v>
      </c>
      <c r="M12" s="47">
        <f t="shared" ca="1" si="7"/>
        <v>0.74209544645250314</v>
      </c>
      <c r="N12" s="47">
        <f t="shared" ca="1" si="8"/>
        <v>0.9</v>
      </c>
      <c r="O12" s="47">
        <f t="shared" ca="1" si="9"/>
        <v>0.9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106</v>
      </c>
      <c r="B13" s="49" t="s">
        <v>126</v>
      </c>
      <c r="C13" s="23"/>
      <c r="D13" s="52">
        <f ca="1">SUMIF(SharesElab!$B$2:$B$79,Det_RSD_share!$A13,SharesElab!C$2:C$79)</f>
        <v>0.10995967190484283</v>
      </c>
      <c r="E13" s="46">
        <f t="shared" ca="1" si="0"/>
        <v>9.8963704714358558E-2</v>
      </c>
      <c r="F13" s="46">
        <f t="shared" ca="1" si="1"/>
        <v>8.9067334242922708E-2</v>
      </c>
      <c r="G13" s="46">
        <f t="shared" ca="1" si="2"/>
        <v>5.2593370197103438E-2</v>
      </c>
      <c r="H13" s="46">
        <f t="shared" ca="1" si="3"/>
        <v>3.1055859167687619E-2</v>
      </c>
      <c r="I13" s="46">
        <f t="shared" ca="1" si="4"/>
        <v>3.7756674630433258E-3</v>
      </c>
      <c r="J13" s="46">
        <f t="shared" ca="1" si="5"/>
        <v>4.5903301900326995E-4</v>
      </c>
      <c r="K13" s="23"/>
      <c r="L13" s="47">
        <f t="shared" ca="1" si="6"/>
        <v>0.12095563909532712</v>
      </c>
      <c r="M13" s="47">
        <f t="shared" ca="1" si="7"/>
        <v>0.13305120300485984</v>
      </c>
      <c r="N13" s="47">
        <f t="shared" ca="1" si="8"/>
        <v>0.21428029295135695</v>
      </c>
      <c r="O13" s="47">
        <f t="shared" ca="1" si="9"/>
        <v>0.34510055460108996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107</v>
      </c>
      <c r="B14" s="49" t="s">
        <v>127</v>
      </c>
      <c r="C14" s="23"/>
      <c r="D14" s="52">
        <f ca="1">SUMIF(SharesElab!$B$2:$B$79,Det_RSD_share!$A14,SharesElab!C$2:C$79)+D15*Z9</f>
        <v>8.5310817035866432E-2</v>
      </c>
      <c r="E14" s="46">
        <f t="shared" ca="1" si="0"/>
        <v>7.6779735332279789E-2</v>
      </c>
      <c r="F14" s="46">
        <f t="shared" ca="1" si="1"/>
        <v>6.9101761799051808E-2</v>
      </c>
      <c r="G14" s="46">
        <f t="shared" ca="1" si="2"/>
        <v>4.0803899324722115E-2</v>
      </c>
      <c r="H14" s="46">
        <f t="shared" ca="1" si="3"/>
        <v>2.4094294512255168E-2</v>
      </c>
      <c r="I14" s="46">
        <f t="shared" ca="1" si="4"/>
        <v>2.9293037215198988E-3</v>
      </c>
      <c r="J14" s="46">
        <f t="shared" ca="1" si="5"/>
        <v>3.5613494674209426E-4</v>
      </c>
      <c r="K14" s="23"/>
      <c r="L14" s="47">
        <f t="shared" ca="1" si="6"/>
        <v>9.3841898739453089E-2</v>
      </c>
      <c r="M14" s="47">
        <f t="shared" ca="1" si="7"/>
        <v>0.1032260886133984</v>
      </c>
      <c r="N14" s="47">
        <f t="shared" ca="1" si="8"/>
        <v>0.16624664797276434</v>
      </c>
      <c r="O14" s="47">
        <f t="shared" ca="1" si="9"/>
        <v>0.26774188902661672</v>
      </c>
      <c r="P14" s="47">
        <f t="shared" ca="1" si="10"/>
        <v>0.9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108</v>
      </c>
      <c r="B15" s="49" t="s">
        <v>128</v>
      </c>
      <c r="C15" s="23"/>
      <c r="D15" s="52">
        <f ca="1">SUMIF(SharesElab!$B$2:$B$79,Det_RSD_share!$A15,SharesElab!C$2:C$79)</f>
        <v>0.10764793804810092</v>
      </c>
      <c r="E15" s="46">
        <f t="shared" ca="1" si="0"/>
        <v>9.6883144243290836E-2</v>
      </c>
      <c r="F15" s="46">
        <f t="shared" ca="1" si="1"/>
        <v>8.7194829818961761E-2</v>
      </c>
      <c r="G15" s="46">
        <f t="shared" ca="1" si="2"/>
        <v>5.1487675059798739E-2</v>
      </c>
      <c r="H15" s="46">
        <f t="shared" ca="1" si="3"/>
        <v>3.0402957246060566E-2</v>
      </c>
      <c r="I15" s="46">
        <f t="shared" ca="1" si="4"/>
        <v>3.6962898316361546E-3</v>
      </c>
      <c r="J15" s="46">
        <f t="shared" ca="1" si="5"/>
        <v>4.4938255212746274E-4</v>
      </c>
      <c r="K15" s="23"/>
      <c r="L15" s="47">
        <f t="shared" ca="1" si="6"/>
        <v>0.11841273185291103</v>
      </c>
      <c r="M15" s="47">
        <f t="shared" ca="1" si="7"/>
        <v>0.13025400503820214</v>
      </c>
      <c r="N15" s="47">
        <f t="shared" ca="1" si="8"/>
        <v>0.20977537765407503</v>
      </c>
      <c r="O15" s="47">
        <f t="shared" ca="1" si="9"/>
        <v>0.33784534346566442</v>
      </c>
      <c r="P15" s="47">
        <f t="shared" ca="1" si="10"/>
        <v>0.9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109</v>
      </c>
      <c r="B16" s="49" t="s">
        <v>129</v>
      </c>
      <c r="C16" s="23"/>
      <c r="D16" s="52">
        <f ca="1">SUMIF(SharesElab!$B$2:$B$79,Det_RSD_share!$A16,SharesElab!C$2:C$79)+D15*Z10</f>
        <v>1.5230557263327437E-2</v>
      </c>
      <c r="E16" s="46">
        <f t="shared" ca="1" si="0"/>
        <v>1.3707501536994694E-2</v>
      </c>
      <c r="F16" s="46">
        <f t="shared" ca="1" si="1"/>
        <v>1.2336751383295225E-2</v>
      </c>
      <c r="G16" s="46">
        <f t="shared" ca="1" si="2"/>
        <v>7.2847283243219988E-3</v>
      </c>
      <c r="H16" s="46">
        <f t="shared" ca="1" si="3"/>
        <v>4.3015592282288984E-3</v>
      </c>
      <c r="I16" s="46">
        <f t="shared" ca="1" si="4"/>
        <v>5.2296918049126112E-4</v>
      </c>
      <c r="J16" s="46">
        <f t="shared" ca="1" si="5"/>
        <v>6.3580843418099207E-5</v>
      </c>
      <c r="K16" s="23"/>
      <c r="L16" s="47">
        <f t="shared" ca="1" si="6"/>
        <v>1.6753612989660181E-2</v>
      </c>
      <c r="M16" s="47">
        <f t="shared" ca="1" si="7"/>
        <v>1.84289742886262E-2</v>
      </c>
      <c r="N16" s="47">
        <f t="shared" ca="1" si="8"/>
        <v>2.9680047381575397E-2</v>
      </c>
      <c r="O16" s="47">
        <f t="shared" ca="1" si="9"/>
        <v>4.7800013108501002E-2</v>
      </c>
      <c r="P16" s="47">
        <f t="shared" ca="1" si="10"/>
        <v>0.32157458576520392</v>
      </c>
      <c r="Q16" s="47">
        <f t="shared" ca="1" si="11"/>
        <v>0.9</v>
      </c>
      <c r="S16" s="83">
        <v>0</v>
      </c>
      <c r="T16" s="83">
        <v>0.9</v>
      </c>
    </row>
    <row r="17" spans="1:22" ht="15.75" thickBot="1">
      <c r="A17" s="49" t="s">
        <v>110</v>
      </c>
      <c r="B17" s="49" t="s">
        <v>130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2.3156428117551068E-3</v>
      </c>
      <c r="F17" s="46">
        <f t="shared" ca="1" si="1"/>
        <v>2.0840785305795959E-3</v>
      </c>
      <c r="G17" s="46">
        <f t="shared" ca="1" si="2"/>
        <v>1.230627531521946E-3</v>
      </c>
      <c r="H17" s="46">
        <f t="shared" ca="1" si="3"/>
        <v>7.2667325108839405E-4</v>
      </c>
      <c r="I17" s="46">
        <f t="shared" ca="1" si="4"/>
        <v>8.8346502847779797E-5</v>
      </c>
      <c r="J17" s="46">
        <f t="shared" ca="1" si="5"/>
        <v>1.0740872261009282E-5</v>
      </c>
      <c r="K17" s="23"/>
      <c r="L17" s="47">
        <f t="shared" ca="1" si="6"/>
        <v>2.8302301032562416E-3</v>
      </c>
      <c r="M17" s="47">
        <f t="shared" ca="1" si="7"/>
        <v>3.113253113581866E-3</v>
      </c>
      <c r="N17" s="47">
        <f t="shared" ca="1" si="8"/>
        <v>5.0139252719547337E-3</v>
      </c>
      <c r="O17" s="47">
        <f t="shared" ca="1" si="9"/>
        <v>8.0749767897358195E-3</v>
      </c>
      <c r="P17" s="47">
        <f t="shared" ca="1" si="10"/>
        <v>5.4324405943753193E-2</v>
      </c>
      <c r="Q17" s="47">
        <f t="shared" ca="1" si="11"/>
        <v>0.25</v>
      </c>
      <c r="S17" s="83">
        <v>0</v>
      </c>
      <c r="T17" s="83">
        <v>0.25</v>
      </c>
      <c r="V17" s="78" t="s">
        <v>292</v>
      </c>
    </row>
    <row r="18" spans="1:22" ht="15">
      <c r="A18" s="49" t="s">
        <v>111</v>
      </c>
      <c r="B18" s="49" t="s">
        <v>131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2.563840522567281E-2</v>
      </c>
      <c r="F18" s="46">
        <f t="shared" ca="1" si="1"/>
        <v>2.3074564703105527E-2</v>
      </c>
      <c r="G18" s="46">
        <f t="shared" ca="1" si="2"/>
        <v>1.3625299711536787E-2</v>
      </c>
      <c r="H18" s="46">
        <f t="shared" ca="1" si="3"/>
        <v>8.0456032266653602E-3</v>
      </c>
      <c r="I18" s="46">
        <f t="shared" ca="1" si="4"/>
        <v>9.7815752446106519E-4</v>
      </c>
      <c r="J18" s="46">
        <f t="shared" ca="1" si="5"/>
        <v>1.1892111948656937E-4</v>
      </c>
      <c r="K18" s="23"/>
      <c r="L18" s="47">
        <f t="shared" ca="1" si="6"/>
        <v>3.133582860915566E-2</v>
      </c>
      <c r="M18" s="47">
        <f t="shared" ca="1" si="7"/>
        <v>3.4469411470071223E-2</v>
      </c>
      <c r="N18" s="47">
        <f t="shared" ca="1" si="8"/>
        <v>5.5513331866664434E-2</v>
      </c>
      <c r="O18" s="47">
        <f t="shared" ca="1" si="9"/>
        <v>8.9404776104581751E-2</v>
      </c>
      <c r="P18" s="47">
        <f t="shared" ca="1" si="10"/>
        <v>0.60147062671304119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0.99999999999999967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112</v>
      </c>
      <c r="B21" s="30" t="s">
        <v>132</v>
      </c>
      <c r="C21" s="23"/>
      <c r="D21" s="45">
        <f ca="1">SUMIF(SharesElab!$B$2:$B$79,Det_RSD_share!$A21,SharesElab!C$2:C$79)+D30*Z8</f>
        <v>1.120874804370826E-2</v>
      </c>
      <c r="E21" s="46">
        <f ca="1">IF($D21=0,"",MAX($D21*(1-$S$4)^($E$5-$D$5),S21))</f>
        <v>1.0087873239337434E-2</v>
      </c>
      <c r="F21" s="46">
        <f ca="1">IF($D21=0,"",MAX($D21*(1-$S$4)^($F$5-$D$5),S21))</f>
        <v>9.079085915403691E-3</v>
      </c>
      <c r="G21" s="46">
        <f ca="1">IF($D21=0,"",MAX($D21*(1-$S$4)^($G$5-$D$5),S21))</f>
        <v>5.3611094421867267E-3</v>
      </c>
      <c r="H21" s="46">
        <f ca="1">IF($D21=0,"",MAX($D21*(1-$S$4)^($H$5-$D$5),S21))</f>
        <v>3.1656815145168415E-3</v>
      </c>
      <c r="I21" s="46">
        <f ca="1">IF($D21=0,"",MAX($D21*(1-$S$4)^($I$5-$D$5),S21))</f>
        <v>3.8487296803416463E-4</v>
      </c>
      <c r="J21" s="46">
        <f ca="1">IF($D21=0,"",MAX($D21*(1-$S$4)^($J$5-$D$5),S21))</f>
        <v>4.67915678959369E-5</v>
      </c>
      <c r="K21" s="23"/>
      <c r="L21" s="47">
        <f ca="1">IF($D21=0,"",MIN($D21*(1+$S$4)^($L$5-$D$5),T21))</f>
        <v>1.2329622848079088E-2</v>
      </c>
      <c r="M21" s="47">
        <f ca="1">IF($D21=0,"",MIN($D21*(1+$S$4)^($M$5-$D$5),T21))</f>
        <v>1.3562585132886997E-2</v>
      </c>
      <c r="N21" s="47">
        <f ca="1">IF($D21=0,"",MIN($D21*(1+$S$4)^($N$5-$D$5),T21))</f>
        <v>2.1842678982365849E-2</v>
      </c>
      <c r="O21" s="47">
        <f ca="1">IF($D21=0,"",MIN($D21*(1+$S$4)^($O$5-$D$5),T21))</f>
        <v>3.5177852927890031E-2</v>
      </c>
      <c r="P21" s="47">
        <f ca="1">IF($D21=0,"",MIN($D21*(1+$S$4)^($P$5-$D$5),T21))</f>
        <v>0.2366590037897639</v>
      </c>
      <c r="Q21" s="47">
        <f ca="1">IF($D21=0,"",MIN($D21*(1+$S$4)^($Q$5-$D$5),T21))</f>
        <v>0.9</v>
      </c>
      <c r="S21" s="83">
        <v>0</v>
      </c>
      <c r="T21" s="83">
        <v>0.9</v>
      </c>
    </row>
    <row r="22" spans="1:22" ht="15.75" thickBot="1">
      <c r="A22" s="49" t="s">
        <v>113</v>
      </c>
      <c r="B22" s="49" t="s">
        <v>133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IF($D22=0,"",MAX($D22*(1-$S$4)^($E$5-$D$5),S22))</f>
        <v>4.9930028985305421E-6</v>
      </c>
      <c r="F22" s="46">
        <f t="shared" ref="F22:F33" ca="1" si="13">IF($D22=0,"",MAX($D22*(1-$S$4)^($F$5-$D$5),S22))</f>
        <v>4.4937026086774883E-6</v>
      </c>
      <c r="G22" s="46">
        <f t="shared" ref="G22:G33" ca="1" si="14">IF($D22=0,"",MAX($D22*(1-$S$4)^($G$5-$D$5),S22))</f>
        <v>2.6534864533979704E-6</v>
      </c>
      <c r="H22" s="46">
        <f t="shared" ref="H22:H33" ca="1" si="15">IF($D22=0,"",MAX($D22*(1-$S$4)^($H$5-$D$5),S22))</f>
        <v>1.566857215866968E-6</v>
      </c>
      <c r="I22" s="46">
        <f t="shared" ref="I22:I33" ca="1" si="16">IF($D22=0,"",MAX($D22*(1-$S$4)^($I$5-$D$5),S22))</f>
        <v>1.9049325852619962E-7</v>
      </c>
      <c r="J22" s="46">
        <f t="shared" ref="J22:J33" ca="1" si="17">IF($D22=0,"",MAX($D22*(1-$S$4)^($J$5-$D$5),S22))</f>
        <v>2.3159533093671812E-8</v>
      </c>
      <c r="K22" s="23"/>
      <c r="L22" s="47">
        <f t="shared" ref="L22:L33" ca="1" si="18">IF($D22=0,"",MIN($D22*(1+$S$4)^($L$5-$D$5),T22))</f>
        <v>6.1025590982039963E-6</v>
      </c>
      <c r="M22" s="47">
        <f t="shared" ref="M22:M33" ca="1" si="19">IF($D22=0,"",MIN($D22*(1+$S$4)^($M$5-$D$5),T22))</f>
        <v>6.712815008024396E-6</v>
      </c>
      <c r="N22" s="47">
        <f t="shared" ref="N22:N33" ca="1" si="20">IF($D22=0,"",MIN($D22*(1+$S$4)^($N$5-$D$5),T22))</f>
        <v>1.0811055698573375E-5</v>
      </c>
      <c r="O22" s="47">
        <f t="shared" ref="O22:O33" ca="1" si="21">IF($D22=0,"",MIN($D22*(1+$S$4)^($O$5-$D$5),T22))</f>
        <v>1.7411313313109411E-5</v>
      </c>
      <c r="P22" s="47">
        <f t="shared" ref="P22:P33" ca="1" si="22">IF($D22=0,"",MIN($D22*(1+$S$4)^($P$5-$D$5),T22))</f>
        <v>1.1713460943163586E-4</v>
      </c>
      <c r="Q22" s="47">
        <f t="shared" ref="Q22:Q33" ca="1" si="23">IF($D22=0,"",MIN($D22*(1+$S$4)^($Q$5-$D$5),T22))</f>
        <v>7.8802307901560537E-4</v>
      </c>
      <c r="S22" s="83">
        <v>0</v>
      </c>
      <c r="T22" s="83">
        <v>0.9</v>
      </c>
    </row>
    <row r="23" spans="1:22" ht="15.75" thickBot="1">
      <c r="A23" s="49" t="s">
        <v>114</v>
      </c>
      <c r="B23" s="49" t="s">
        <v>134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5.6557573791455624E-6</v>
      </c>
      <c r="F23" s="46">
        <f t="shared" ca="1" si="13"/>
        <v>5.0901816412310068E-6</v>
      </c>
      <c r="G23" s="46">
        <f t="shared" ca="1" si="14"/>
        <v>3.0057013573304979E-6</v>
      </c>
      <c r="H23" s="46">
        <f t="shared" ca="1" si="15"/>
        <v>1.7748365944900862E-6</v>
      </c>
      <c r="I23" s="46">
        <f t="shared" ca="1" si="16"/>
        <v>2.1577869560302371E-7</v>
      </c>
      <c r="J23" s="46">
        <f t="shared" ca="1" si="17"/>
        <v>2.6233651943332434E-8</v>
      </c>
      <c r="K23" s="23"/>
      <c r="L23" s="47">
        <f t="shared" ca="1" si="18"/>
        <v>6.9125923522890211E-6</v>
      </c>
      <c r="M23" s="47">
        <f t="shared" ca="1" si="19"/>
        <v>7.6038515875179242E-6</v>
      </c>
      <c r="N23" s="47">
        <f t="shared" ca="1" si="20"/>
        <v>1.2246079020213498E-5</v>
      </c>
      <c r="O23" s="47">
        <f t="shared" ca="1" si="21"/>
        <v>1.9722432722844043E-5</v>
      </c>
      <c r="P23" s="47">
        <f t="shared" ca="1" si="22"/>
        <v>1.3268266514351106E-4</v>
      </c>
      <c r="Q23" s="47">
        <f t="shared" ca="1" si="23"/>
        <v>8.9262262302935741E-4</v>
      </c>
      <c r="S23" s="83">
        <v>0</v>
      </c>
      <c r="T23" s="83">
        <v>0.9</v>
      </c>
    </row>
    <row r="24" spans="1:22" ht="15.75" thickBot="1">
      <c r="A24" s="49" t="s">
        <v>115</v>
      </c>
      <c r="B24" s="49" t="s">
        <v>124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2.2149434271263358E-2</v>
      </c>
      <c r="F24" s="46">
        <f t="shared" ca="1" si="13"/>
        <v>1.9934490844137023E-2</v>
      </c>
      <c r="G24" s="46">
        <f t="shared" ca="1" si="14"/>
        <v>1.1771117498554475E-2</v>
      </c>
      <c r="H24" s="46">
        <f t="shared" ca="1" si="15"/>
        <v>6.9507271717214334E-3</v>
      </c>
      <c r="I24" s="46">
        <f t="shared" ca="1" si="16"/>
        <v>8.4504615650966212E-4</v>
      </c>
      <c r="J24" s="46">
        <f t="shared" ca="1" si="17"/>
        <v>1.0273788468306345E-4</v>
      </c>
      <c r="K24" s="23"/>
      <c r="L24" s="47">
        <f t="shared" ca="1" si="18"/>
        <v>2.7071530775988551E-2</v>
      </c>
      <c r="M24" s="47">
        <f t="shared" ca="1" si="19"/>
        <v>2.9778683853587409E-2</v>
      </c>
      <c r="N24" s="47">
        <f t="shared" ca="1" si="20"/>
        <v>4.795886813304108E-2</v>
      </c>
      <c r="O24" s="47">
        <f t="shared" ca="1" si="21"/>
        <v>7.7238236716944006E-2</v>
      </c>
      <c r="P24" s="47">
        <f t="shared" ca="1" si="22"/>
        <v>0.51962023359924026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116</v>
      </c>
      <c r="B25" s="49" t="s">
        <v>35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1.8457059528161159E-2</v>
      </c>
      <c r="F25" s="46">
        <f t="shared" ca="1" si="13"/>
        <v>1.6611353575345041E-2</v>
      </c>
      <c r="G25" s="46">
        <f t="shared" ca="1" si="14"/>
        <v>9.808838172705496E-3</v>
      </c>
      <c r="H25" s="46">
        <f t="shared" ca="1" si="15"/>
        <v>5.7920208526008703E-3</v>
      </c>
      <c r="I25" s="46">
        <f t="shared" ca="1" si="16"/>
        <v>7.0417451857803133E-4</v>
      </c>
      <c r="J25" s="46">
        <f t="shared" ca="1" si="17"/>
        <v>8.5611182216641817E-5</v>
      </c>
      <c r="K25" s="23"/>
      <c r="L25" s="47">
        <f t="shared" ca="1" si="18"/>
        <v>2.255862831219697E-2</v>
      </c>
      <c r="M25" s="47">
        <f t="shared" ca="1" si="19"/>
        <v>2.4814491143416668E-2</v>
      </c>
      <c r="N25" s="47">
        <f t="shared" ca="1" si="20"/>
        <v>3.9963986131384001E-2</v>
      </c>
      <c r="O25" s="47">
        <f t="shared" ca="1" si="21"/>
        <v>6.4362399304455253E-2</v>
      </c>
      <c r="P25" s="47">
        <f t="shared" ca="1" si="22"/>
        <v>0.4329980380591974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117</v>
      </c>
      <c r="B26" s="49" t="s">
        <v>35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5.8644007385988454E-2</v>
      </c>
      <c r="F26" s="46">
        <f t="shared" ca="1" si="13"/>
        <v>5.2779606647389614E-2</v>
      </c>
      <c r="G26" s="46">
        <f t="shared" ca="1" si="14"/>
        <v>3.1165829929217098E-2</v>
      </c>
      <c r="H26" s="46">
        <f t="shared" ca="1" si="15"/>
        <v>1.840311091490341E-2</v>
      </c>
      <c r="I26" s="46">
        <f t="shared" ca="1" si="16"/>
        <v>2.2373886590931497E-3</v>
      </c>
      <c r="J26" s="46">
        <f t="shared" ca="1" si="17"/>
        <v>2.7201422819142512E-4</v>
      </c>
      <c r="K26" s="23"/>
      <c r="L26" s="47">
        <f t="shared" ca="1" si="18"/>
        <v>7.1676009027319229E-2</v>
      </c>
      <c r="M26" s="47">
        <f t="shared" ca="1" si="19"/>
        <v>7.8843609930051156E-2</v>
      </c>
      <c r="N26" s="47">
        <f t="shared" ca="1" si="20"/>
        <v>0.12697842222844674</v>
      </c>
      <c r="O26" s="47">
        <f t="shared" ca="1" si="21"/>
        <v>0.20450001878313581</v>
      </c>
      <c r="P26" s="47">
        <f t="shared" ca="1" si="22"/>
        <v>0.9</v>
      </c>
      <c r="Q26" s="47">
        <f t="shared" ca="1" si="23"/>
        <v>0.9</v>
      </c>
      <c r="S26" s="96">
        <f>S25</f>
        <v>0</v>
      </c>
      <c r="T26" s="96">
        <f>T25</f>
        <v>0.9</v>
      </c>
    </row>
    <row r="27" spans="1:22" ht="15.75" thickBot="1">
      <c r="A27" s="49" t="s">
        <v>118</v>
      </c>
      <c r="B27" s="49" t="s">
        <v>125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0.57845704162561695</v>
      </c>
      <c r="F27" s="46">
        <f t="shared" ca="1" si="13"/>
        <v>0.52061133746305532</v>
      </c>
      <c r="G27" s="46">
        <f t="shared" ca="1" si="14"/>
        <v>0.30741578865855962</v>
      </c>
      <c r="H27" s="46">
        <f t="shared" ca="1" si="15"/>
        <v>0.18152594904499292</v>
      </c>
      <c r="I27" s="46">
        <f t="shared" ca="1" si="16"/>
        <v>2.2069317606268405E-2</v>
      </c>
      <c r="J27" s="46">
        <f t="shared" ca="1" si="17"/>
        <v>2.6831138036668661E-3</v>
      </c>
      <c r="K27" s="23"/>
      <c r="L27" s="47">
        <f t="shared" ca="1" si="18"/>
        <v>0.7070030508757541</v>
      </c>
      <c r="M27" s="47">
        <f t="shared" ca="1" si="19"/>
        <v>0.77770335596332962</v>
      </c>
      <c r="N27" s="47">
        <f t="shared" ca="1" si="20"/>
        <v>0.9</v>
      </c>
      <c r="O27" s="47">
        <f t="shared" ca="1" si="21"/>
        <v>0.9</v>
      </c>
      <c r="P27" s="47">
        <f t="shared" ca="1" si="22"/>
        <v>0.9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119</v>
      </c>
      <c r="B28" s="49" t="s">
        <v>126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0.11407248953219697</v>
      </c>
      <c r="F28" s="46">
        <f t="shared" ca="1" si="13"/>
        <v>0.10266524057897727</v>
      </c>
      <c r="G28" s="46">
        <f t="shared" ca="1" si="14"/>
        <v>6.0622797909480303E-2</v>
      </c>
      <c r="H28" s="46">
        <f t="shared" ca="1" si="15"/>
        <v>3.5797155937569033E-2</v>
      </c>
      <c r="I28" s="46">
        <f t="shared" ca="1" si="16"/>
        <v>4.3520984627465811E-3</v>
      </c>
      <c r="J28" s="46">
        <f t="shared" ca="1" si="17"/>
        <v>5.2911357154948927E-4</v>
      </c>
      <c r="K28" s="23"/>
      <c r="L28" s="47">
        <f t="shared" ca="1" si="18"/>
        <v>0.13942193165046296</v>
      </c>
      <c r="M28" s="47">
        <f t="shared" ca="1" si="19"/>
        <v>0.15336412481550926</v>
      </c>
      <c r="N28" s="47">
        <f t="shared" ca="1" si="20"/>
        <v>0.24699445665662595</v>
      </c>
      <c r="O28" s="47">
        <f t="shared" ca="1" si="21"/>
        <v>0.39778704239006274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120</v>
      </c>
      <c r="B29" s="49" t="s">
        <v>127</v>
      </c>
      <c r="C29" s="23"/>
      <c r="D29" s="45">
        <f ca="1">SUMIF(SharesElab!$B$2:$B$79,Det_RSD_share!$A29,SharesElab!C$2:C$79)+D30*Z9</f>
        <v>2.5078990820916275E-2</v>
      </c>
      <c r="E29" s="46">
        <f t="shared" ca="1" si="12"/>
        <v>2.2571091738824649E-2</v>
      </c>
      <c r="F29" s="46">
        <f t="shared" ca="1" si="13"/>
        <v>2.0313982564942185E-2</v>
      </c>
      <c r="G29" s="46">
        <f t="shared" ca="1" si="14"/>
        <v>1.1995203564772712E-2</v>
      </c>
      <c r="H29" s="46">
        <f t="shared" ca="1" si="15"/>
        <v>7.0830477529626413E-3</v>
      </c>
      <c r="I29" s="46">
        <f t="shared" ca="1" si="16"/>
        <v>8.611332501104478E-4</v>
      </c>
      <c r="J29" s="46">
        <f t="shared" ca="1" si="17"/>
        <v>1.0469369970513233E-4</v>
      </c>
      <c r="K29" s="23"/>
      <c r="L29" s="47">
        <f t="shared" ca="1" si="18"/>
        <v>2.7586889903007904E-2</v>
      </c>
      <c r="M29" s="47">
        <f t="shared" ca="1" si="19"/>
        <v>3.0345578893308696E-2</v>
      </c>
      <c r="N29" s="47">
        <f t="shared" ca="1" si="20"/>
        <v>4.887185826346261E-2</v>
      </c>
      <c r="O29" s="47">
        <f t="shared" ca="1" si="21"/>
        <v>7.8708616451889188E-2</v>
      </c>
      <c r="P29" s="47">
        <f t="shared" ca="1" si="22"/>
        <v>0.52951221319157338</v>
      </c>
      <c r="Q29" s="47">
        <f t="shared" ca="1" si="23"/>
        <v>0.9</v>
      </c>
      <c r="S29" s="83">
        <v>0</v>
      </c>
      <c r="T29" s="83">
        <v>0.9</v>
      </c>
    </row>
    <row r="30" spans="1:22" ht="15.75" thickBot="1">
      <c r="A30" s="49" t="s">
        <v>121</v>
      </c>
      <c r="B30" s="49" t="s">
        <v>128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2.7228857455398714E-2</v>
      </c>
      <c r="F30" s="46">
        <f t="shared" ca="1" si="13"/>
        <v>2.4505971709858843E-2</v>
      </c>
      <c r="G30" s="46">
        <f t="shared" ca="1" si="14"/>
        <v>1.4470531234954551E-2</v>
      </c>
      <c r="H30" s="46">
        <f t="shared" ca="1" si="15"/>
        <v>8.544703988928315E-3</v>
      </c>
      <c r="I30" s="46">
        <f t="shared" ca="1" si="16"/>
        <v>1.0388365254405984E-3</v>
      </c>
      <c r="J30" s="46">
        <f t="shared" ca="1" si="17"/>
        <v>1.2629826942955891E-4</v>
      </c>
      <c r="K30" s="23"/>
      <c r="L30" s="47">
        <f t="shared" ca="1" si="18"/>
        <v>3.3279714667709542E-2</v>
      </c>
      <c r="M30" s="47">
        <f t="shared" ca="1" si="19"/>
        <v>3.6607686134480497E-2</v>
      </c>
      <c r="N30" s="47">
        <f t="shared" ca="1" si="20"/>
        <v>5.8957044596442208E-2</v>
      </c>
      <c r="O30" s="47">
        <f t="shared" ca="1" si="21"/>
        <v>9.4950909893016161E-2</v>
      </c>
      <c r="P30" s="47">
        <f t="shared" ca="1" si="22"/>
        <v>0.63878224149368679</v>
      </c>
      <c r="Q30" s="47">
        <f t="shared" ca="1" si="23"/>
        <v>0.9</v>
      </c>
      <c r="S30" s="83">
        <v>0</v>
      </c>
      <c r="T30" s="83">
        <v>0.9</v>
      </c>
    </row>
    <row r="31" spans="1:22" ht="15.75" thickBot="1">
      <c r="A31" s="49" t="s">
        <v>122</v>
      </c>
      <c r="B31" s="49" t="s">
        <v>129</v>
      </c>
      <c r="C31" s="23"/>
      <c r="D31" s="45">
        <f ca="1">SUMIF(SharesElab!$B$2:$B$79,Det_RSD_share!$A31,SharesElab!C$2:C$79)+D30*Z10</f>
        <v>6.705055823203872E-3</v>
      </c>
      <c r="E31" s="46">
        <f t="shared" ca="1" si="12"/>
        <v>6.0345502408834847E-3</v>
      </c>
      <c r="F31" s="46">
        <f t="shared" ca="1" si="13"/>
        <v>5.4310952167951369E-3</v>
      </c>
      <c r="G31" s="46">
        <f t="shared" ca="1" si="14"/>
        <v>3.2070074145653608E-3</v>
      </c>
      <c r="H31" s="46">
        <f t="shared" ca="1" si="15"/>
        <v>1.8937058082267005E-3</v>
      </c>
      <c r="I31" s="46">
        <f t="shared" ca="1" si="16"/>
        <v>2.3023041694293265E-4</v>
      </c>
      <c r="J31" s="46">
        <f t="shared" ca="1" si="17"/>
        <v>2.7990643876913702E-5</v>
      </c>
      <c r="K31" s="23"/>
      <c r="L31" s="47">
        <f t="shared" ca="1" si="18"/>
        <v>7.3755614055242601E-3</v>
      </c>
      <c r="M31" s="47">
        <f t="shared" ca="1" si="19"/>
        <v>8.1131175460766869E-3</v>
      </c>
      <c r="N31" s="47">
        <f t="shared" ca="1" si="20"/>
        <v>1.306625693913197E-2</v>
      </c>
      <c r="O31" s="47">
        <f t="shared" ca="1" si="21"/>
        <v>2.1043337463041434E-2</v>
      </c>
      <c r="P31" s="47">
        <f t="shared" ca="1" si="22"/>
        <v>0.14156905171625295</v>
      </c>
      <c r="Q31" s="47">
        <f t="shared" ca="1" si="23"/>
        <v>0.9</v>
      </c>
      <c r="S31" s="83">
        <v>0</v>
      </c>
      <c r="T31" s="83">
        <v>0.9</v>
      </c>
    </row>
    <row r="32" spans="1:22" ht="15.75" thickBot="1">
      <c r="A32" s="49" t="s">
        <v>123</v>
      </c>
      <c r="B32" s="49" t="s">
        <v>130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5.7186721103680299E-5</v>
      </c>
      <c r="F32" s="46">
        <f t="shared" ca="1" si="13"/>
        <v>5.1468048993312272E-5</v>
      </c>
      <c r="G32" s="46">
        <f t="shared" ca="1" si="14"/>
        <v>3.0391368250060969E-5</v>
      </c>
      <c r="H32" s="46">
        <f t="shared" ca="1" si="15"/>
        <v>1.7945799037978509E-5</v>
      </c>
      <c r="I32" s="46">
        <f t="shared" ca="1" si="16"/>
        <v>2.1817902109920859E-6</v>
      </c>
      <c r="J32" s="46">
        <f t="shared" ca="1" si="17"/>
        <v>2.6525475487087037E-7</v>
      </c>
      <c r="K32" s="23"/>
      <c r="L32" s="47">
        <f t="shared" ca="1" si="18"/>
        <v>6.989488134894259E-5</v>
      </c>
      <c r="M32" s="47">
        <f t="shared" ca="1" si="19"/>
        <v>7.6884369483836855E-5</v>
      </c>
      <c r="N32" s="47">
        <f t="shared" ca="1" si="20"/>
        <v>1.2382304589741416E-4</v>
      </c>
      <c r="O32" s="47">
        <f t="shared" ca="1" si="21"/>
        <v>1.9941825364824453E-4</v>
      </c>
      <c r="P32" s="47">
        <f t="shared" ca="1" si="22"/>
        <v>1.3415862913131664E-3</v>
      </c>
      <c r="Q32" s="47">
        <f t="shared" ca="1" si="23"/>
        <v>9.0255217068252597E-3</v>
      </c>
      <c r="S32" s="83">
        <v>0</v>
      </c>
      <c r="T32" s="83">
        <v>0.25</v>
      </c>
      <c r="V32" s="78" t="s">
        <v>292</v>
      </c>
    </row>
    <row r="33" spans="1:26" ht="15">
      <c r="A33" s="49" t="s">
        <v>226</v>
      </c>
      <c r="B33" s="49" t="s">
        <v>136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6.9458616956346128E-2</v>
      </c>
      <c r="F33" s="46">
        <f t="shared" ca="1" si="13"/>
        <v>6.2512755260711511E-2</v>
      </c>
      <c r="G33" s="46">
        <f t="shared" ca="1" si="14"/>
        <v>3.6913156853897552E-2</v>
      </c>
      <c r="H33" s="46">
        <f t="shared" ca="1" si="15"/>
        <v>2.1796849990657969E-2</v>
      </c>
      <c r="I33" s="46">
        <f t="shared" ca="1" si="16"/>
        <v>2.6499881024766802E-3</v>
      </c>
      <c r="J33" s="46">
        <f t="shared" ca="1" si="17"/>
        <v>3.2217668820392579E-4</v>
      </c>
      <c r="K33" s="23"/>
      <c r="L33" s="47">
        <f t="shared" ca="1" si="18"/>
        <v>8.4893865168867488E-2</v>
      </c>
      <c r="M33" s="47">
        <f t="shared" ca="1" si="19"/>
        <v>9.3383251685754246E-2</v>
      </c>
      <c r="N33" s="47">
        <f t="shared" ca="1" si="20"/>
        <v>0.15039466067242413</v>
      </c>
      <c r="O33" s="47">
        <f t="shared" ca="1" si="21"/>
        <v>0.24221210495954584</v>
      </c>
      <c r="P33" s="47">
        <f t="shared" ca="1" si="22"/>
        <v>0.5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0.99999999999999989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283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RSDSH_Det</v>
      </c>
      <c r="G46" s="29"/>
      <c r="H46" s="23" t="str">
        <f t="shared" ref="H46:H71" si="26">B46</f>
        <v>RSDSH_Det</v>
      </c>
      <c r="I46" s="24">
        <v>1</v>
      </c>
      <c r="J46" s="32">
        <f t="shared" ref="J46:J58" ca="1" si="27">IF(E6="","",-E6)</f>
        <v>-6.4559286273255176E-2</v>
      </c>
      <c r="K46" s="32">
        <f t="shared" ref="K46:K58" ca="1" si="28">IF(F6="","",-F6)</f>
        <v>-5.8103357645929665E-2</v>
      </c>
      <c r="L46" s="32">
        <f t="shared" ref="L46:L58" ca="1" si="29">IF(G6="","",-G6)</f>
        <v>-3.4309451656345018E-2</v>
      </c>
      <c r="M46" s="32">
        <f t="shared" ref="M46:M58" ca="1" si="30">IF(H6="","",-H6)</f>
        <v>-2.0259388108555175E-2</v>
      </c>
      <c r="N46" s="32">
        <f t="shared" ref="N46:N58" ca="1" si="31">IF(I6="","",-I6)</f>
        <v>-2.4630686302901015E-3</v>
      </c>
      <c r="O46" s="32">
        <f t="shared" ref="O46:O58" ca="1" si="32">IF(J6="","",-J6)</f>
        <v>-2.9945164409764659E-4</v>
      </c>
      <c r="P46" s="24">
        <v>0</v>
      </c>
      <c r="Q46" s="24">
        <v>5</v>
      </c>
      <c r="R46" s="23" t="s">
        <v>149</v>
      </c>
      <c r="Z46" s="86" t="s">
        <v>296</v>
      </c>
    </row>
    <row r="47" spans="1:26" s="23" customFormat="1" ht="15.75" thickBot="1">
      <c r="A47" s="23" t="s">
        <v>203</v>
      </c>
      <c r="B47" s="23" t="s">
        <v>283</v>
      </c>
      <c r="D47" s="23" t="str">
        <f t="shared" si="24"/>
        <v>\I: DISABLED</v>
      </c>
      <c r="E47" s="79" t="str">
        <f t="shared" ref="E47:E71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ca="1" si="27"/>
        <v/>
      </c>
      <c r="K47" s="32" t="str">
        <f t="shared" ca="1" si="28"/>
        <v/>
      </c>
      <c r="L47" s="32" t="str">
        <f t="shared" ca="1" si="29"/>
        <v/>
      </c>
      <c r="M47" s="32" t="str">
        <f t="shared" ca="1" si="30"/>
        <v/>
      </c>
      <c r="N47" s="32" t="str">
        <f t="shared" ca="1" si="31"/>
        <v/>
      </c>
      <c r="O47" s="32" t="str">
        <f t="shared" ca="1" si="32"/>
        <v/>
      </c>
      <c r="P47" s="24">
        <v>0</v>
      </c>
      <c r="Q47" s="24">
        <v>5</v>
      </c>
      <c r="R47" s="23" t="s">
        <v>150</v>
      </c>
      <c r="Z47" s="86" t="s">
        <v>296</v>
      </c>
    </row>
    <row r="48" spans="1:26" s="23" customFormat="1" ht="15.75" thickBot="1">
      <c r="A48" s="23" t="s">
        <v>204</v>
      </c>
      <c r="B48" s="23" t="s">
        <v>283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151</v>
      </c>
      <c r="Z48" s="86" t="s">
        <v>296</v>
      </c>
    </row>
    <row r="49" spans="1:26" s="23" customFormat="1" ht="15.75" thickBot="1">
      <c r="A49" s="23" t="s">
        <v>205</v>
      </c>
      <c r="B49" s="23" t="s">
        <v>283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-2.5180609424620057E-2</v>
      </c>
      <c r="K49" s="32">
        <f t="shared" ca="1" si="28"/>
        <v>-2.2662548482158051E-2</v>
      </c>
      <c r="L49" s="32">
        <f t="shared" ca="1" si="29"/>
        <v>-1.3382008253229511E-2</v>
      </c>
      <c r="M49" s="32">
        <f t="shared" ca="1" si="30"/>
        <v>-7.9019420534494969E-3</v>
      </c>
      <c r="N49" s="32">
        <f t="shared" ca="1" si="31"/>
        <v>-9.6069167962692414E-4</v>
      </c>
      <c r="O49" s="32">
        <f t="shared" ca="1" si="32"/>
        <v>-1.1679768050203653E-4</v>
      </c>
      <c r="P49" s="24">
        <v>0</v>
      </c>
      <c r="Q49" s="24">
        <v>5</v>
      </c>
      <c r="R49" s="23" t="s">
        <v>152</v>
      </c>
      <c r="Z49" s="86"/>
    </row>
    <row r="50" spans="1:26" s="23" customFormat="1" ht="15.75" thickBot="1">
      <c r="A50" s="23" t="s">
        <v>206</v>
      </c>
      <c r="B50" s="23" t="s">
        <v>283</v>
      </c>
      <c r="D50" s="94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92">
        <f ca="1">MAX(IF(E10+E11="","",-E10-E11),-$T$10)</f>
        <v>-4.0883295005648176E-2</v>
      </c>
      <c r="K50" s="92">
        <f t="shared" ref="K50:O50" ca="1" si="34">MAX(IF(F10+F11="","",-F10-F11),-$T$10)</f>
        <v>-3.6794965505083363E-2</v>
      </c>
      <c r="L50" s="92">
        <f t="shared" ca="1" si="34"/>
        <v>-2.1727059181096676E-2</v>
      </c>
      <c r="M50" s="92">
        <f t="shared" ca="1" si="34"/>
        <v>-1.282961117584578E-2</v>
      </c>
      <c r="N50" s="92">
        <f t="shared" ca="1" si="34"/>
        <v>-1.5597812064571115E-3</v>
      </c>
      <c r="O50" s="92">
        <f t="shared" ca="1" si="34"/>
        <v>-1.8963298097429788E-4</v>
      </c>
      <c r="P50" s="24">
        <v>0</v>
      </c>
      <c r="Q50" s="24">
        <v>5</v>
      </c>
      <c r="R50" s="23" t="s">
        <v>153</v>
      </c>
      <c r="Z50" s="86"/>
    </row>
    <row r="51" spans="1:26" s="23" customFormat="1" ht="15.75" thickBot="1">
      <c r="A51" s="23" t="s">
        <v>206</v>
      </c>
      <c r="B51" s="23" t="s">
        <v>283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ca="1" si="27"/>
        <v>-2.009782063328467E-2</v>
      </c>
      <c r="K51" s="32">
        <f t="shared" ca="1" si="28"/>
        <v>-1.8088038569956204E-2</v>
      </c>
      <c r="L51" s="32">
        <f t="shared" ca="1" si="29"/>
        <v>-1.068080589517344E-2</v>
      </c>
      <c r="M51" s="32">
        <f t="shared" ca="1" si="30"/>
        <v>-6.3069090730409668E-3</v>
      </c>
      <c r="N51" s="32">
        <f t="shared" ca="1" si="31"/>
        <v>-7.6677290590722997E-4</v>
      </c>
      <c r="O51" s="32">
        <f t="shared" ca="1" si="32"/>
        <v>-9.3221684730890471E-5</v>
      </c>
      <c r="P51" s="24">
        <v>0</v>
      </c>
      <c r="Q51" s="24">
        <v>5</v>
      </c>
      <c r="R51" s="23" t="s">
        <v>154</v>
      </c>
      <c r="Z51" s="86" t="s">
        <v>296</v>
      </c>
    </row>
    <row r="52" spans="1:26" s="23" customFormat="1" ht="15.75" thickBot="1">
      <c r="A52" s="23" t="s">
        <v>207</v>
      </c>
      <c r="B52" s="23" t="s">
        <v>283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-0.55197181967541553</v>
      </c>
      <c r="K52" s="32">
        <f t="shared" ca="1" si="28"/>
        <v>-0.496774637707874</v>
      </c>
      <c r="L52" s="32">
        <f t="shared" ca="1" si="29"/>
        <v>-0.29334045582012258</v>
      </c>
      <c r="M52" s="32">
        <f t="shared" ca="1" si="30"/>
        <v>-0.17321460575722422</v>
      </c>
      <c r="N52" s="32">
        <f t="shared" ca="1" si="31"/>
        <v>-2.1058852294187705E-2</v>
      </c>
      <c r="O52" s="32">
        <f t="shared" ca="1" si="32"/>
        <v>-2.560264811444279E-3</v>
      </c>
      <c r="P52" s="24">
        <v>0</v>
      </c>
      <c r="Q52" s="24">
        <v>5</v>
      </c>
      <c r="R52" s="23" t="s">
        <v>155</v>
      </c>
      <c r="Z52" s="86"/>
    </row>
    <row r="53" spans="1:26" s="23" customFormat="1" ht="15.75" thickBot="1">
      <c r="A53" s="23" t="s">
        <v>208</v>
      </c>
      <c r="B53" s="23" t="s">
        <v>283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-9.8963704714358558E-2</v>
      </c>
      <c r="K53" s="32">
        <f t="shared" ca="1" si="28"/>
        <v>-8.9067334242922708E-2</v>
      </c>
      <c r="L53" s="32">
        <f t="shared" ca="1" si="29"/>
        <v>-5.2593370197103438E-2</v>
      </c>
      <c r="M53" s="32">
        <f t="shared" ca="1" si="30"/>
        <v>-3.1055859167687619E-2</v>
      </c>
      <c r="N53" s="32">
        <f t="shared" ca="1" si="31"/>
        <v>-3.7756674630433258E-3</v>
      </c>
      <c r="O53" s="32">
        <f t="shared" ca="1" si="32"/>
        <v>-4.5903301900326995E-4</v>
      </c>
      <c r="P53" s="24">
        <v>0</v>
      </c>
      <c r="Q53" s="24">
        <v>5</v>
      </c>
      <c r="R53" s="23" t="s">
        <v>156</v>
      </c>
      <c r="Z53" s="86"/>
    </row>
    <row r="54" spans="1:26" s="23" customFormat="1" ht="15.75" thickBot="1">
      <c r="A54" s="23" t="s">
        <v>142</v>
      </c>
      <c r="B54" s="23" t="s">
        <v>283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-7.6779735332279789E-2</v>
      </c>
      <c r="K54" s="32">
        <f t="shared" ca="1" si="28"/>
        <v>-6.9101761799051808E-2</v>
      </c>
      <c r="L54" s="32">
        <f t="shared" ca="1" si="29"/>
        <v>-4.0803899324722115E-2</v>
      </c>
      <c r="M54" s="32">
        <f t="shared" ca="1" si="30"/>
        <v>-2.4094294512255168E-2</v>
      </c>
      <c r="N54" s="32">
        <f t="shared" ca="1" si="31"/>
        <v>-2.9293037215198988E-3</v>
      </c>
      <c r="O54" s="32">
        <f t="shared" ca="1" si="32"/>
        <v>-3.5613494674209426E-4</v>
      </c>
      <c r="P54" s="24">
        <v>0</v>
      </c>
      <c r="Q54" s="24">
        <v>5</v>
      </c>
      <c r="R54" s="23" t="s">
        <v>157</v>
      </c>
      <c r="Z54" s="86" t="s">
        <v>296</v>
      </c>
    </row>
    <row r="55" spans="1:26" s="23" customFormat="1" ht="15.75" thickBot="1">
      <c r="A55" s="56" t="s">
        <v>173</v>
      </c>
      <c r="B55" s="23" t="s">
        <v>283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-9.6883144243290836E-2</v>
      </c>
      <c r="K55" s="32">
        <f t="shared" ca="1" si="28"/>
        <v>-8.7194829818961761E-2</v>
      </c>
      <c r="L55" s="32">
        <f t="shared" ca="1" si="29"/>
        <v>-5.1487675059798739E-2</v>
      </c>
      <c r="M55" s="32">
        <f t="shared" ca="1" si="30"/>
        <v>-3.0402957246060566E-2</v>
      </c>
      <c r="N55" s="32">
        <f t="shared" ca="1" si="31"/>
        <v>-3.6962898316361546E-3</v>
      </c>
      <c r="O55" s="32">
        <f t="shared" ca="1" si="32"/>
        <v>-4.4938255212746274E-4</v>
      </c>
      <c r="P55" s="24">
        <v>0</v>
      </c>
      <c r="Q55" s="24">
        <v>5</v>
      </c>
      <c r="R55" s="23" t="s">
        <v>158</v>
      </c>
      <c r="Z55" s="86" t="s">
        <v>296</v>
      </c>
    </row>
    <row r="56" spans="1:26" s="23" customFormat="1" ht="15.75" thickBot="1">
      <c r="A56" s="23" t="s">
        <v>143</v>
      </c>
      <c r="B56" s="23" t="s">
        <v>283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t="shared" ca="1" si="27"/>
        <v>-1.3707501536994694E-2</v>
      </c>
      <c r="K56" s="32">
        <f t="shared" ca="1" si="28"/>
        <v>-1.2336751383295225E-2</v>
      </c>
      <c r="L56" s="32">
        <f t="shared" ca="1" si="29"/>
        <v>-7.2847283243219988E-3</v>
      </c>
      <c r="M56" s="32">
        <f t="shared" ca="1" si="30"/>
        <v>-4.3015592282288984E-3</v>
      </c>
      <c r="N56" s="32">
        <f t="shared" ca="1" si="31"/>
        <v>-5.2296918049126112E-4</v>
      </c>
      <c r="O56" s="32">
        <f t="shared" ca="1" si="32"/>
        <v>-6.3580843418099207E-5</v>
      </c>
      <c r="P56" s="24">
        <v>0</v>
      </c>
      <c r="Q56" s="24">
        <v>5</v>
      </c>
      <c r="R56" s="23" t="s">
        <v>175</v>
      </c>
      <c r="Z56" s="86"/>
    </row>
    <row r="57" spans="1:26" s="23" customFormat="1" ht="15.75" thickBot="1">
      <c r="A57" s="23" t="s">
        <v>144</v>
      </c>
      <c r="B57" s="26" t="s">
        <v>283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ca="1" si="27"/>
        <v>-2.3156428117551068E-3</v>
      </c>
      <c r="K57" s="32">
        <f t="shared" ca="1" si="28"/>
        <v>-2.0840785305795959E-3</v>
      </c>
      <c r="L57" s="32">
        <f t="shared" ca="1" si="29"/>
        <v>-1.230627531521946E-3</v>
      </c>
      <c r="M57" s="32">
        <f t="shared" ca="1" si="30"/>
        <v>-7.2667325108839405E-4</v>
      </c>
      <c r="N57" s="32">
        <f t="shared" ca="1" si="31"/>
        <v>-8.8346502847779797E-5</v>
      </c>
      <c r="O57" s="32">
        <f t="shared" ca="1" si="32"/>
        <v>-1.0740872261009282E-5</v>
      </c>
      <c r="P57" s="24">
        <v>0</v>
      </c>
      <c r="Q57" s="24">
        <v>5</v>
      </c>
      <c r="R57" s="23" t="s">
        <v>159</v>
      </c>
      <c r="Z57" s="86" t="s">
        <v>296</v>
      </c>
    </row>
    <row r="58" spans="1:26" s="23" customFormat="1" ht="15.75" thickBot="1">
      <c r="A58" s="53" t="s">
        <v>145</v>
      </c>
      <c r="B58" s="53" t="s">
        <v>283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-2.563840522567281E-2</v>
      </c>
      <c r="K58" s="55">
        <f t="shared" ca="1" si="28"/>
        <v>-2.3074564703105527E-2</v>
      </c>
      <c r="L58" s="55">
        <f t="shared" ca="1" si="29"/>
        <v>-1.3625299711536787E-2</v>
      </c>
      <c r="M58" s="55">
        <f t="shared" ca="1" si="30"/>
        <v>-8.0456032266653602E-3</v>
      </c>
      <c r="N58" s="55">
        <f t="shared" ca="1" si="31"/>
        <v>-9.7815752446106519E-4</v>
      </c>
      <c r="O58" s="55">
        <f t="shared" ca="1" si="32"/>
        <v>-1.1892111948656937E-4</v>
      </c>
      <c r="P58" s="54">
        <v>0</v>
      </c>
      <c r="Q58" s="54">
        <v>5</v>
      </c>
      <c r="R58" s="53" t="s">
        <v>160</v>
      </c>
      <c r="Z58" s="86" t="s">
        <v>296</v>
      </c>
    </row>
    <row r="59" spans="1:26" s="23" customFormat="1" ht="15.75" thickBot="1">
      <c r="A59" s="23" t="s">
        <v>141</v>
      </c>
      <c r="B59" s="26" t="s">
        <v>284</v>
      </c>
      <c r="C59" s="26"/>
      <c r="D59" s="23" t="str">
        <f t="shared" ref="D59:D71" si="35">IF(Z59="","UC-LO_"&amp;A21,"\I: DISABLED")</f>
        <v>\I: DISABLED</v>
      </c>
      <c r="E59" s="23" t="str">
        <f t="shared" si="33"/>
        <v>RSDCOA</v>
      </c>
      <c r="F59" s="23" t="str">
        <f t="shared" si="25"/>
        <v>RSDWH_Det</v>
      </c>
      <c r="G59" s="26"/>
      <c r="H59" s="23" t="str">
        <f t="shared" si="26"/>
        <v>RSDWH_Det</v>
      </c>
      <c r="I59" s="24">
        <v>1</v>
      </c>
      <c r="J59" s="33">
        <f t="shared" ref="J59:J71" ca="1" si="36">IF(E21="","",-E21)</f>
        <v>-1.0087873239337434E-2</v>
      </c>
      <c r="K59" s="33">
        <f t="shared" ref="K59:K71" ca="1" si="37">IF(F21="","",-F21)</f>
        <v>-9.079085915403691E-3</v>
      </c>
      <c r="L59" s="33">
        <f t="shared" ref="L59:L71" ca="1" si="38">IF(G21="","",-G21)</f>
        <v>-5.3611094421867267E-3</v>
      </c>
      <c r="M59" s="33">
        <f t="shared" ref="M59:M71" ca="1" si="39">IF(H21="","",-H21)</f>
        <v>-3.1656815145168415E-3</v>
      </c>
      <c r="N59" s="33">
        <f t="shared" ref="N59:N71" ca="1" si="40">IF(I21="","",-I21)</f>
        <v>-3.8487296803416463E-4</v>
      </c>
      <c r="O59" s="33">
        <f t="shared" ref="O59:O71" ca="1" si="41">IF(J21="","",-J21)</f>
        <v>-4.67915678959369E-5</v>
      </c>
      <c r="P59" s="24">
        <v>0</v>
      </c>
      <c r="Q59" s="24">
        <v>5</v>
      </c>
      <c r="R59" s="23" t="s">
        <v>161</v>
      </c>
      <c r="Z59" s="86" t="s">
        <v>296</v>
      </c>
    </row>
    <row r="60" spans="1:26" s="23" customFormat="1" ht="15.75" thickBot="1">
      <c r="A60" s="23" t="s">
        <v>203</v>
      </c>
      <c r="B60" s="26" t="s">
        <v>284</v>
      </c>
      <c r="C60" s="26"/>
      <c r="D60" s="23" t="str">
        <f t="shared" si="35"/>
        <v>\I: DISABLED</v>
      </c>
      <c r="E60" s="79" t="str">
        <f t="shared" si="33"/>
        <v>RSDBDL</v>
      </c>
      <c r="F60" s="79" t="str">
        <f t="shared" si="25"/>
        <v>RSDWH_Det</v>
      </c>
      <c r="G60" s="79"/>
      <c r="H60" s="80" t="str">
        <f t="shared" si="26"/>
        <v>RSDWH_Det</v>
      </c>
      <c r="I60" s="79">
        <v>1</v>
      </c>
      <c r="J60" s="81">
        <f t="shared" ca="1" si="36"/>
        <v>-4.9930028985305421E-6</v>
      </c>
      <c r="K60" s="82">
        <f t="shared" ca="1" si="37"/>
        <v>-4.4937026086774883E-6</v>
      </c>
      <c r="L60" s="82">
        <f t="shared" ca="1" si="38"/>
        <v>-2.6534864533979704E-6</v>
      </c>
      <c r="M60" s="82">
        <f t="shared" ca="1" si="39"/>
        <v>-1.566857215866968E-6</v>
      </c>
      <c r="N60" s="82">
        <f t="shared" ca="1" si="40"/>
        <v>-1.9049325852619962E-7</v>
      </c>
      <c r="O60" s="82">
        <f t="shared" ca="1" si="41"/>
        <v>-2.3159533093671812E-8</v>
      </c>
      <c r="P60" s="81">
        <v>0</v>
      </c>
      <c r="Q60" s="81">
        <v>5</v>
      </c>
      <c r="R60" s="81" t="s">
        <v>162</v>
      </c>
      <c r="Z60" s="86" t="s">
        <v>296</v>
      </c>
    </row>
    <row r="61" spans="1:26" s="23" customFormat="1" ht="15">
      <c r="A61" s="23" t="s">
        <v>204</v>
      </c>
      <c r="B61" s="26" t="s">
        <v>284</v>
      </c>
      <c r="C61" s="26"/>
      <c r="D61" s="23" t="str">
        <f t="shared" si="35"/>
        <v>\I: DISABLED</v>
      </c>
      <c r="E61" s="79" t="str">
        <f t="shared" si="33"/>
        <v>RSDETH</v>
      </c>
      <c r="F61" s="79" t="str">
        <f t="shared" si="25"/>
        <v>RSDWH_Det</v>
      </c>
      <c r="G61" s="79"/>
      <c r="H61" s="80" t="str">
        <f t="shared" si="26"/>
        <v>RSDWH_Det</v>
      </c>
      <c r="I61" s="79">
        <v>1</v>
      </c>
      <c r="J61" s="81">
        <f t="shared" ca="1" si="36"/>
        <v>-5.6557573791455624E-6</v>
      </c>
      <c r="K61" s="82">
        <f t="shared" ca="1" si="37"/>
        <v>-5.0901816412310068E-6</v>
      </c>
      <c r="L61" s="82">
        <f t="shared" ca="1" si="38"/>
        <v>-3.0057013573304979E-6</v>
      </c>
      <c r="M61" s="82">
        <f t="shared" ca="1" si="39"/>
        <v>-1.7748365944900862E-6</v>
      </c>
      <c r="N61" s="82">
        <f t="shared" ca="1" si="40"/>
        <v>-2.1577869560302371E-7</v>
      </c>
      <c r="O61" s="82">
        <f t="shared" ca="1" si="41"/>
        <v>-2.6233651943332434E-8</v>
      </c>
      <c r="P61" s="81">
        <v>0</v>
      </c>
      <c r="Q61" s="81">
        <v>5</v>
      </c>
      <c r="R61" s="81" t="s">
        <v>163</v>
      </c>
      <c r="Z61" s="86" t="s">
        <v>296</v>
      </c>
    </row>
    <row r="62" spans="1:26" s="23" customFormat="1" ht="15">
      <c r="A62" s="23" t="s">
        <v>205</v>
      </c>
      <c r="B62" s="26" t="s">
        <v>284</v>
      </c>
      <c r="C62" s="26"/>
      <c r="D62" s="23" t="str">
        <f t="shared" si="35"/>
        <v>UC-LO_R-WH_Det_LPG_X0</v>
      </c>
      <c r="E62" s="23" t="str">
        <f t="shared" si="33"/>
        <v>RSDLPG</v>
      </c>
      <c r="F62" s="23" t="str">
        <f t="shared" si="25"/>
        <v>RSDWH_Det</v>
      </c>
      <c r="G62" s="26"/>
      <c r="H62" s="23" t="str">
        <f t="shared" si="26"/>
        <v>RSDWH_Det</v>
      </c>
      <c r="I62" s="24">
        <v>1</v>
      </c>
      <c r="J62" s="33">
        <f t="shared" ca="1" si="36"/>
        <v>-2.2149434271263358E-2</v>
      </c>
      <c r="K62" s="33">
        <f t="shared" ca="1" si="37"/>
        <v>-1.9934490844137023E-2</v>
      </c>
      <c r="L62" s="33">
        <f t="shared" ca="1" si="38"/>
        <v>-1.1771117498554475E-2</v>
      </c>
      <c r="M62" s="33">
        <f t="shared" ca="1" si="39"/>
        <v>-6.9507271717214334E-3</v>
      </c>
      <c r="N62" s="33">
        <f t="shared" ca="1" si="40"/>
        <v>-8.4504615650966212E-4</v>
      </c>
      <c r="O62" s="33">
        <f t="shared" ca="1" si="41"/>
        <v>-1.0273788468306345E-4</v>
      </c>
      <c r="P62" s="24">
        <v>0</v>
      </c>
      <c r="Q62" s="24">
        <v>5</v>
      </c>
      <c r="R62" s="23" t="s">
        <v>164</v>
      </c>
      <c r="Z62" s="86"/>
    </row>
    <row r="63" spans="1:26" s="23" customFormat="1" ht="15">
      <c r="A63" s="23" t="s">
        <v>206</v>
      </c>
      <c r="B63" s="26" t="s">
        <v>284</v>
      </c>
      <c r="C63" s="26"/>
      <c r="D63" s="94" t="str">
        <f t="shared" si="35"/>
        <v>UC-LO_R-WH_Det_ELC_X0</v>
      </c>
      <c r="E63" s="23" t="str">
        <f t="shared" si="33"/>
        <v>RSDELC</v>
      </c>
      <c r="F63" s="23" t="str">
        <f t="shared" si="25"/>
        <v>RSDWH_Det</v>
      </c>
      <c r="G63" s="26"/>
      <c r="H63" s="23" t="str">
        <f t="shared" si="26"/>
        <v>RSDWH_Det</v>
      </c>
      <c r="I63" s="24">
        <v>1</v>
      </c>
      <c r="J63" s="93">
        <f ca="1">MAX(IF(E25+E26="","",-E25-E26),-$T$25)</f>
        <v>-7.7101066914149613E-2</v>
      </c>
      <c r="K63" s="93">
        <f t="shared" ref="K63:O63" ca="1" si="42">MAX(IF(F25+F26="","",-F25-F26),-$T$25)</f>
        <v>-6.9390960222734652E-2</v>
      </c>
      <c r="L63" s="93">
        <f t="shared" ca="1" si="42"/>
        <v>-4.0974668101922594E-2</v>
      </c>
      <c r="M63" s="93">
        <f t="shared" ca="1" si="42"/>
        <v>-2.4195131767504281E-2</v>
      </c>
      <c r="N63" s="93">
        <f t="shared" ca="1" si="42"/>
        <v>-2.9415631776711811E-3</v>
      </c>
      <c r="O63" s="93">
        <f t="shared" ca="1" si="42"/>
        <v>-3.5762541040806694E-4</v>
      </c>
      <c r="P63" s="24">
        <v>0</v>
      </c>
      <c r="Q63" s="24">
        <v>5</v>
      </c>
      <c r="R63" s="23" t="s">
        <v>165</v>
      </c>
      <c r="Z63" s="86"/>
    </row>
    <row r="64" spans="1:26" s="23" customFormat="1" ht="15">
      <c r="A64" s="23" t="s">
        <v>206</v>
      </c>
      <c r="B64" s="26" t="s">
        <v>284</v>
      </c>
      <c r="C64" s="26"/>
      <c r="D64" s="23" t="str">
        <f t="shared" si="35"/>
        <v>\I: DISABLED</v>
      </c>
      <c r="E64" s="23" t="str">
        <f t="shared" si="33"/>
        <v>RSDELC</v>
      </c>
      <c r="F64" s="23" t="str">
        <f t="shared" si="25"/>
        <v>RSDWH_Det</v>
      </c>
      <c r="G64" s="26"/>
      <c r="H64" s="23" t="str">
        <f t="shared" si="26"/>
        <v>RSDWH_Det</v>
      </c>
      <c r="I64" s="24">
        <v>1</v>
      </c>
      <c r="J64" s="33">
        <f t="shared" ca="1" si="36"/>
        <v>-5.8644007385988454E-2</v>
      </c>
      <c r="K64" s="33">
        <f t="shared" ca="1" si="37"/>
        <v>-5.2779606647389614E-2</v>
      </c>
      <c r="L64" s="33">
        <f t="shared" ca="1" si="38"/>
        <v>-3.1165829929217098E-2</v>
      </c>
      <c r="M64" s="33">
        <f t="shared" ca="1" si="39"/>
        <v>-1.840311091490341E-2</v>
      </c>
      <c r="N64" s="33">
        <f t="shared" ca="1" si="40"/>
        <v>-2.2373886590931497E-3</v>
      </c>
      <c r="O64" s="33">
        <f t="shared" ca="1" si="41"/>
        <v>-2.7201422819142512E-4</v>
      </c>
      <c r="P64" s="24">
        <v>0</v>
      </c>
      <c r="Q64" s="24">
        <v>5</v>
      </c>
      <c r="R64" s="23" t="s">
        <v>166</v>
      </c>
      <c r="Z64" s="86" t="s">
        <v>296</v>
      </c>
    </row>
    <row r="65" spans="1:26" s="23" customFormat="1" ht="15">
      <c r="A65" s="23" t="s">
        <v>207</v>
      </c>
      <c r="B65" s="26" t="s">
        <v>284</v>
      </c>
      <c r="C65" s="26"/>
      <c r="D65" s="23" t="str">
        <f t="shared" si="35"/>
        <v>UC-LO_R-WH_Det_KER_X0</v>
      </c>
      <c r="E65" s="23" t="str">
        <f t="shared" si="33"/>
        <v>RSDKER</v>
      </c>
      <c r="F65" s="23" t="str">
        <f t="shared" si="25"/>
        <v>RSDWH_Det</v>
      </c>
      <c r="G65" s="26"/>
      <c r="H65" s="23" t="str">
        <f t="shared" si="26"/>
        <v>RSDWH_Det</v>
      </c>
      <c r="I65" s="24">
        <v>1</v>
      </c>
      <c r="J65" s="33">
        <f t="shared" ca="1" si="36"/>
        <v>-0.57845704162561695</v>
      </c>
      <c r="K65" s="33">
        <f t="shared" ca="1" si="37"/>
        <v>-0.52061133746305532</v>
      </c>
      <c r="L65" s="33">
        <f t="shared" ca="1" si="38"/>
        <v>-0.30741578865855962</v>
      </c>
      <c r="M65" s="33">
        <f t="shared" ca="1" si="39"/>
        <v>-0.18152594904499292</v>
      </c>
      <c r="N65" s="33">
        <f t="shared" ca="1" si="40"/>
        <v>-2.2069317606268405E-2</v>
      </c>
      <c r="O65" s="33">
        <f t="shared" ca="1" si="41"/>
        <v>-2.6831138036668661E-3</v>
      </c>
      <c r="P65" s="24">
        <v>0</v>
      </c>
      <c r="Q65" s="24">
        <v>5</v>
      </c>
      <c r="R65" s="23" t="s">
        <v>167</v>
      </c>
      <c r="Z65" s="86"/>
    </row>
    <row r="66" spans="1:26" s="23" customFormat="1" ht="15">
      <c r="A66" s="23" t="s">
        <v>208</v>
      </c>
      <c r="B66" s="26" t="s">
        <v>284</v>
      </c>
      <c r="C66" s="26"/>
      <c r="D66" s="23" t="str">
        <f t="shared" si="35"/>
        <v>UC-LO_R-WH_Det_GAS_X0</v>
      </c>
      <c r="E66" s="23" t="str">
        <f t="shared" si="33"/>
        <v>RSDGAS</v>
      </c>
      <c r="F66" s="23" t="str">
        <f t="shared" si="25"/>
        <v>RSDWH_Det</v>
      </c>
      <c r="G66" s="26"/>
      <c r="H66" s="23" t="str">
        <f t="shared" si="26"/>
        <v>RSDWH_Det</v>
      </c>
      <c r="I66" s="24">
        <v>1</v>
      </c>
      <c r="J66" s="33">
        <f t="shared" ca="1" si="36"/>
        <v>-0.11407248953219697</v>
      </c>
      <c r="K66" s="33">
        <f t="shared" ca="1" si="37"/>
        <v>-0.10266524057897727</v>
      </c>
      <c r="L66" s="33">
        <f t="shared" ca="1" si="38"/>
        <v>-6.0622797909480303E-2</v>
      </c>
      <c r="M66" s="33">
        <f t="shared" ca="1" si="39"/>
        <v>-3.5797155937569033E-2</v>
      </c>
      <c r="N66" s="33">
        <f t="shared" ca="1" si="40"/>
        <v>-4.3520984627465811E-3</v>
      </c>
      <c r="O66" s="33">
        <f t="shared" ca="1" si="41"/>
        <v>-5.2911357154948927E-4</v>
      </c>
      <c r="P66" s="24">
        <v>0</v>
      </c>
      <c r="Q66" s="24">
        <v>5</v>
      </c>
      <c r="R66" s="23" t="s">
        <v>168</v>
      </c>
      <c r="Z66" s="86"/>
    </row>
    <row r="67" spans="1:26" s="23" customFormat="1" ht="15">
      <c r="A67" s="23" t="s">
        <v>142</v>
      </c>
      <c r="B67" s="26" t="s">
        <v>284</v>
      </c>
      <c r="C67" s="26"/>
      <c r="D67" s="23" t="str">
        <f t="shared" si="35"/>
        <v>\I: DISABLED</v>
      </c>
      <c r="E67" s="23" t="str">
        <f t="shared" si="33"/>
        <v>RSDPEA</v>
      </c>
      <c r="F67" s="23" t="str">
        <f t="shared" si="25"/>
        <v>RSDWH_Det</v>
      </c>
      <c r="G67" s="26"/>
      <c r="H67" s="23" t="str">
        <f t="shared" si="26"/>
        <v>RSDWH_Det</v>
      </c>
      <c r="I67" s="24">
        <v>1</v>
      </c>
      <c r="J67" s="33">
        <f t="shared" ca="1" si="36"/>
        <v>-2.2571091738824649E-2</v>
      </c>
      <c r="K67" s="33">
        <f t="shared" ca="1" si="37"/>
        <v>-2.0313982564942185E-2</v>
      </c>
      <c r="L67" s="33">
        <f t="shared" ca="1" si="38"/>
        <v>-1.1995203564772712E-2</v>
      </c>
      <c r="M67" s="33">
        <f t="shared" ca="1" si="39"/>
        <v>-7.0830477529626413E-3</v>
      </c>
      <c r="N67" s="33">
        <f t="shared" ca="1" si="40"/>
        <v>-8.611332501104478E-4</v>
      </c>
      <c r="O67" s="33">
        <f t="shared" ca="1" si="41"/>
        <v>-1.0469369970513233E-4</v>
      </c>
      <c r="P67" s="24">
        <v>0</v>
      </c>
      <c r="Q67" s="24">
        <v>5</v>
      </c>
      <c r="R67" s="23" t="s">
        <v>169</v>
      </c>
      <c r="Z67" s="86" t="s">
        <v>296</v>
      </c>
    </row>
    <row r="68" spans="1:26" s="23" customFormat="1" ht="15">
      <c r="A68" s="56" t="s">
        <v>173</v>
      </c>
      <c r="B68" s="26" t="s">
        <v>284</v>
      </c>
      <c r="C68" s="26"/>
      <c r="D68" s="23" t="str">
        <f t="shared" si="35"/>
        <v>\I: DISABLED</v>
      </c>
      <c r="F68" s="23" t="str">
        <f t="shared" si="25"/>
        <v>RSDWH_Det</v>
      </c>
      <c r="G68" s="26"/>
      <c r="H68" s="23" t="str">
        <f t="shared" si="26"/>
        <v>RSDWH_Det</v>
      </c>
      <c r="I68" s="24">
        <v>1</v>
      </c>
      <c r="J68" s="33">
        <f t="shared" ca="1" si="36"/>
        <v>-2.7228857455398714E-2</v>
      </c>
      <c r="K68" s="33">
        <f t="shared" ca="1" si="37"/>
        <v>-2.4505971709858843E-2</v>
      </c>
      <c r="L68" s="33">
        <f t="shared" ca="1" si="38"/>
        <v>-1.4470531234954551E-2</v>
      </c>
      <c r="M68" s="33">
        <f t="shared" ca="1" si="39"/>
        <v>-8.544703988928315E-3</v>
      </c>
      <c r="N68" s="33">
        <f t="shared" ca="1" si="40"/>
        <v>-1.0388365254405984E-3</v>
      </c>
      <c r="O68" s="33">
        <f t="shared" ca="1" si="41"/>
        <v>-1.2629826942955891E-4</v>
      </c>
      <c r="P68" s="24">
        <v>0</v>
      </c>
      <c r="Q68" s="24">
        <v>5</v>
      </c>
      <c r="R68" s="23" t="s">
        <v>170</v>
      </c>
      <c r="Z68" s="86" t="s">
        <v>296</v>
      </c>
    </row>
    <row r="69" spans="1:26" s="23" customFormat="1" ht="15">
      <c r="A69" s="23" t="s">
        <v>143</v>
      </c>
      <c r="B69" s="26" t="s">
        <v>284</v>
      </c>
      <c r="C69" s="26"/>
      <c r="D69" s="23" t="str">
        <f t="shared" si="35"/>
        <v>UC-LO_R-WH_Det_WOO_X0</v>
      </c>
      <c r="E69" s="23" t="str">
        <f t="shared" si="33"/>
        <v>RSDWOO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ca="1" si="36"/>
        <v>-6.0345502408834847E-3</v>
      </c>
      <c r="K69" s="33">
        <f t="shared" ca="1" si="37"/>
        <v>-5.4310952167951369E-3</v>
      </c>
      <c r="L69" s="33">
        <f t="shared" ca="1" si="38"/>
        <v>-3.2070074145653608E-3</v>
      </c>
      <c r="M69" s="33">
        <f t="shared" ca="1" si="39"/>
        <v>-1.8937058082267005E-3</v>
      </c>
      <c r="N69" s="33">
        <f t="shared" ca="1" si="40"/>
        <v>-2.3023041694293265E-4</v>
      </c>
      <c r="O69" s="33">
        <f t="shared" ca="1" si="41"/>
        <v>-2.7990643876913702E-5</v>
      </c>
      <c r="P69" s="25">
        <v>0</v>
      </c>
      <c r="Q69" s="25">
        <v>5</v>
      </c>
      <c r="R69" s="23" t="s">
        <v>174</v>
      </c>
      <c r="Z69" s="86"/>
    </row>
    <row r="70" spans="1:26" s="23" customFormat="1" ht="15">
      <c r="A70" s="23" t="s">
        <v>144</v>
      </c>
      <c r="B70" s="26" t="s">
        <v>284</v>
      </c>
      <c r="C70" s="26"/>
      <c r="D70" s="23" t="str">
        <f t="shared" si="35"/>
        <v>\I: DISABLED</v>
      </c>
      <c r="E70" s="23" t="str">
        <f t="shared" si="33"/>
        <v>RSDHET</v>
      </c>
      <c r="F70" s="23" t="str">
        <f t="shared" si="25"/>
        <v>RSDWH_Det</v>
      </c>
      <c r="G70" s="26"/>
      <c r="H70" s="23" t="str">
        <f t="shared" si="26"/>
        <v>RSDWH_Det</v>
      </c>
      <c r="I70" s="24">
        <v>1</v>
      </c>
      <c r="J70" s="33">
        <f t="shared" ca="1" si="36"/>
        <v>-5.7186721103680299E-5</v>
      </c>
      <c r="K70" s="33">
        <f t="shared" ca="1" si="37"/>
        <v>-5.1468048993312272E-5</v>
      </c>
      <c r="L70" s="33">
        <f t="shared" ca="1" si="38"/>
        <v>-3.0391368250060969E-5</v>
      </c>
      <c r="M70" s="33">
        <f t="shared" ca="1" si="39"/>
        <v>-1.7945799037978509E-5</v>
      </c>
      <c r="N70" s="33">
        <f t="shared" ca="1" si="40"/>
        <v>-2.1817902109920859E-6</v>
      </c>
      <c r="O70" s="33">
        <f t="shared" ca="1" si="41"/>
        <v>-2.6525475487087037E-7</v>
      </c>
      <c r="P70" s="24">
        <v>0</v>
      </c>
      <c r="Q70" s="24">
        <v>5</v>
      </c>
      <c r="R70" s="23" t="s">
        <v>171</v>
      </c>
      <c r="Z70" s="86" t="s">
        <v>296</v>
      </c>
    </row>
    <row r="71" spans="1:26" s="23" customFormat="1" ht="15">
      <c r="A71" s="26" t="s">
        <v>146</v>
      </c>
      <c r="B71" s="26" t="s">
        <v>284</v>
      </c>
      <c r="C71" s="26"/>
      <c r="D71" s="23" t="str">
        <f t="shared" si="35"/>
        <v>\I: DISABLED</v>
      </c>
      <c r="E71" s="23" t="str">
        <f t="shared" si="33"/>
        <v>RSDSOL</v>
      </c>
      <c r="F71" s="23" t="str">
        <f t="shared" si="25"/>
        <v>RSDWH_Det</v>
      </c>
      <c r="H71" s="23" t="str">
        <f t="shared" si="26"/>
        <v>RSDWH_Det</v>
      </c>
      <c r="I71" s="24">
        <v>1</v>
      </c>
      <c r="J71" s="33">
        <f t="shared" ca="1" si="36"/>
        <v>-6.9458616956346128E-2</v>
      </c>
      <c r="K71" s="33">
        <f t="shared" ca="1" si="37"/>
        <v>-6.2512755260711511E-2</v>
      </c>
      <c r="L71" s="33">
        <f t="shared" ca="1" si="38"/>
        <v>-3.6913156853897552E-2</v>
      </c>
      <c r="M71" s="33">
        <f t="shared" ca="1" si="39"/>
        <v>-2.1796849990657969E-2</v>
      </c>
      <c r="N71" s="33">
        <f t="shared" ca="1" si="40"/>
        <v>-2.6499881024766802E-3</v>
      </c>
      <c r="O71" s="33">
        <f t="shared" ca="1" si="41"/>
        <v>-3.2217668820392579E-4</v>
      </c>
      <c r="P71" s="25">
        <v>0</v>
      </c>
      <c r="Q71" s="25">
        <v>5</v>
      </c>
      <c r="R71" s="23" t="s">
        <v>172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">
      <c r="A75" s="23" t="s">
        <v>141</v>
      </c>
      <c r="B75" s="23" t="s">
        <v>283</v>
      </c>
      <c r="C75" s="26"/>
      <c r="D75" s="23" t="str">
        <f t="shared" ref="D75:D87" si="43">IF(Z75="","UC-UP_"&amp;A6,"\I: DISABLED")</f>
        <v>\I: DISABLED</v>
      </c>
      <c r="E75" s="23" t="str">
        <f>A75</f>
        <v>RSDCOA</v>
      </c>
      <c r="F75" s="23" t="str">
        <f t="shared" ref="F75:F100" si="44">H75</f>
        <v>RSDSH_Det</v>
      </c>
      <c r="H75" s="23" t="str">
        <f t="shared" ref="H75:H100" si="45">B75</f>
        <v>RSDSH_Det</v>
      </c>
      <c r="I75" s="24">
        <v>1</v>
      </c>
      <c r="J75" s="34">
        <f t="shared" ref="J75:J87" ca="1" si="46">IF(L6="","",-L6)</f>
        <v>-7.8905794333978554E-2</v>
      </c>
      <c r="K75" s="34">
        <f t="shared" ref="K75:K87" ca="1" si="47">IF(M6="","",-M6)</f>
        <v>-8.6796373767376422E-2</v>
      </c>
      <c r="L75" s="34">
        <f t="shared" ref="L75:L87" ca="1" si="48">IF(N6="","",-N6)</f>
        <v>-0.13978642791609747</v>
      </c>
      <c r="M75" s="34">
        <f t="shared" ref="M75:M87" ca="1" si="49">IF(O6="","",-O6)</f>
        <v>-0.22512744002315419</v>
      </c>
      <c r="N75" s="34">
        <f t="shared" ref="N75:N87" ca="1" si="50">IF(P6="","",-P6)</f>
        <v>-0.9</v>
      </c>
      <c r="O75" s="34">
        <f t="shared" ref="O75:O87" ca="1" si="51">IF(Q6="","",-Q6)</f>
        <v>-0.9</v>
      </c>
      <c r="P75" s="24">
        <v>0</v>
      </c>
      <c r="Q75" s="24">
        <v>5</v>
      </c>
      <c r="R75" s="23" t="s">
        <v>176</v>
      </c>
      <c r="Z75" s="86" t="s">
        <v>296</v>
      </c>
    </row>
    <row r="76" spans="1:26" s="23" customFormat="1" ht="15">
      <c r="A76" s="23" t="s">
        <v>203</v>
      </c>
      <c r="B76" s="23" t="s">
        <v>283</v>
      </c>
      <c r="C76" s="26"/>
      <c r="D76" s="23" t="str">
        <f t="shared" si="43"/>
        <v>\I: DISABLED</v>
      </c>
      <c r="E76" s="79" t="str">
        <f t="shared" ref="E76:E100" si="52">A76</f>
        <v>RSDBDL</v>
      </c>
      <c r="F76" s="23" t="str">
        <f t="shared" si="44"/>
        <v>RSDSH_Det</v>
      </c>
      <c r="H76" s="23" t="str">
        <f t="shared" si="45"/>
        <v>RSDSH_Det</v>
      </c>
      <c r="I76" s="24">
        <v>1</v>
      </c>
      <c r="J76" s="34" t="str">
        <f t="shared" ca="1" si="46"/>
        <v/>
      </c>
      <c r="K76" s="34" t="str">
        <f t="shared" ca="1" si="47"/>
        <v/>
      </c>
      <c r="L76" s="34" t="str">
        <f t="shared" ca="1" si="48"/>
        <v/>
      </c>
      <c r="M76" s="34" t="str">
        <f t="shared" ca="1" si="49"/>
        <v/>
      </c>
      <c r="N76" s="34" t="str">
        <f t="shared" ca="1" si="50"/>
        <v/>
      </c>
      <c r="O76" s="34" t="str">
        <f t="shared" ca="1" si="51"/>
        <v/>
      </c>
      <c r="P76" s="24">
        <v>0</v>
      </c>
      <c r="Q76" s="24">
        <v>5</v>
      </c>
      <c r="R76" s="23" t="s">
        <v>177</v>
      </c>
      <c r="Z76" s="86" t="s">
        <v>296</v>
      </c>
    </row>
    <row r="77" spans="1:26" s="23" customFormat="1" ht="15">
      <c r="A77" s="23" t="s">
        <v>204</v>
      </c>
      <c r="B77" s="23" t="s">
        <v>283</v>
      </c>
      <c r="C77" s="26"/>
      <c r="D77" s="23" t="str">
        <f t="shared" si="43"/>
        <v>\I: DISABLED</v>
      </c>
      <c r="E77" s="79" t="str">
        <f t="shared" si="52"/>
        <v>RSDETH</v>
      </c>
      <c r="F77" s="23" t="str">
        <f t="shared" si="44"/>
        <v>RSDSH_Det</v>
      </c>
      <c r="H77" s="23" t="str">
        <f t="shared" si="45"/>
        <v>RSDSH_Det</v>
      </c>
      <c r="I77" s="24">
        <v>1</v>
      </c>
      <c r="J77" s="34" t="str">
        <f t="shared" ca="1" si="46"/>
        <v/>
      </c>
      <c r="K77" s="34" t="str">
        <f t="shared" ca="1" si="47"/>
        <v/>
      </c>
      <c r="L77" s="34" t="str">
        <f t="shared" ca="1" si="48"/>
        <v/>
      </c>
      <c r="M77" s="34" t="str">
        <f t="shared" ca="1" si="49"/>
        <v/>
      </c>
      <c r="N77" s="34" t="str">
        <f t="shared" ca="1" si="50"/>
        <v/>
      </c>
      <c r="O77" s="34" t="str">
        <f t="shared" ca="1" si="51"/>
        <v/>
      </c>
      <c r="P77" s="24">
        <v>0</v>
      </c>
      <c r="Q77" s="24">
        <v>5</v>
      </c>
      <c r="R77" s="23" t="s">
        <v>178</v>
      </c>
      <c r="Z77" s="86" t="s">
        <v>296</v>
      </c>
    </row>
    <row r="78" spans="1:26" s="23" customFormat="1" ht="15">
      <c r="A78" s="23" t="s">
        <v>205</v>
      </c>
      <c r="B78" s="23" t="s">
        <v>283</v>
      </c>
      <c r="C78" s="26"/>
      <c r="D78" s="23" t="str">
        <f t="shared" si="43"/>
        <v>UC-UP_R-SH_Det_LPG_X0</v>
      </c>
      <c r="E78" s="23" t="str">
        <f t="shared" si="52"/>
        <v>RSDLPG</v>
      </c>
      <c r="F78" s="23" t="str">
        <f t="shared" si="44"/>
        <v>RSDSH_Det</v>
      </c>
      <c r="H78" s="23" t="str">
        <f t="shared" si="45"/>
        <v>RSDSH_Det</v>
      </c>
      <c r="I78" s="24">
        <v>1</v>
      </c>
      <c r="J78" s="34">
        <f t="shared" ca="1" si="46"/>
        <v>-3.077630040786896E-2</v>
      </c>
      <c r="K78" s="34">
        <f t="shared" ca="1" si="47"/>
        <v>-3.385393044865586E-2</v>
      </c>
      <c r="L78" s="34">
        <f t="shared" ca="1" si="48"/>
        <v>-5.4522093526864775E-2</v>
      </c>
      <c r="M78" s="34">
        <f t="shared" ca="1" si="49"/>
        <v>-8.7808376845950997E-2</v>
      </c>
      <c r="N78" s="34">
        <f t="shared" ca="1" si="50"/>
        <v>-0.59073085078149934</v>
      </c>
      <c r="O78" s="34">
        <f t="shared" ca="1" si="51"/>
        <v>-0.9</v>
      </c>
      <c r="P78" s="24">
        <v>0</v>
      </c>
      <c r="Q78" s="24">
        <v>5</v>
      </c>
      <c r="R78" s="23" t="s">
        <v>179</v>
      </c>
      <c r="Z78" s="86"/>
    </row>
    <row r="79" spans="1:26" s="23" customFormat="1" ht="15">
      <c r="A79" s="23" t="s">
        <v>206</v>
      </c>
      <c r="B79" s="23" t="s">
        <v>283</v>
      </c>
      <c r="C79" s="26"/>
      <c r="D79" s="94" t="str">
        <f t="shared" si="43"/>
        <v>UC-UP_R-SH_Det_ELC_X0</v>
      </c>
      <c r="E79" s="23" t="str">
        <f t="shared" si="52"/>
        <v>RSDELC</v>
      </c>
      <c r="F79" s="23" t="str">
        <f t="shared" si="44"/>
        <v>RSDSH_Det</v>
      </c>
      <c r="H79" s="23" t="str">
        <f t="shared" si="45"/>
        <v>RSDSH_Det</v>
      </c>
      <c r="I79" s="24">
        <v>1</v>
      </c>
      <c r="J79" s="95">
        <f ca="1">MAX(IF(L10+L11="","",-L10-L11),-$T$10)</f>
        <v>-4.9968471673569992E-2</v>
      </c>
      <c r="K79" s="95">
        <f t="shared" ref="K79:O79" ca="1" si="53">MAX(IF(M10+M11="","",-M10-M11),-$T$10)</f>
        <v>-5.4965318840926994E-2</v>
      </c>
      <c r="L79" s="95">
        <f t="shared" ca="1" si="53"/>
        <v>-8.8522195646501378E-2</v>
      </c>
      <c r="M79" s="95">
        <f t="shared" ca="1" si="53"/>
        <v>-0.14256588131064696</v>
      </c>
      <c r="N79" s="95">
        <f t="shared" ca="1" si="53"/>
        <v>-0.9</v>
      </c>
      <c r="O79" s="95">
        <f t="shared" ca="1" si="53"/>
        <v>-0.9</v>
      </c>
      <c r="P79" s="24">
        <v>0</v>
      </c>
      <c r="Q79" s="24">
        <v>5</v>
      </c>
      <c r="R79" s="23" t="s">
        <v>180</v>
      </c>
      <c r="Z79" s="86"/>
    </row>
    <row r="80" spans="1:26" s="23" customFormat="1" ht="15">
      <c r="A80" s="23" t="s">
        <v>206</v>
      </c>
      <c r="B80" s="23" t="s">
        <v>283</v>
      </c>
      <c r="C80" s="26"/>
      <c r="D80" s="23" t="str">
        <f t="shared" si="43"/>
        <v>\I: DISABLED</v>
      </c>
      <c r="E80" s="23" t="str">
        <f t="shared" si="52"/>
        <v>RSDELC</v>
      </c>
      <c r="F80" s="23" t="str">
        <f t="shared" si="44"/>
        <v>RSDSH_Det</v>
      </c>
      <c r="H80" s="23" t="str">
        <f t="shared" si="45"/>
        <v>RSDSH_Det</v>
      </c>
      <c r="I80" s="24">
        <v>1</v>
      </c>
      <c r="J80" s="34">
        <f t="shared" ca="1" si="46"/>
        <v>-2.456400299623682E-2</v>
      </c>
      <c r="K80" s="34">
        <f t="shared" ca="1" si="47"/>
        <v>-2.7020403295860505E-2</v>
      </c>
      <c r="L80" s="34">
        <f t="shared" ca="1" si="48"/>
        <v>-4.3516629712016322E-2</v>
      </c>
      <c r="M80" s="34">
        <f t="shared" ca="1" si="49"/>
        <v>-7.0083967317499413E-2</v>
      </c>
      <c r="N80" s="34">
        <f t="shared" ca="1" si="50"/>
        <v>-0.47148988657701496</v>
      </c>
      <c r="O80" s="34">
        <f t="shared" ca="1" si="51"/>
        <v>-0.9</v>
      </c>
      <c r="P80" s="24">
        <v>0</v>
      </c>
      <c r="Q80" s="24">
        <v>5</v>
      </c>
      <c r="R80" s="23" t="s">
        <v>181</v>
      </c>
      <c r="Z80" s="86" t="s">
        <v>296</v>
      </c>
    </row>
    <row r="81" spans="1:26" s="23" customFormat="1" ht="15">
      <c r="A81" s="23" t="s">
        <v>207</v>
      </c>
      <c r="B81" s="23" t="s">
        <v>283</v>
      </c>
      <c r="C81" s="26"/>
      <c r="D81" s="23" t="str">
        <f t="shared" si="43"/>
        <v>UC-UP_R-SH_Det_KER_X0</v>
      </c>
      <c r="E81" s="23" t="str">
        <f t="shared" si="52"/>
        <v>RSDKER</v>
      </c>
      <c r="F81" s="23" t="str">
        <f t="shared" si="44"/>
        <v>RSDSH_Det</v>
      </c>
      <c r="H81" s="23" t="str">
        <f t="shared" si="45"/>
        <v>RSDSH_Det</v>
      </c>
      <c r="I81" s="24">
        <v>1</v>
      </c>
      <c r="J81" s="34">
        <f t="shared" ca="1" si="46"/>
        <v>-0.67463222404773016</v>
      </c>
      <c r="K81" s="34">
        <f t="shared" ca="1" si="47"/>
        <v>-0.74209544645250314</v>
      </c>
      <c r="L81" s="34">
        <f t="shared" ca="1" si="48"/>
        <v>-0.9</v>
      </c>
      <c r="M81" s="34">
        <f t="shared" ca="1" si="49"/>
        <v>-0.9</v>
      </c>
      <c r="N81" s="34">
        <f t="shared" ca="1" si="50"/>
        <v>-0.9</v>
      </c>
      <c r="O81" s="34">
        <f t="shared" ca="1" si="51"/>
        <v>-0.9</v>
      </c>
      <c r="P81" s="24">
        <v>0</v>
      </c>
      <c r="Q81" s="24">
        <v>5</v>
      </c>
      <c r="R81" s="23" t="s">
        <v>182</v>
      </c>
      <c r="Z81" s="86"/>
    </row>
    <row r="82" spans="1:26" s="23" customFormat="1" ht="15">
      <c r="A82" s="23" t="s">
        <v>208</v>
      </c>
      <c r="B82" s="23" t="s">
        <v>283</v>
      </c>
      <c r="C82" s="26"/>
      <c r="D82" s="23" t="str">
        <f t="shared" si="43"/>
        <v>UC-UP_R-SH_Det_GAS_X0</v>
      </c>
      <c r="E82" s="23" t="str">
        <f t="shared" si="52"/>
        <v>RSDGAS</v>
      </c>
      <c r="F82" s="23" t="str">
        <f t="shared" si="44"/>
        <v>RSDSH_Det</v>
      </c>
      <c r="H82" s="23" t="str">
        <f t="shared" si="45"/>
        <v>RSDSH_Det</v>
      </c>
      <c r="I82" s="24">
        <v>1</v>
      </c>
      <c r="J82" s="34">
        <f t="shared" ca="1" si="46"/>
        <v>-0.12095563909532712</v>
      </c>
      <c r="K82" s="34">
        <f t="shared" ca="1" si="47"/>
        <v>-0.13305120300485984</v>
      </c>
      <c r="L82" s="34">
        <f t="shared" ca="1" si="48"/>
        <v>-0.21428029295135695</v>
      </c>
      <c r="M82" s="34">
        <f t="shared" ca="1" si="49"/>
        <v>-0.34510055460108996</v>
      </c>
      <c r="N82" s="34">
        <f t="shared" ca="1" si="50"/>
        <v>-0.9</v>
      </c>
      <c r="O82" s="34">
        <f t="shared" ca="1" si="51"/>
        <v>-0.9</v>
      </c>
      <c r="P82" s="24">
        <v>0</v>
      </c>
      <c r="Q82" s="24">
        <v>5</v>
      </c>
      <c r="R82" s="23" t="s">
        <v>183</v>
      </c>
      <c r="Z82" s="86"/>
    </row>
    <row r="83" spans="1:26" ht="15">
      <c r="A83" s="23" t="s">
        <v>142</v>
      </c>
      <c r="B83" s="23" t="s">
        <v>283</v>
      </c>
      <c r="D83" s="23" t="str">
        <f t="shared" si="43"/>
        <v>\I: DISABLED</v>
      </c>
      <c r="E83" s="23" t="str">
        <f t="shared" si="52"/>
        <v>RSDPEA</v>
      </c>
      <c r="F83" s="23" t="str">
        <f t="shared" si="44"/>
        <v>RSDSH_Det</v>
      </c>
      <c r="H83" s="23" t="str">
        <f t="shared" si="45"/>
        <v>RSDSH_Det</v>
      </c>
      <c r="I83" s="24">
        <v>1</v>
      </c>
      <c r="J83" s="34">
        <f t="shared" ca="1" si="46"/>
        <v>-9.3841898739453089E-2</v>
      </c>
      <c r="K83" s="34">
        <f t="shared" ca="1" si="47"/>
        <v>-0.1032260886133984</v>
      </c>
      <c r="L83" s="34">
        <f t="shared" ca="1" si="48"/>
        <v>-0.16624664797276434</v>
      </c>
      <c r="M83" s="34">
        <f t="shared" ca="1" si="49"/>
        <v>-0.26774188902661672</v>
      </c>
      <c r="N83" s="34">
        <f t="shared" ca="1" si="50"/>
        <v>-0.9</v>
      </c>
      <c r="O83" s="34">
        <f t="shared" ca="1" si="51"/>
        <v>-0.9</v>
      </c>
      <c r="P83" s="24">
        <v>0</v>
      </c>
      <c r="Q83" s="24">
        <v>5</v>
      </c>
      <c r="R83" s="23" t="s">
        <v>184</v>
      </c>
      <c r="Z83" s="86" t="s">
        <v>296</v>
      </c>
    </row>
    <row r="84" spans="1:26" ht="15">
      <c r="A84" s="56" t="s">
        <v>173</v>
      </c>
      <c r="B84" s="23" t="s">
        <v>283</v>
      </c>
      <c r="D84" s="23" t="str">
        <f t="shared" si="43"/>
        <v>\I: DISABLED</v>
      </c>
      <c r="E84" s="23"/>
      <c r="F84" s="23" t="str">
        <f t="shared" si="44"/>
        <v>RSDSH_Det</v>
      </c>
      <c r="H84" s="23" t="str">
        <f t="shared" si="45"/>
        <v>RSDSH_Det</v>
      </c>
      <c r="I84" s="24">
        <v>1</v>
      </c>
      <c r="J84" s="34">
        <f t="shared" ca="1" si="46"/>
        <v>-0.11841273185291103</v>
      </c>
      <c r="K84" s="34">
        <f t="shared" ca="1" si="47"/>
        <v>-0.13025400503820214</v>
      </c>
      <c r="L84" s="34">
        <f t="shared" ca="1" si="48"/>
        <v>-0.20977537765407503</v>
      </c>
      <c r="M84" s="34">
        <f t="shared" ca="1" si="49"/>
        <v>-0.33784534346566442</v>
      </c>
      <c r="N84" s="34">
        <f t="shared" ca="1" si="50"/>
        <v>-0.9</v>
      </c>
      <c r="O84" s="34">
        <f t="shared" ca="1" si="51"/>
        <v>-0.9</v>
      </c>
      <c r="P84" s="24">
        <v>0</v>
      </c>
      <c r="Q84" s="24">
        <v>5</v>
      </c>
      <c r="R84" s="23" t="s">
        <v>185</v>
      </c>
      <c r="Z84" s="86" t="s">
        <v>296</v>
      </c>
    </row>
    <row r="85" spans="1:26" ht="15">
      <c r="A85" s="23" t="s">
        <v>143</v>
      </c>
      <c r="B85" s="23" t="s">
        <v>283</v>
      </c>
      <c r="D85" s="23" t="str">
        <f t="shared" si="43"/>
        <v>UC-UP_R-SH_Det_WOO_X0</v>
      </c>
      <c r="E85" s="23" t="str">
        <f t="shared" si="52"/>
        <v>RSDWOO</v>
      </c>
      <c r="F85" s="23" t="str">
        <f t="shared" si="44"/>
        <v>RSDSH_Det</v>
      </c>
      <c r="H85" s="23" t="str">
        <f t="shared" si="45"/>
        <v>RSDSH_Det</v>
      </c>
      <c r="I85" s="24">
        <v>1</v>
      </c>
      <c r="J85" s="34">
        <f t="shared" ca="1" si="46"/>
        <v>-1.6753612989660181E-2</v>
      </c>
      <c r="K85" s="34">
        <f t="shared" ca="1" si="47"/>
        <v>-1.84289742886262E-2</v>
      </c>
      <c r="L85" s="34">
        <f t="shared" ca="1" si="48"/>
        <v>-2.9680047381575397E-2</v>
      </c>
      <c r="M85" s="34">
        <f t="shared" ca="1" si="49"/>
        <v>-4.7800013108501002E-2</v>
      </c>
      <c r="N85" s="34">
        <f t="shared" ca="1" si="50"/>
        <v>-0.32157458576520392</v>
      </c>
      <c r="O85" s="34">
        <f t="shared" ca="1" si="51"/>
        <v>-0.9</v>
      </c>
      <c r="P85" s="24">
        <v>0</v>
      </c>
      <c r="Q85" s="24">
        <v>5</v>
      </c>
      <c r="R85" s="23" t="s">
        <v>186</v>
      </c>
      <c r="Z85" s="86"/>
    </row>
    <row r="86" spans="1:26" ht="15">
      <c r="A86" s="23" t="s">
        <v>144</v>
      </c>
      <c r="B86" s="26" t="s">
        <v>283</v>
      </c>
      <c r="D86" s="23" t="str">
        <f t="shared" si="43"/>
        <v>UC-UP_R-SH_Det_HET_X0</v>
      </c>
      <c r="E86" s="23" t="str">
        <f t="shared" si="52"/>
        <v>RSDHET</v>
      </c>
      <c r="F86" s="23" t="str">
        <f t="shared" si="44"/>
        <v>RSDSH_Det</v>
      </c>
      <c r="H86" s="23" t="str">
        <f t="shared" si="45"/>
        <v>RSDSH_Det</v>
      </c>
      <c r="I86" s="24">
        <v>1</v>
      </c>
      <c r="J86" s="34">
        <f t="shared" ca="1" si="46"/>
        <v>-2.8302301032562416E-3</v>
      </c>
      <c r="K86" s="34">
        <f t="shared" ca="1" si="47"/>
        <v>-3.113253113581866E-3</v>
      </c>
      <c r="L86" s="34">
        <f t="shared" ca="1" si="48"/>
        <v>-5.0139252719547337E-3</v>
      </c>
      <c r="M86" s="34">
        <f t="shared" ca="1" si="49"/>
        <v>-8.0749767897358195E-3</v>
      </c>
      <c r="N86" s="34">
        <f t="shared" ca="1" si="50"/>
        <v>-5.4324405943753193E-2</v>
      </c>
      <c r="O86" s="34">
        <f t="shared" ca="1" si="51"/>
        <v>-0.25</v>
      </c>
      <c r="P86" s="24">
        <v>0</v>
      </c>
      <c r="Q86" s="24">
        <v>5</v>
      </c>
      <c r="R86" s="23" t="s">
        <v>187</v>
      </c>
      <c r="Z86" s="86"/>
    </row>
    <row r="87" spans="1:26" ht="15.75" thickBot="1">
      <c r="A87" s="53" t="s">
        <v>145</v>
      </c>
      <c r="B87" s="53" t="s">
        <v>283</v>
      </c>
      <c r="D87" s="23" t="str">
        <f t="shared" si="43"/>
        <v>UC-UP_R-SH_Det_GEO_X0</v>
      </c>
      <c r="E87" s="53" t="str">
        <f t="shared" si="52"/>
        <v>RSDGEO</v>
      </c>
      <c r="F87" s="53" t="str">
        <f t="shared" si="44"/>
        <v>RSDSH_Det</v>
      </c>
      <c r="G87" s="58"/>
      <c r="H87" s="53" t="str">
        <f t="shared" si="45"/>
        <v>RSDSH_Det</v>
      </c>
      <c r="I87" s="54">
        <v>1</v>
      </c>
      <c r="J87" s="59">
        <f t="shared" ca="1" si="46"/>
        <v>-3.133582860915566E-2</v>
      </c>
      <c r="K87" s="59">
        <f t="shared" ca="1" si="47"/>
        <v>-3.4469411470071223E-2</v>
      </c>
      <c r="L87" s="59">
        <f t="shared" ca="1" si="48"/>
        <v>-5.5513331866664434E-2</v>
      </c>
      <c r="M87" s="59">
        <f t="shared" ca="1" si="49"/>
        <v>-8.9404776104581751E-2</v>
      </c>
      <c r="N87" s="59">
        <f t="shared" ca="1" si="50"/>
        <v>-0.60147062671304119</v>
      </c>
      <c r="O87" s="59">
        <f t="shared" ca="1" si="51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284</v>
      </c>
      <c r="D88" s="23" t="str">
        <f t="shared" ref="D88:D100" si="54">IF(Z88="","UC-UP_"&amp;A21,"\I: DISABLED")</f>
        <v>\I: DISABLED</v>
      </c>
      <c r="E88" s="23" t="str">
        <f t="shared" si="52"/>
        <v>RSDCOA</v>
      </c>
      <c r="F88" s="23" t="str">
        <f t="shared" si="44"/>
        <v>RSDWH_Det</v>
      </c>
      <c r="H88" s="23" t="str">
        <f t="shared" si="45"/>
        <v>RSDWH_Det</v>
      </c>
      <c r="I88" s="24">
        <v>1</v>
      </c>
      <c r="J88" s="34">
        <f t="shared" ref="J88:J100" ca="1" si="55">IF(L21="","",-L21)</f>
        <v>-1.2329622848079088E-2</v>
      </c>
      <c r="K88" s="34">
        <f t="shared" ref="K88:K100" ca="1" si="56">IF(M21="","",-M21)</f>
        <v>-1.3562585132886997E-2</v>
      </c>
      <c r="L88" s="34">
        <f t="shared" ref="L88:L100" ca="1" si="57">IF(N21="","",-N21)</f>
        <v>-2.1842678982365849E-2</v>
      </c>
      <c r="M88" s="34">
        <f t="shared" ref="M88:M100" ca="1" si="58">IF(O21="","",-O21)</f>
        <v>-3.5177852927890031E-2</v>
      </c>
      <c r="N88" s="34">
        <f t="shared" ref="N88:N100" ca="1" si="59">IF(P21="","",-P21)</f>
        <v>-0.2366590037897639</v>
      </c>
      <c r="O88" s="34">
        <f t="shared" ref="O88:O100" ca="1" si="60">IF(Q21="","",-Q21)</f>
        <v>-0.9</v>
      </c>
      <c r="P88" s="24">
        <v>0</v>
      </c>
      <c r="Q88" s="24">
        <v>5</v>
      </c>
      <c r="R88" s="23" t="s">
        <v>189</v>
      </c>
      <c r="Z88" s="86" t="s">
        <v>296</v>
      </c>
    </row>
    <row r="89" spans="1:26" ht="15.75" thickBot="1">
      <c r="A89" s="23" t="s">
        <v>203</v>
      </c>
      <c r="B89" s="26" t="s">
        <v>284</v>
      </c>
      <c r="D89" s="23" t="str">
        <f t="shared" si="54"/>
        <v>\I: DISABLED</v>
      </c>
      <c r="E89" s="79" t="str">
        <f t="shared" si="52"/>
        <v>RSDBDL</v>
      </c>
      <c r="F89" s="79" t="str">
        <f t="shared" si="44"/>
        <v>RSDWH_Det</v>
      </c>
      <c r="G89" s="79"/>
      <c r="H89" s="80" t="str">
        <f t="shared" si="45"/>
        <v>RSDWH_Det</v>
      </c>
      <c r="I89" s="79">
        <v>1</v>
      </c>
      <c r="J89" s="81">
        <f t="shared" ca="1" si="55"/>
        <v>-6.1025590982039963E-6</v>
      </c>
      <c r="K89" s="82">
        <f t="shared" ca="1" si="56"/>
        <v>-6.712815008024396E-6</v>
      </c>
      <c r="L89" s="82">
        <f t="shared" ca="1" si="57"/>
        <v>-1.0811055698573375E-5</v>
      </c>
      <c r="M89" s="82">
        <f t="shared" ca="1" si="58"/>
        <v>-1.7411313313109411E-5</v>
      </c>
      <c r="N89" s="82">
        <f t="shared" ca="1" si="59"/>
        <v>-1.1713460943163586E-4</v>
      </c>
      <c r="O89" s="82">
        <f t="shared" ca="1" si="60"/>
        <v>-7.8802307901560537E-4</v>
      </c>
      <c r="P89" s="81">
        <v>0</v>
      </c>
      <c r="Q89" s="81">
        <v>5</v>
      </c>
      <c r="R89" s="81" t="s">
        <v>190</v>
      </c>
      <c r="Z89" s="86" t="s">
        <v>296</v>
      </c>
    </row>
    <row r="90" spans="1:26" ht="15">
      <c r="A90" s="23" t="s">
        <v>204</v>
      </c>
      <c r="B90" s="26" t="s">
        <v>284</v>
      </c>
      <c r="D90" s="23" t="str">
        <f t="shared" si="54"/>
        <v>\I: DISABLED</v>
      </c>
      <c r="E90" s="79" t="str">
        <f t="shared" si="52"/>
        <v>RSDETH</v>
      </c>
      <c r="F90" s="79" t="str">
        <f t="shared" si="44"/>
        <v>RSDWH_Det</v>
      </c>
      <c r="G90" s="79"/>
      <c r="H90" s="80" t="str">
        <f t="shared" si="45"/>
        <v>RSDWH_Det</v>
      </c>
      <c r="I90" s="79">
        <v>1</v>
      </c>
      <c r="J90" s="81">
        <f t="shared" ca="1" si="55"/>
        <v>-6.9125923522890211E-6</v>
      </c>
      <c r="K90" s="82">
        <f t="shared" ca="1" si="56"/>
        <v>-7.6038515875179242E-6</v>
      </c>
      <c r="L90" s="82">
        <f t="shared" ca="1" si="57"/>
        <v>-1.2246079020213498E-5</v>
      </c>
      <c r="M90" s="82">
        <f t="shared" ca="1" si="58"/>
        <v>-1.9722432722844043E-5</v>
      </c>
      <c r="N90" s="82">
        <f t="shared" ca="1" si="59"/>
        <v>-1.3268266514351106E-4</v>
      </c>
      <c r="O90" s="82">
        <f t="shared" ca="1" si="60"/>
        <v>-8.9262262302935741E-4</v>
      </c>
      <c r="P90" s="81">
        <v>0</v>
      </c>
      <c r="Q90" s="81">
        <v>5</v>
      </c>
      <c r="R90" s="81" t="s">
        <v>191</v>
      </c>
      <c r="Z90" s="86" t="s">
        <v>296</v>
      </c>
    </row>
    <row r="91" spans="1:26" ht="15">
      <c r="A91" s="23" t="s">
        <v>205</v>
      </c>
      <c r="B91" s="26" t="s">
        <v>284</v>
      </c>
      <c r="D91" s="23" t="str">
        <f t="shared" si="54"/>
        <v>UC-UP_R-WH_Det_LPG_X0</v>
      </c>
      <c r="E91" s="23" t="str">
        <f t="shared" si="52"/>
        <v>RSDLPG</v>
      </c>
      <c r="F91" s="23" t="str">
        <f t="shared" si="44"/>
        <v>RSDWH_Det</v>
      </c>
      <c r="H91" s="23" t="str">
        <f t="shared" si="45"/>
        <v>RSDWH_Det</v>
      </c>
      <c r="I91" s="24">
        <v>1</v>
      </c>
      <c r="J91" s="34">
        <f t="shared" ca="1" si="55"/>
        <v>-2.7071530775988551E-2</v>
      </c>
      <c r="K91" s="34">
        <f t="shared" ca="1" si="56"/>
        <v>-2.9778683853587409E-2</v>
      </c>
      <c r="L91" s="34">
        <f t="shared" ca="1" si="57"/>
        <v>-4.795886813304108E-2</v>
      </c>
      <c r="M91" s="34">
        <f t="shared" ca="1" si="58"/>
        <v>-7.7238236716944006E-2</v>
      </c>
      <c r="N91" s="34">
        <f t="shared" ca="1" si="59"/>
        <v>-0.51962023359924026</v>
      </c>
      <c r="O91" s="34">
        <f t="shared" ca="1" si="60"/>
        <v>-0.9</v>
      </c>
      <c r="P91" s="24">
        <v>0</v>
      </c>
      <c r="Q91" s="24">
        <v>5</v>
      </c>
      <c r="R91" s="23" t="s">
        <v>192</v>
      </c>
      <c r="Z91" s="86"/>
    </row>
    <row r="92" spans="1:26" ht="15">
      <c r="A92" s="23" t="s">
        <v>206</v>
      </c>
      <c r="B92" s="26" t="s">
        <v>284</v>
      </c>
      <c r="D92" s="94" t="str">
        <f t="shared" si="54"/>
        <v>UC-UP_R-WH_Det_ELC_X0</v>
      </c>
      <c r="E92" s="23" t="str">
        <f t="shared" si="52"/>
        <v>RSDELC</v>
      </c>
      <c r="F92" s="23" t="str">
        <f t="shared" si="44"/>
        <v>RSDWH_Det</v>
      </c>
      <c r="H92" s="23" t="str">
        <f t="shared" si="45"/>
        <v>RSDWH_Det</v>
      </c>
      <c r="I92" s="24">
        <v>1</v>
      </c>
      <c r="J92" s="95">
        <f ca="1">MAX(IF(L25+L26="","",-L25-L26),-$T$25)</f>
        <v>-9.4234637339516203E-2</v>
      </c>
      <c r="K92" s="95">
        <f t="shared" ref="K92:O92" ca="1" si="61">MAX(IF(M25+M26="","",-M25-M26),-$T$25)</f>
        <v>-0.10365810107346782</v>
      </c>
      <c r="L92" s="95">
        <f t="shared" ca="1" si="61"/>
        <v>-0.16694240835983074</v>
      </c>
      <c r="M92" s="95">
        <f t="shared" ca="1" si="61"/>
        <v>-0.26886241808759104</v>
      </c>
      <c r="N92" s="95">
        <f t="shared" ca="1" si="61"/>
        <v>-0.9</v>
      </c>
      <c r="O92" s="95">
        <f t="shared" ca="1" si="61"/>
        <v>-0.9</v>
      </c>
      <c r="P92" s="24">
        <v>0</v>
      </c>
      <c r="Q92" s="24">
        <v>5</v>
      </c>
      <c r="R92" s="23" t="s">
        <v>193</v>
      </c>
      <c r="Z92" s="86"/>
    </row>
    <row r="93" spans="1:26" ht="15">
      <c r="A93" s="23" t="s">
        <v>206</v>
      </c>
      <c r="B93" s="26" t="s">
        <v>284</v>
      </c>
      <c r="D93" s="23" t="str">
        <f t="shared" si="54"/>
        <v>\I: DISABLED</v>
      </c>
      <c r="E93" s="23" t="str">
        <f t="shared" si="52"/>
        <v>RSDELC</v>
      </c>
      <c r="F93" s="23" t="str">
        <f t="shared" si="44"/>
        <v>RSDWH_Det</v>
      </c>
      <c r="H93" s="23" t="str">
        <f t="shared" si="45"/>
        <v>RSDWH_Det</v>
      </c>
      <c r="I93" s="24">
        <v>1</v>
      </c>
      <c r="J93" s="34">
        <f t="shared" ca="1" si="55"/>
        <v>-7.1676009027319229E-2</v>
      </c>
      <c r="K93" s="34">
        <f t="shared" ca="1" si="56"/>
        <v>-7.8843609930051156E-2</v>
      </c>
      <c r="L93" s="34">
        <f t="shared" ca="1" si="57"/>
        <v>-0.12697842222844674</v>
      </c>
      <c r="M93" s="34">
        <f t="shared" ca="1" si="58"/>
        <v>-0.20450001878313581</v>
      </c>
      <c r="N93" s="34">
        <f t="shared" ca="1" si="59"/>
        <v>-0.9</v>
      </c>
      <c r="O93" s="34">
        <f t="shared" ca="1" si="60"/>
        <v>-0.9</v>
      </c>
      <c r="P93" s="24">
        <v>0</v>
      </c>
      <c r="Q93" s="24">
        <v>5</v>
      </c>
      <c r="R93" s="23" t="s">
        <v>194</v>
      </c>
      <c r="Z93" s="86" t="s">
        <v>296</v>
      </c>
    </row>
    <row r="94" spans="1:26" ht="15">
      <c r="A94" s="23" t="s">
        <v>207</v>
      </c>
      <c r="B94" s="26" t="s">
        <v>284</v>
      </c>
      <c r="D94" s="23" t="str">
        <f t="shared" si="54"/>
        <v>UC-UP_R-WH_Det_KER_X0</v>
      </c>
      <c r="E94" s="23" t="str">
        <f t="shared" si="52"/>
        <v>RSDKER</v>
      </c>
      <c r="F94" s="23" t="str">
        <f t="shared" si="44"/>
        <v>RSDWH_Det</v>
      </c>
      <c r="H94" s="23" t="str">
        <f t="shared" si="45"/>
        <v>RSDWH_Det</v>
      </c>
      <c r="I94" s="24">
        <v>1</v>
      </c>
      <c r="J94" s="34">
        <f t="shared" ca="1" si="55"/>
        <v>-0.7070030508757541</v>
      </c>
      <c r="K94" s="34">
        <f t="shared" ca="1" si="56"/>
        <v>-0.77770335596332962</v>
      </c>
      <c r="L94" s="34">
        <f t="shared" ca="1" si="57"/>
        <v>-0.9</v>
      </c>
      <c r="M94" s="34">
        <f t="shared" ca="1" si="58"/>
        <v>-0.9</v>
      </c>
      <c r="N94" s="34">
        <f t="shared" ca="1" si="59"/>
        <v>-0.9</v>
      </c>
      <c r="O94" s="34">
        <f t="shared" ca="1" si="60"/>
        <v>-0.9</v>
      </c>
      <c r="P94" s="24">
        <v>0</v>
      </c>
      <c r="Q94" s="24">
        <v>5</v>
      </c>
      <c r="R94" s="23" t="s">
        <v>195</v>
      </c>
      <c r="Z94" s="86"/>
    </row>
    <row r="95" spans="1:26" ht="15">
      <c r="A95" s="23" t="s">
        <v>208</v>
      </c>
      <c r="B95" s="26" t="s">
        <v>284</v>
      </c>
      <c r="D95" s="23" t="str">
        <f t="shared" si="54"/>
        <v>UC-UP_R-WH_Det_GAS_X0</v>
      </c>
      <c r="E95" s="23" t="str">
        <f t="shared" si="52"/>
        <v>RSDGAS</v>
      </c>
      <c r="F95" s="23" t="str">
        <f t="shared" si="44"/>
        <v>RSDWH_Det</v>
      </c>
      <c r="H95" s="23" t="str">
        <f t="shared" si="45"/>
        <v>RSDWH_Det</v>
      </c>
      <c r="I95" s="24">
        <v>1</v>
      </c>
      <c r="J95" s="34">
        <f t="shared" ca="1" si="55"/>
        <v>-0.13942193165046296</v>
      </c>
      <c r="K95" s="34">
        <f t="shared" ca="1" si="56"/>
        <v>-0.15336412481550926</v>
      </c>
      <c r="L95" s="34">
        <f t="shared" ca="1" si="57"/>
        <v>-0.24699445665662595</v>
      </c>
      <c r="M95" s="34">
        <f t="shared" ca="1" si="58"/>
        <v>-0.39778704239006274</v>
      </c>
      <c r="N95" s="34">
        <f t="shared" ca="1" si="59"/>
        <v>-0.9</v>
      </c>
      <c r="O95" s="34">
        <f t="shared" ca="1" si="60"/>
        <v>-0.9</v>
      </c>
      <c r="P95" s="24">
        <v>0</v>
      </c>
      <c r="Q95" s="24">
        <v>5</v>
      </c>
      <c r="R95" s="23" t="s">
        <v>196</v>
      </c>
      <c r="Z95" s="86"/>
    </row>
    <row r="96" spans="1:26" ht="15">
      <c r="A96" s="23" t="s">
        <v>142</v>
      </c>
      <c r="B96" s="26" t="s">
        <v>284</v>
      </c>
      <c r="D96" s="23" t="str">
        <f t="shared" si="54"/>
        <v>\I: DISABLED</v>
      </c>
      <c r="E96" s="23" t="str">
        <f t="shared" si="52"/>
        <v>RSDPEA</v>
      </c>
      <c r="F96" s="23" t="str">
        <f t="shared" si="44"/>
        <v>RSDWH_Det</v>
      </c>
      <c r="H96" s="23" t="str">
        <f t="shared" si="45"/>
        <v>RSDWH_Det</v>
      </c>
      <c r="I96" s="24">
        <v>1</v>
      </c>
      <c r="J96" s="34">
        <f t="shared" ca="1" si="55"/>
        <v>-2.7586889903007904E-2</v>
      </c>
      <c r="K96" s="34">
        <f t="shared" ca="1" si="56"/>
        <v>-3.0345578893308696E-2</v>
      </c>
      <c r="L96" s="34">
        <f t="shared" ca="1" si="57"/>
        <v>-4.887185826346261E-2</v>
      </c>
      <c r="M96" s="34">
        <f t="shared" ca="1" si="58"/>
        <v>-7.8708616451889188E-2</v>
      </c>
      <c r="N96" s="34">
        <f t="shared" ca="1" si="59"/>
        <v>-0.52951221319157338</v>
      </c>
      <c r="O96" s="34">
        <f t="shared" ca="1" si="60"/>
        <v>-0.9</v>
      </c>
      <c r="P96" s="24">
        <v>0</v>
      </c>
      <c r="Q96" s="24">
        <v>5</v>
      </c>
      <c r="R96" s="23" t="s">
        <v>197</v>
      </c>
      <c r="Z96" s="86" t="s">
        <v>296</v>
      </c>
    </row>
    <row r="97" spans="1:26" ht="15">
      <c r="A97" s="56" t="s">
        <v>173</v>
      </c>
      <c r="B97" s="26" t="s">
        <v>284</v>
      </c>
      <c r="D97" s="23" t="str">
        <f t="shared" si="54"/>
        <v>\I: DISABLED</v>
      </c>
      <c r="E97" s="23"/>
      <c r="F97" s="23" t="str">
        <f t="shared" si="44"/>
        <v>RSDWH_Det</v>
      </c>
      <c r="H97" s="23" t="str">
        <f t="shared" si="45"/>
        <v>RSDWH_Det</v>
      </c>
      <c r="I97" s="24">
        <v>1</v>
      </c>
      <c r="J97" s="34">
        <f t="shared" ca="1" si="55"/>
        <v>-3.3279714667709542E-2</v>
      </c>
      <c r="K97" s="34">
        <f t="shared" ca="1" si="56"/>
        <v>-3.6607686134480497E-2</v>
      </c>
      <c r="L97" s="34">
        <f t="shared" ca="1" si="57"/>
        <v>-5.8957044596442208E-2</v>
      </c>
      <c r="M97" s="34">
        <f t="shared" ca="1" si="58"/>
        <v>-9.4950909893016161E-2</v>
      </c>
      <c r="N97" s="34">
        <f t="shared" ca="1" si="59"/>
        <v>-0.63878224149368679</v>
      </c>
      <c r="O97" s="34">
        <f t="shared" ca="1" si="60"/>
        <v>-0.9</v>
      </c>
      <c r="P97" s="24">
        <v>0</v>
      </c>
      <c r="Q97" s="24">
        <v>5</v>
      </c>
      <c r="R97" s="23" t="s">
        <v>198</v>
      </c>
      <c r="Z97" s="86" t="s">
        <v>296</v>
      </c>
    </row>
    <row r="98" spans="1:26" ht="15">
      <c r="A98" s="23" t="s">
        <v>143</v>
      </c>
      <c r="B98" s="26" t="s">
        <v>284</v>
      </c>
      <c r="D98" s="23" t="str">
        <f t="shared" si="54"/>
        <v>UC-UP_R-WH_Det_WOO_X0</v>
      </c>
      <c r="E98" s="23" t="str">
        <f t="shared" si="52"/>
        <v>RSDWOO</v>
      </c>
      <c r="F98" s="23" t="str">
        <f t="shared" si="44"/>
        <v>RSDWH_Det</v>
      </c>
      <c r="H98" s="23" t="str">
        <f t="shared" si="45"/>
        <v>RSDWH_Det</v>
      </c>
      <c r="I98" s="24">
        <v>1</v>
      </c>
      <c r="J98" s="34">
        <f t="shared" ca="1" si="55"/>
        <v>-7.3755614055242601E-3</v>
      </c>
      <c r="K98" s="34">
        <f t="shared" ca="1" si="56"/>
        <v>-8.1131175460766869E-3</v>
      </c>
      <c r="L98" s="34">
        <f t="shared" ca="1" si="57"/>
        <v>-1.306625693913197E-2</v>
      </c>
      <c r="M98" s="34">
        <f t="shared" ca="1" si="58"/>
        <v>-2.1043337463041434E-2</v>
      </c>
      <c r="N98" s="34">
        <f t="shared" ca="1" si="59"/>
        <v>-0.14156905171625295</v>
      </c>
      <c r="O98" s="34">
        <f t="shared" ca="1" si="60"/>
        <v>-0.9</v>
      </c>
      <c r="P98" s="24">
        <v>0</v>
      </c>
      <c r="Q98" s="24">
        <v>5</v>
      </c>
      <c r="R98" s="23" t="s">
        <v>199</v>
      </c>
      <c r="Z98" s="86"/>
    </row>
    <row r="99" spans="1:26" ht="15">
      <c r="A99" s="23" t="s">
        <v>144</v>
      </c>
      <c r="B99" s="26" t="s">
        <v>284</v>
      </c>
      <c r="D99" s="23" t="str">
        <f t="shared" si="54"/>
        <v>UC-UP_R-WH_Det_HET_X0</v>
      </c>
      <c r="E99" s="23" t="str">
        <f t="shared" si="52"/>
        <v>RSDHET</v>
      </c>
      <c r="F99" s="23" t="str">
        <f t="shared" si="44"/>
        <v>RSDWH_Det</v>
      </c>
      <c r="H99" s="23" t="str">
        <f t="shared" si="45"/>
        <v>RSDWH_Det</v>
      </c>
      <c r="I99" s="24">
        <v>1</v>
      </c>
      <c r="J99" s="34">
        <f t="shared" ca="1" si="55"/>
        <v>-6.989488134894259E-5</v>
      </c>
      <c r="K99" s="34">
        <f t="shared" ca="1" si="56"/>
        <v>-7.6884369483836855E-5</v>
      </c>
      <c r="L99" s="34">
        <f t="shared" ca="1" si="57"/>
        <v>-1.2382304589741416E-4</v>
      </c>
      <c r="M99" s="34">
        <f t="shared" ca="1" si="58"/>
        <v>-1.9941825364824453E-4</v>
      </c>
      <c r="N99" s="34">
        <f t="shared" ca="1" si="59"/>
        <v>-1.3415862913131664E-3</v>
      </c>
      <c r="O99" s="34">
        <f t="shared" ca="1" si="60"/>
        <v>-9.0255217068252597E-3</v>
      </c>
      <c r="P99" s="24">
        <v>0</v>
      </c>
      <c r="Q99" s="24">
        <v>5</v>
      </c>
      <c r="R99" s="23" t="s">
        <v>200</v>
      </c>
      <c r="Z99" s="86"/>
    </row>
    <row r="100" spans="1:26" ht="15">
      <c r="A100" s="26" t="s">
        <v>146</v>
      </c>
      <c r="B100" s="26" t="s">
        <v>284</v>
      </c>
      <c r="D100" s="23" t="str">
        <f t="shared" si="54"/>
        <v>UC-UP_R-WH_Det_SOL_X0</v>
      </c>
      <c r="E100" s="23" t="str">
        <f t="shared" si="52"/>
        <v>RSDSOL</v>
      </c>
      <c r="F100" s="23" t="str">
        <f t="shared" si="44"/>
        <v>RSDWH_Det</v>
      </c>
      <c r="H100" s="23" t="str">
        <f t="shared" si="45"/>
        <v>RSDWH_Det</v>
      </c>
      <c r="I100" s="24">
        <v>1</v>
      </c>
      <c r="J100" s="34">
        <f t="shared" ca="1" si="55"/>
        <v>-8.4893865168867488E-2</v>
      </c>
      <c r="K100" s="34">
        <f t="shared" ca="1" si="56"/>
        <v>-9.3383251685754246E-2</v>
      </c>
      <c r="L100" s="34">
        <f t="shared" ca="1" si="57"/>
        <v>-0.15039466067242413</v>
      </c>
      <c r="M100" s="34">
        <f t="shared" ca="1" si="58"/>
        <v>-0.24221210495954584</v>
      </c>
      <c r="N100" s="34">
        <f t="shared" ca="1" si="59"/>
        <v>-0.5</v>
      </c>
      <c r="O100" s="34">
        <f t="shared" ca="1" si="60"/>
        <v>-0.5</v>
      </c>
      <c r="P100" s="24">
        <v>0</v>
      </c>
      <c r="Q100" s="24">
        <v>5</v>
      </c>
      <c r="R100" s="23" t="s">
        <v>201</v>
      </c>
      <c r="Z100" s="86"/>
    </row>
    <row r="101" spans="1:26" ht="15">
      <c r="J101" s="34" t="str">
        <f t="shared" ref="J101" si="62">IF(L34="","",-L34)</f>
        <v/>
      </c>
      <c r="K101" s="34" t="str">
        <f t="shared" ref="K101:O101" si="63">IF(M34="","",-M34)</f>
        <v/>
      </c>
      <c r="L101" s="34" t="str">
        <f t="shared" si="63"/>
        <v/>
      </c>
      <c r="M101" s="34" t="str">
        <f t="shared" si="63"/>
        <v/>
      </c>
      <c r="N101" s="34" t="str">
        <f t="shared" si="63"/>
        <v/>
      </c>
      <c r="O101" s="34" t="str">
        <f t="shared" si="63"/>
        <v/>
      </c>
    </row>
  </sheetData>
  <mergeCells count="5">
    <mergeCell ref="S3:V3"/>
    <mergeCell ref="E4:J4"/>
    <mergeCell ref="E19:I19"/>
    <mergeCell ref="L19:P19"/>
    <mergeCell ref="Y7:Z7"/>
  </mergeCells>
  <conditionalFormatting sqref="F89:F90">
    <cfRule type="containsText" dxfId="11" priority="12" operator="containsText" text="\I: DISABLED">
      <formula>NOT(ISERROR(SEARCH("\I: DISABLED",F89)))</formula>
    </cfRule>
  </conditionalFormatting>
  <conditionalFormatting sqref="F60:F61">
    <cfRule type="containsText" dxfId="10" priority="11" operator="containsText" text="\I: DISABLED">
      <formula>NOT(ISERROR(SEARCH("\I: DISABLED",F60)))</formula>
    </cfRule>
  </conditionalFormatting>
  <conditionalFormatting sqref="D46:D59">
    <cfRule type="containsText" dxfId="9" priority="10" operator="containsText" text="\I: DISABLED">
      <formula>NOT(ISERROR(SEARCH("\I: DISABLED",D46)))</formula>
    </cfRule>
  </conditionalFormatting>
  <conditionalFormatting sqref="D60:D71">
    <cfRule type="containsText" dxfId="8" priority="9" operator="containsText" text="\I: DISABLED">
      <formula>NOT(ISERROR(SEARCH("\I: DISABLED",D60)))</formula>
    </cfRule>
  </conditionalFormatting>
  <conditionalFormatting sqref="D75">
    <cfRule type="containsText" dxfId="7" priority="8" operator="containsText" text="\I: DISABLED">
      <formula>NOT(ISERROR(SEARCH("\I: DISABLED",D75)))</formula>
    </cfRule>
  </conditionalFormatting>
  <conditionalFormatting sqref="D76:D87">
    <cfRule type="containsText" dxfId="6" priority="7" operator="containsText" text="\I: DISABLED">
      <formula>NOT(ISERROR(SEARCH("\I: DISABLED",D76)))</formula>
    </cfRule>
  </conditionalFormatting>
  <conditionalFormatting sqref="D88">
    <cfRule type="containsText" dxfId="5" priority="6" operator="containsText" text="\I: DISABLED">
      <formula>NOT(ISERROR(SEARCH("\I: DISABLED",D88)))</formula>
    </cfRule>
  </conditionalFormatting>
  <conditionalFormatting sqref="D89:D100">
    <cfRule type="containsText" dxfId="4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3" priority="4" operator="containsText" text="\I: DISABLED">
      <formula>NOT(ISERROR(SEARCH("\I: DISABLED",E46)))</formula>
    </cfRule>
  </conditionalFormatting>
  <conditionalFormatting sqref="E60:E61">
    <cfRule type="containsText" dxfId="2" priority="3" operator="containsText" text="\I: DISABLED">
      <formula>NOT(ISERROR(SEARCH("\I: DISABLED",E60)))</formula>
    </cfRule>
  </conditionalFormatting>
  <conditionalFormatting sqref="E76:E77">
    <cfRule type="containsText" dxfId="1" priority="2" operator="containsText" text="\I: DISABLED">
      <formula>NOT(ISERROR(SEARCH("\I: DISABLED",E76)))</formula>
    </cfRule>
  </conditionalFormatting>
  <conditionalFormatting sqref="E89:E90">
    <cfRule type="containsText" dxfId="0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44</v>
      </c>
      <c r="B5" s="31"/>
      <c r="C5" s="31" t="s">
        <v>5</v>
      </c>
      <c r="D5" s="31"/>
      <c r="E5" s="31">
        <v>1</v>
      </c>
      <c r="F5" s="31" t="s">
        <v>209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44</v>
      </c>
      <c r="B12" s="31"/>
      <c r="C12" s="31" t="s">
        <v>14</v>
      </c>
      <c r="D12" s="31">
        <v>2018</v>
      </c>
      <c r="E12" s="31">
        <v>1</v>
      </c>
      <c r="F12" s="31" t="s">
        <v>209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46</v>
      </c>
    </row>
    <row r="2" spans="1:8">
      <c r="A2" s="69" t="s">
        <v>50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49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53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54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51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56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61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60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55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52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57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58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59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75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74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78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79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76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81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86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85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80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77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82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83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84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100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99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103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104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101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106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111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110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105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102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107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108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109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63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62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66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67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64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69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73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68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65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70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71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137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72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88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87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91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92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89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94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98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93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90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95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96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225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97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113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112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116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117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114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119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123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118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115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120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121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226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122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50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49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53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54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51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56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61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60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55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52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57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58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59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75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74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78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79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76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81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86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85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80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77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82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83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84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100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99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103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104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101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106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111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110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105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102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107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108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109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63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62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66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67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64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69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73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68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65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70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71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137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72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88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87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91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92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89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94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98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93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90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95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96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225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97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113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112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116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117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114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119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123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118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115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120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121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226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122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2021-02-25T13:39:08Z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740520715713500</vt:r8>
  </property>
</Properties>
</file>