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D8D5AA3-2AEF-4CA6-8D69-BB4520B912B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3" l="1"/>
  <c r="H3" i="23"/>
  <c r="G3" i="23"/>
  <c r="L9" i="22"/>
  <c r="B9" i="22"/>
  <c r="D4" i="20"/>
  <c r="D5" i="20"/>
  <c r="C5" i="20"/>
  <c r="C4" i="20"/>
  <c r="B7" i="22"/>
  <c r="L7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L9" i="21"/>
  <c r="L7" i="21"/>
  <c r="B9" i="21"/>
  <c r="B7" i="21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<sst xmlns="http://schemas.openxmlformats.org/spreadsheetml/2006/main" count="122" uniqueCount="92">
  <si>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</si>
  <si>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</si>
  <si>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</si>
  <si>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</si>
  <si>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</si>
  <si>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</si>
  <si>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</si>
  <si>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</si>
  <si>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</si>
  <si>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</si>
  <si>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</si>
  <si>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</si>
  <si>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</si>
  <si>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</si>
  <si>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</si>
  <si>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</si>
  <si>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</si>
  <si>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</si>
  <si>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</si>
  <si>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</si>
  <si>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</si>
  <si>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</si>
  <si>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</si>
  <si>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</si>
  <si>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</si>
  <si>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</si>
  <si>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</si>
  <si>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</si>
  <si>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</si>
  <si>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</si>
  <si>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</si>
  <si>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</si>
  <si>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</si>
  <si>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</si>
  <si>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</si>
  <si>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</si>
  <si>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</si>
  <si>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</si>
  <si>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</si>
  <si>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</si>
  <si>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</si>
  <si>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</si>
  <si>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</si>
  <si>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</si>
  <si>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</si>
  <si>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</si>
  <si>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</si>
  <si>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</si>
  <si>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</si>
  <si>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</si>
  <si>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</si>
  <si>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</si>
  <si>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</si>
  <si>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</si>
  <si>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</si>
  <si>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</si>
  <si>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</si>
  <si>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</si>
  <si>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</si>
  <si>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</si>
  <si>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</si>
  <si>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</si>
  <si>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</si>
  <si>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</si>
  <si>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</si>
  <si>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</si>
  <si>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</si>
  <si>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</si>
  <si>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2018-2050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</si>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</sst>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7"/>
  <sheetViews>
    <sheetView workbookViewId="0">
      <selection activeCell="D24" sqref="D24"/>
    </sheetView>
  </sheetViews>
  <sheetFormatPr defaultRowHeight="15" x14ac:dyDescent="0.25"/>
  <cols>
    <col min="1" max="1" width="9.140625" style="8"/>
    <col min="2" max="2" width="14" style="8" bestFit="1" customWidth="1"/>
    <col min="3" max="3" width="30.140625" style="8" bestFit="1" customWidth="1"/>
    <col min="4" max="4" width="28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_xlfn.TEXTJOIN("_",TRUE,"UC","CB",C7,"Mt",C6)</f>
        <v>UC_CB_420_Mt_2018-2050</v>
      </c>
      <c r="D4" s="8" t="str">
        <f xml:space="preserve"> _xlfn.TEXTJOIN("_",TRUE,"UC","CB",D7,"Mt",D6)</f>
        <v>UC_CB_0_Mt_2051-2100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69</v>
      </c>
      <c r="C5" t="str">
        <f xml:space="preserve"> _xlfn.TEXTJOIN(" ",TRUE,"Carbon budget",C7,"Mt",C6)</f>
        <v>Carbon budget 420 Mt 2018-2050</v>
      </c>
      <c r="D5" s="8" t="str">
        <f xml:space="preserve"> _xlfn.TEXTJOIN(" ",TRUE,"Carbon budget",D7,"Mt",D6)</f>
        <v>Carbon budget 0 Mt 2051-2100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75</v>
      </c>
      <c r="C6" s="8" t="s">
        <v>68</v>
      </c>
      <c r="D6" s="8" t="s">
        <v>85</v>
      </c>
    </row>
    <row r="7" spans="1:17" x14ac:dyDescent="0.25">
      <c r="B7" s="8" t="s">
        <v>70</v>
      </c>
      <c r="C7" s="8">
        <v>420</v>
      </c>
      <c r="D7" s="8">
        <v>0</v>
      </c>
    </row>
    <row r="8" spans="1:17" x14ac:dyDescent="0.25">
      <c r="B8" s="8" t="s">
        <v>83</v>
      </c>
      <c r="C8" s="8" t="s">
        <v>84</v>
      </c>
      <c r="D8" s="8" t="s">
        <v>84</v>
      </c>
    </row>
    <row r="9" spans="1:17" x14ac:dyDescent="0.25">
      <c r="B9" s="8" t="s">
        <v>62</v>
      </c>
      <c r="C9" s="8" t="s">
        <v>81</v>
      </c>
      <c r="D9" s="8" t="s">
        <v>81</v>
      </c>
    </row>
    <row r="10" spans="1:17" x14ac:dyDescent="0.25">
      <c r="B10" s="8" t="s">
        <v>74</v>
      </c>
      <c r="C10" s="8" t="s">
        <v>80</v>
      </c>
      <c r="D10" s="8" t="s">
        <v>80</v>
      </c>
    </row>
    <row r="11" spans="1:17" x14ac:dyDescent="0.25">
      <c r="B11" s="8" t="s">
        <v>78</v>
      </c>
      <c r="C11" s="8" t="s">
        <v>79</v>
      </c>
      <c r="D11" s="8" t="s">
        <v>79</v>
      </c>
    </row>
    <row r="12" spans="1:17" x14ac:dyDescent="0.25">
      <c r="B12" s="8" t="s">
        <v>0</v>
      </c>
      <c r="C12" s="8" t="s">
        <v>71</v>
      </c>
      <c r="D12" s="8" t="s">
        <v>71</v>
      </c>
    </row>
    <row r="13" spans="1:17" x14ac:dyDescent="0.25">
      <c r="B13" s="8" t="s">
        <v>82</v>
      </c>
      <c r="C13" s="8">
        <v>-1</v>
      </c>
      <c r="D13" s="8">
        <v>-1</v>
      </c>
    </row>
    <row r="14" spans="1:17" x14ac:dyDescent="0.25">
      <c r="A14"/>
      <c r="B14" t="s">
        <v>77</v>
      </c>
      <c r="C14">
        <v>1</v>
      </c>
      <c r="D14" s="8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76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74</v>
      </c>
      <c r="E5" s="13" t="s">
        <v>83</v>
      </c>
      <c r="F5" s="13" t="s">
        <v>75</v>
      </c>
      <c r="G5" s="13" t="s">
        <v>78</v>
      </c>
      <c r="H5" s="13" t="s">
        <v>0</v>
      </c>
      <c r="I5" s="14" t="s">
        <v>77</v>
      </c>
      <c r="J5" s="14" t="s">
        <v>82</v>
      </c>
      <c r="K5" s="10" t="s">
        <v>65</v>
      </c>
      <c r="L5" s="12" t="s">
        <v>63</v>
      </c>
    </row>
    <row r="6" spans="1:12" x14ac:dyDescent="0.25">
      <c r="B6" s="9" t="s">
        <v>72</v>
      </c>
      <c r="C6" s="9"/>
      <c r="D6" s="9"/>
      <c r="E6" s="9"/>
      <c r="F6" s="9"/>
      <c r="G6" s="9"/>
      <c r="H6" s="9"/>
      <c r="I6" s="9"/>
      <c r="J6" s="9"/>
      <c r="K6" s="9" t="s">
        <v>73</v>
      </c>
      <c r="L6" s="15"/>
    </row>
    <row r="7" spans="1:12" x14ac:dyDescent="0.25">
      <c r="B7" s="8" t="str">
        <f>VLOOKUP($B$5, config!$B$4:$D$14,2,FALSE) &amp; "_Single"</f>
        <v>UC_CB_420_Mt_2018-2050_Single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2018-2050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420000</v>
      </c>
      <c r="L7" s="8" t="str">
        <f>VLOOKUP($L$5, config!$B$4:$D$14,2,FALSE) &amp; " - Single"</f>
        <v>Carbon budget 420 Mt 2018-2050 - Single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2018-2050</v>
      </c>
      <c r="J8" s="8">
        <f>VLOOKUP(J$5, config!$B$4:$D$14,2,FALSE)</f>
        <v>-1</v>
      </c>
    </row>
    <row r="9" spans="1:12" x14ac:dyDescent="0.25">
      <c r="B9" s="8" t="str">
        <f>VLOOKUP($B$5, config!$B$4:$D$14,3,FALSE) &amp; "_Single"</f>
        <v>UC_CB_0_Mt_2051-2100_Single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VLOOKUP($L$5, config!$B$4:$D$14,3,FALSE) &amp; " - Single"</f>
        <v>Carbon budget 0 Mt 2051-2100 - Single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76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74</v>
      </c>
      <c r="E5" s="13" t="s">
        <v>83</v>
      </c>
      <c r="F5" s="13" t="s">
        <v>75</v>
      </c>
      <c r="G5" s="13" t="s">
        <v>78</v>
      </c>
      <c r="H5" s="13" t="s">
        <v>0</v>
      </c>
      <c r="I5" s="14" t="s">
        <v>77</v>
      </c>
      <c r="J5" s="14" t="s">
        <v>82</v>
      </c>
      <c r="K5" s="10" t="s">
        <v>67</v>
      </c>
      <c r="L5" s="12" t="s">
        <v>63</v>
      </c>
    </row>
    <row r="6" spans="1:12" x14ac:dyDescent="0.25">
      <c r="B6" s="9" t="s">
        <v>72</v>
      </c>
      <c r="C6" s="9"/>
      <c r="D6" s="9"/>
      <c r="E6" s="9"/>
      <c r="F6" s="9"/>
      <c r="G6" s="9"/>
      <c r="H6" s="9"/>
      <c r="I6" s="9"/>
      <c r="J6" s="9"/>
      <c r="K6" s="9" t="s">
        <v>73</v>
      </c>
      <c r="L6" s="9"/>
    </row>
    <row r="7" spans="1:12" x14ac:dyDescent="0.25">
      <c r="B7" s="8" t="str">
        <f>VLOOKUP(B$5, config!$B$4:$D$14,2,FALSE) &amp; "_Multi"</f>
        <v>UC_CB_420_Mt_2018-2050_Multi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2018-2050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420000</v>
      </c>
      <c r="L7" s="8" t="str">
        <f>VLOOKUP(L$5, config!$B$4:$D$14,2,FALSE) &amp; " - Multi"</f>
        <v>Carbon budget 420 Mt 2018-2050 - Multi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2018-2050</v>
      </c>
      <c r="J8" s="8">
        <f>VLOOKUP(J$5, config!$B$4:$D$14,2,FALSE)</f>
        <v>-1</v>
      </c>
    </row>
    <row r="9" spans="1:12" x14ac:dyDescent="0.25">
      <c r="B9" s="8" t="str">
        <f>VLOOKUP(B$5, config!$B$4:$D$14,3,FALSE) &amp; "_Multi"</f>
        <v>UC_CB_0_Mt_2051-2100_Multi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VLOOKUP(L$5, config!$B$4:$D$14,3,FALSE) &amp; " - Multi"</f>
        <v>Carbon budget 0 Mt 2051-2100 - Multi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tabSelected="1"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86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87</v>
      </c>
      <c r="C3" s="17" t="s">
        <v>0</v>
      </c>
      <c r="D3" s="17" t="s">
        <v>88</v>
      </c>
      <c r="E3" s="17" t="s">
        <v>75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89</v>
      </c>
      <c r="D4" s="8" t="s">
        <v>90</v>
      </c>
      <c r="E4" s="8">
        <v>0</v>
      </c>
      <c r="F4" s="8" t="s">
        <v>91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2021-11-09T20:25:47Z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187521815299987</vt:r8>
  </property>
</Properties>
</file>