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24226"/>
  <xr:revisionPtr revIDLastSave="0" documentId="13_ncr:1_{55D0D173-5314-4223-AC18-E8F7F4AE5AC1}" xr6:coauthVersionLast="45" xr6:coauthVersionMax="45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D19" i="28" l="1"/>
  <c r="D18" i="28"/>
  <c r="L16" i="28" l="1"/>
  <c r="K16" i="28"/>
  <c r="B19" i="28" s="1"/>
  <c r="L15" i="28"/>
  <c r="K15" i="28"/>
  <c r="B18" i="28" s="1"/>
  <c r="D15" i="28" l="1"/>
  <c r="L14" i="28" l="1"/>
  <c r="L13" i="28"/>
  <c r="L12" i="28"/>
  <c r="K14" i="28"/>
  <c r="B17" i="28" s="1"/>
  <c r="K13" i="28"/>
  <c r="K12" i="28"/>
  <c r="K11" i="28"/>
  <c r="K10" i="28"/>
  <c r="K9" i="28"/>
  <c r="K8" i="28"/>
  <c r="K7" i="28"/>
  <c r="K6" i="28"/>
  <c r="K5" i="28"/>
  <c r="E54" i="23" l="1"/>
  <c r="D53" i="23"/>
  <c r="D52" i="23"/>
  <c r="D51" i="23"/>
  <c r="E50" i="23"/>
  <c r="D49" i="23"/>
  <c r="D48" i="23"/>
  <c r="E47" i="23"/>
  <c r="D46" i="23"/>
  <c r="D45" i="23"/>
  <c r="E44" i="23"/>
  <c r="D43" i="23"/>
  <c r="D42" i="23"/>
  <c r="E41" i="23"/>
  <c r="D40" i="23"/>
  <c r="D39" i="23"/>
  <c r="E38" i="23"/>
  <c r="D37" i="23"/>
  <c r="D36" i="23"/>
  <c r="E35" i="23"/>
  <c r="D34" i="23"/>
  <c r="D33" i="23"/>
  <c r="D31" i="23"/>
  <c r="D30" i="23"/>
  <c r="D28" i="23"/>
  <c r="D27" i="23"/>
  <c r="D25" i="23"/>
  <c r="D24" i="23"/>
  <c r="D22" i="23"/>
  <c r="D21" i="23"/>
  <c r="D19" i="23"/>
  <c r="D18" i="23"/>
  <c r="D16" i="23"/>
  <c r="D15" i="23"/>
  <c r="E14" i="23"/>
  <c r="D13" i="23"/>
  <c r="D12" i="23"/>
  <c r="E11" i="23"/>
  <c r="D10" i="23"/>
  <c r="D9" i="23"/>
  <c r="E8" i="23"/>
  <c r="D7" i="23"/>
  <c r="D6" i="23"/>
  <c r="E177" i="20"/>
  <c r="D176" i="20"/>
  <c r="D175" i="20"/>
  <c r="D174" i="20"/>
  <c r="D173" i="20"/>
  <c r="D172" i="20"/>
  <c r="D171" i="20"/>
  <c r="D170" i="20"/>
  <c r="D169" i="20"/>
  <c r="D168" i="20"/>
  <c r="E167" i="20"/>
  <c r="D166" i="20"/>
  <c r="D165" i="20"/>
  <c r="D164" i="20"/>
  <c r="D163" i="20"/>
  <c r="D162" i="20"/>
  <c r="D161" i="20"/>
  <c r="D160" i="20"/>
  <c r="D159" i="20"/>
  <c r="D158" i="20"/>
  <c r="E157" i="20"/>
  <c r="D156" i="20"/>
  <c r="D155" i="20"/>
  <c r="D154" i="20"/>
  <c r="D153" i="20"/>
  <c r="D152" i="20"/>
  <c r="D151" i="20"/>
  <c r="D150" i="20"/>
  <c r="D149" i="20"/>
  <c r="D148" i="20"/>
  <c r="E147" i="20"/>
  <c r="D146" i="20"/>
  <c r="D145" i="20"/>
  <c r="D144" i="20"/>
  <c r="D143" i="20"/>
  <c r="D142" i="20"/>
  <c r="D141" i="20"/>
  <c r="D140" i="20"/>
  <c r="D139" i="20"/>
  <c r="D138" i="20"/>
  <c r="E137" i="20"/>
  <c r="D136" i="20"/>
  <c r="D135" i="20"/>
  <c r="D134" i="20"/>
  <c r="D133" i="20"/>
  <c r="D132" i="20"/>
  <c r="D131" i="20"/>
  <c r="D130" i="20"/>
  <c r="D129" i="20"/>
  <c r="D128" i="20"/>
  <c r="E127" i="20"/>
  <c r="D126" i="20"/>
  <c r="D125" i="20"/>
  <c r="D124" i="20"/>
  <c r="D123" i="20"/>
  <c r="D122" i="20"/>
  <c r="D121" i="20"/>
  <c r="D120" i="20"/>
  <c r="D119" i="20"/>
  <c r="E118" i="20"/>
  <c r="D117" i="20"/>
  <c r="D116" i="20"/>
  <c r="D115" i="20"/>
  <c r="D114" i="20"/>
  <c r="D113" i="20"/>
  <c r="D112" i="20"/>
  <c r="D111" i="20"/>
  <c r="D110" i="20"/>
  <c r="E109" i="20"/>
  <c r="D108" i="20"/>
  <c r="D107" i="20"/>
  <c r="E106" i="20"/>
  <c r="D105" i="20"/>
  <c r="D104" i="20"/>
  <c r="E103" i="20"/>
  <c r="D102" i="20"/>
  <c r="D101" i="20"/>
  <c r="E100" i="20"/>
  <c r="D99" i="20"/>
  <c r="D98" i="20"/>
  <c r="E97" i="20"/>
  <c r="D96" i="20"/>
  <c r="D95" i="20"/>
  <c r="E94" i="20"/>
  <c r="D93" i="20"/>
  <c r="D92" i="20"/>
  <c r="E91" i="20"/>
  <c r="D90" i="20"/>
  <c r="D89" i="20"/>
  <c r="E88" i="20"/>
  <c r="D87" i="20"/>
  <c r="D86" i="20"/>
  <c r="D85" i="20"/>
  <c r="D84" i="20"/>
  <c r="D83" i="20"/>
  <c r="D82" i="20"/>
  <c r="D81" i="20"/>
  <c r="D80" i="20"/>
  <c r="E79" i="20"/>
  <c r="D78" i="20"/>
  <c r="D77" i="20"/>
  <c r="D76" i="20"/>
  <c r="D75" i="20"/>
  <c r="D74" i="20"/>
  <c r="D73" i="20"/>
  <c r="D72" i="20"/>
  <c r="D71" i="20"/>
  <c r="E70" i="20"/>
  <c r="D69" i="20"/>
  <c r="D68" i="20"/>
  <c r="D67" i="20"/>
  <c r="D66" i="20"/>
  <c r="D65" i="20"/>
  <c r="D64" i="20"/>
  <c r="D63" i="20"/>
  <c r="D62" i="20"/>
  <c r="E61" i="20"/>
  <c r="D60" i="20"/>
  <c r="D59" i="20"/>
  <c r="D58" i="20"/>
  <c r="D57" i="20"/>
  <c r="D56" i="20"/>
  <c r="D55" i="20"/>
  <c r="D54" i="20"/>
  <c r="D53" i="20"/>
  <c r="E52" i="20"/>
  <c r="D51" i="20"/>
  <c r="D50" i="20"/>
  <c r="D49" i="20"/>
  <c r="D48" i="20"/>
  <c r="D47" i="20"/>
  <c r="D46" i="20"/>
  <c r="D45" i="20"/>
  <c r="D44" i="20"/>
  <c r="E43" i="20"/>
  <c r="D42" i="20"/>
  <c r="D41" i="20"/>
  <c r="D40" i="20"/>
  <c r="D39" i="20"/>
  <c r="D38" i="20"/>
  <c r="D37" i="20"/>
  <c r="D36" i="20"/>
  <c r="D35" i="20"/>
  <c r="E34" i="20"/>
  <c r="D33" i="20"/>
  <c r="D32" i="20"/>
  <c r="D31" i="20"/>
  <c r="D30" i="20"/>
  <c r="D29" i="20"/>
  <c r="D28" i="20"/>
  <c r="D27" i="20"/>
  <c r="D26" i="20"/>
  <c r="E25" i="20"/>
  <c r="D24" i="20"/>
  <c r="D23" i="20"/>
  <c r="E22" i="20"/>
  <c r="D21" i="20"/>
  <c r="D20" i="20"/>
  <c r="E19" i="20"/>
  <c r="D18" i="20"/>
  <c r="D17" i="20"/>
  <c r="E16" i="20"/>
  <c r="D15" i="20"/>
  <c r="D14" i="20"/>
  <c r="E13" i="20"/>
  <c r="D12" i="20"/>
  <c r="D11" i="20"/>
  <c r="E10" i="20"/>
  <c r="D9" i="20"/>
  <c r="D8" i="20"/>
  <c r="E7" i="20"/>
  <c r="D6" i="20"/>
  <c r="D5" i="20"/>
  <c r="E7" i="15"/>
  <c r="D5" i="15"/>
  <c r="E32" i="15"/>
  <c r="E27" i="15"/>
  <c r="E22" i="15"/>
  <c r="E17" i="15"/>
  <c r="E12" i="15"/>
  <c r="D30" i="15"/>
  <c r="D25" i="15"/>
  <c r="D20" i="15"/>
  <c r="D15" i="15"/>
  <c r="D10" i="15"/>
  <c r="E52" i="8"/>
  <c r="D51" i="8"/>
  <c r="E48" i="8"/>
  <c r="D47" i="8"/>
  <c r="E44" i="8"/>
  <c r="D43" i="8"/>
  <c r="E40" i="8"/>
  <c r="D39" i="8"/>
  <c r="E35" i="8"/>
  <c r="D34" i="8"/>
  <c r="D33" i="8"/>
  <c r="E29" i="8"/>
  <c r="D28" i="8"/>
  <c r="E24" i="8"/>
  <c r="D23" i="8"/>
  <c r="E19" i="8"/>
  <c r="D18" i="8"/>
  <c r="D17" i="8"/>
  <c r="E13" i="8"/>
  <c r="D12" i="8"/>
  <c r="D11" i="8"/>
  <c r="E7" i="8"/>
  <c r="D6" i="8"/>
  <c r="D5" i="8"/>
  <c r="E51" i="19"/>
  <c r="D50" i="19"/>
  <c r="E7" i="19"/>
  <c r="D6" i="19"/>
  <c r="D5" i="19"/>
  <c r="E13" i="19"/>
  <c r="D12" i="19"/>
  <c r="D11" i="19"/>
  <c r="E20" i="19"/>
  <c r="E19" i="19"/>
  <c r="D18" i="19"/>
  <c r="D17" i="19"/>
  <c r="E27" i="19"/>
  <c r="E26" i="19"/>
  <c r="D25" i="19"/>
  <c r="D24" i="19"/>
  <c r="D78" i="19"/>
  <c r="D74" i="19"/>
  <c r="D70" i="19"/>
  <c r="D66" i="19"/>
  <c r="D62" i="19"/>
  <c r="D58" i="19"/>
  <c r="D54" i="19"/>
  <c r="E78" i="19"/>
  <c r="E75" i="19"/>
  <c r="E71" i="19"/>
  <c r="E67" i="19"/>
  <c r="E63" i="19"/>
  <c r="E59" i="19"/>
  <c r="E55" i="19"/>
  <c r="D79" i="19"/>
  <c r="E80" i="19"/>
  <c r="D80" i="19"/>
  <c r="E79" i="19"/>
  <c r="D81" i="19"/>
  <c r="E34" i="19"/>
  <c r="E33" i="19"/>
  <c r="D32" i="19"/>
  <c r="D31" i="19"/>
  <c r="E40" i="19"/>
  <c r="E39" i="19"/>
  <c r="D38" i="19"/>
  <c r="E46" i="19"/>
  <c r="E45" i="19"/>
  <c r="D44" i="19"/>
  <c r="D90" i="19"/>
  <c r="D87" i="19"/>
  <c r="D84" i="19"/>
  <c r="C54" i="23"/>
  <c r="B54" i="23"/>
  <c r="C168" i="20"/>
  <c r="B168" i="20"/>
  <c r="C158" i="20"/>
  <c r="B158" i="20"/>
  <c r="C148" i="20"/>
  <c r="B148" i="20"/>
  <c r="C138" i="20"/>
  <c r="B138" i="20"/>
  <c r="C128" i="20"/>
  <c r="B128" i="20"/>
  <c r="C119" i="20"/>
  <c r="B119" i="20"/>
  <c r="C110" i="20"/>
  <c r="B110" i="20"/>
  <c r="C107" i="20"/>
  <c r="B107" i="20"/>
  <c r="C104" i="20"/>
  <c r="B104" i="20"/>
  <c r="C101" i="20"/>
  <c r="B101" i="20"/>
  <c r="C98" i="20"/>
  <c r="B98" i="20"/>
  <c r="C95" i="20"/>
  <c r="B95" i="20"/>
  <c r="C92" i="20"/>
  <c r="B92" i="20"/>
  <c r="C89" i="20"/>
  <c r="B89" i="20"/>
  <c r="C80" i="20"/>
  <c r="B80" i="20"/>
  <c r="C71" i="20"/>
  <c r="B71" i="20"/>
  <c r="C62" i="20"/>
  <c r="B62" i="20"/>
  <c r="C53" i="20"/>
  <c r="B53" i="20"/>
  <c r="C44" i="20"/>
  <c r="B44" i="20"/>
  <c r="C35" i="20"/>
  <c r="B35" i="20"/>
  <c r="C26" i="20"/>
  <c r="B26" i="20"/>
  <c r="C23" i="20"/>
  <c r="B23" i="20"/>
  <c r="C20" i="20"/>
  <c r="B20" i="20"/>
  <c r="C17" i="20"/>
  <c r="B17" i="20"/>
  <c r="C14" i="20"/>
  <c r="B14" i="20"/>
  <c r="C11" i="20"/>
  <c r="B11" i="20"/>
  <c r="C8" i="20"/>
  <c r="B8" i="20"/>
  <c r="C5" i="20"/>
  <c r="B5" i="20"/>
  <c r="C55" i="8"/>
  <c r="B55" i="8"/>
  <c r="C5" i="8"/>
  <c r="B5" i="8"/>
  <c r="C80" i="19"/>
  <c r="B80" i="19"/>
  <c r="B79" i="19"/>
  <c r="C78" i="19"/>
  <c r="B78" i="19"/>
  <c r="C79" i="19"/>
  <c r="B81" i="19"/>
  <c r="C81" i="19"/>
  <c r="C90" i="19"/>
  <c r="B90" i="19"/>
  <c r="C87" i="19"/>
  <c r="B87" i="19"/>
  <c r="C84" i="19"/>
  <c r="B84" i="19"/>
  <c r="I30" i="15" l="1"/>
  <c r="I20" i="15"/>
  <c r="I25" i="15"/>
  <c r="I15" i="15"/>
  <c r="I10" i="15"/>
  <c r="I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H80" i="19"/>
  <c r="AG80" i="19"/>
  <c r="AE80" i="19"/>
  <c r="AB80" i="19"/>
  <c r="AA80" i="19"/>
  <c r="Z80" i="19"/>
  <c r="AH79" i="19"/>
  <c r="AG79" i="19"/>
  <c r="AE79" i="19"/>
  <c r="AB79" i="19"/>
  <c r="AA79" i="19"/>
  <c r="Z79" i="19"/>
  <c r="AH78" i="19"/>
  <c r="AG78" i="19"/>
  <c r="AE78" i="19"/>
  <c r="AB78" i="19"/>
  <c r="AA78" i="19"/>
  <c r="Z78" i="19"/>
  <c r="X77" i="19"/>
  <c r="W77" i="19"/>
  <c r="V77" i="19"/>
  <c r="U77" i="19"/>
  <c r="T77" i="19"/>
  <c r="S77" i="19"/>
  <c r="R77" i="19"/>
  <c r="Q77" i="19"/>
  <c r="P77" i="19"/>
  <c r="X76" i="19"/>
  <c r="W76" i="19"/>
  <c r="V76" i="19"/>
  <c r="U76" i="19"/>
  <c r="T76" i="19"/>
  <c r="S76" i="19"/>
  <c r="R76" i="19"/>
  <c r="Q76" i="19"/>
  <c r="P76" i="19"/>
  <c r="AE74" i="19"/>
  <c r="AA74" i="19"/>
  <c r="Z74" i="19"/>
  <c r="X73" i="19"/>
  <c r="W73" i="19"/>
  <c r="V73" i="19"/>
  <c r="U73" i="19"/>
  <c r="T73" i="19"/>
  <c r="S73" i="19"/>
  <c r="R73" i="19"/>
  <c r="Q73" i="19"/>
  <c r="P73" i="19"/>
  <c r="X72" i="19"/>
  <c r="W72" i="19"/>
  <c r="V72" i="19"/>
  <c r="U72" i="19"/>
  <c r="T72" i="19"/>
  <c r="S72" i="19"/>
  <c r="R72" i="19"/>
  <c r="Q72" i="19"/>
  <c r="P72" i="19"/>
  <c r="AE70" i="19"/>
  <c r="AA70" i="19"/>
  <c r="Z70" i="19"/>
  <c r="X69" i="19"/>
  <c r="W69" i="19"/>
  <c r="V69" i="19"/>
  <c r="U69" i="19"/>
  <c r="T69" i="19"/>
  <c r="S69" i="19"/>
  <c r="R69" i="19"/>
  <c r="Q69" i="19"/>
  <c r="P69" i="19"/>
  <c r="X68" i="19"/>
  <c r="W68" i="19"/>
  <c r="V68" i="19"/>
  <c r="U68" i="19"/>
  <c r="T68" i="19"/>
  <c r="S68" i="19"/>
  <c r="R68" i="19"/>
  <c r="Q68" i="19"/>
  <c r="P68" i="19"/>
  <c r="AE66" i="19"/>
  <c r="AA66" i="19"/>
  <c r="Z66" i="19"/>
  <c r="X65" i="19"/>
  <c r="W65" i="19"/>
  <c r="V65" i="19"/>
  <c r="U65" i="19"/>
  <c r="T65" i="19"/>
  <c r="S65" i="19"/>
  <c r="R65" i="19"/>
  <c r="Q65" i="19"/>
  <c r="P65" i="19"/>
  <c r="X64" i="19"/>
  <c r="W64" i="19"/>
  <c r="V64" i="19"/>
  <c r="U64" i="19"/>
  <c r="T64" i="19"/>
  <c r="S64" i="19"/>
  <c r="R64" i="19"/>
  <c r="Q64" i="19"/>
  <c r="P64" i="19"/>
  <c r="AE62" i="19"/>
  <c r="AA62" i="19"/>
  <c r="Z62" i="19"/>
  <c r="X61" i="19"/>
  <c r="W61" i="19"/>
  <c r="V61" i="19"/>
  <c r="U61" i="19"/>
  <c r="T61" i="19"/>
  <c r="S61" i="19"/>
  <c r="R61" i="19"/>
  <c r="Q61" i="19"/>
  <c r="P61" i="19"/>
  <c r="X60" i="19"/>
  <c r="W60" i="19"/>
  <c r="V60" i="19"/>
  <c r="U60" i="19"/>
  <c r="T60" i="19"/>
  <c r="S60" i="19"/>
  <c r="R60" i="19"/>
  <c r="Q60" i="19"/>
  <c r="P60" i="19"/>
  <c r="AE58" i="19"/>
  <c r="AA58" i="19"/>
  <c r="Z58" i="19"/>
  <c r="X57" i="19"/>
  <c r="W57" i="19"/>
  <c r="V57" i="19"/>
  <c r="U57" i="19"/>
  <c r="T57" i="19"/>
  <c r="S57" i="19"/>
  <c r="R57" i="19"/>
  <c r="Q57" i="19"/>
  <c r="P57" i="19"/>
  <c r="X56" i="19"/>
  <c r="W56" i="19"/>
  <c r="V56" i="19"/>
  <c r="U56" i="19"/>
  <c r="T56" i="19"/>
  <c r="S56" i="19"/>
  <c r="R56" i="19"/>
  <c r="Q56" i="19"/>
  <c r="P56" i="19"/>
  <c r="AE54" i="19"/>
  <c r="AA54" i="19"/>
  <c r="Z54" i="19"/>
  <c r="X53" i="19"/>
  <c r="W53" i="19"/>
  <c r="V53" i="19"/>
  <c r="U53" i="19"/>
  <c r="T53" i="19"/>
  <c r="S53" i="19"/>
  <c r="R53" i="19"/>
  <c r="Q53" i="19"/>
  <c r="P53" i="19"/>
  <c r="X52" i="19"/>
  <c r="W52" i="19"/>
  <c r="V52" i="19"/>
  <c r="U52" i="19"/>
  <c r="T52" i="19"/>
  <c r="S52" i="19"/>
  <c r="R52" i="19"/>
  <c r="Q52" i="19"/>
  <c r="P52" i="19"/>
  <c r="AE50" i="19"/>
  <c r="AA50" i="19"/>
  <c r="Z50" i="19"/>
  <c r="X49" i="19"/>
  <c r="W49" i="19"/>
  <c r="V49" i="19"/>
  <c r="U49" i="19"/>
  <c r="T49" i="19"/>
  <c r="S49" i="19"/>
  <c r="R49" i="19"/>
  <c r="Q49" i="19"/>
  <c r="P49" i="19"/>
  <c r="X48" i="19"/>
  <c r="W48" i="19"/>
  <c r="V48" i="19"/>
  <c r="U48" i="19"/>
  <c r="T48" i="19"/>
  <c r="S48" i="19"/>
  <c r="R48" i="19"/>
  <c r="Q48" i="19"/>
  <c r="P48" i="19"/>
  <c r="X47" i="19"/>
  <c r="W47" i="19"/>
  <c r="V47" i="19"/>
  <c r="U47" i="19"/>
  <c r="T47" i="19"/>
  <c r="S47" i="19"/>
  <c r="R47" i="19"/>
  <c r="Q47" i="19"/>
  <c r="P47" i="19"/>
  <c r="P46" i="19"/>
  <c r="AA44" i="19"/>
  <c r="Z44" i="19"/>
  <c r="O44" i="19"/>
  <c r="G44" i="19"/>
  <c r="X43" i="19"/>
  <c r="W43" i="19"/>
  <c r="V43" i="19"/>
  <c r="U43" i="19"/>
  <c r="T43" i="19"/>
  <c r="S43" i="19"/>
  <c r="R43" i="19"/>
  <c r="Q43" i="19"/>
  <c r="P43" i="19"/>
  <c r="X42" i="19"/>
  <c r="W42" i="19"/>
  <c r="V42" i="19"/>
  <c r="U42" i="19"/>
  <c r="T42" i="19"/>
  <c r="S42" i="19"/>
  <c r="R42" i="19"/>
  <c r="Q42" i="19"/>
  <c r="P42" i="19"/>
  <c r="X41" i="19"/>
  <c r="W41" i="19"/>
  <c r="V41" i="19"/>
  <c r="U41" i="19"/>
  <c r="T41" i="19"/>
  <c r="S41" i="19"/>
  <c r="R41" i="19"/>
  <c r="Q41" i="19"/>
  <c r="P41" i="19"/>
  <c r="P40" i="19"/>
  <c r="AA38" i="19"/>
  <c r="Z38" i="19"/>
  <c r="O38" i="19"/>
  <c r="G38" i="19"/>
  <c r="X37" i="19"/>
  <c r="W37" i="19"/>
  <c r="V37" i="19"/>
  <c r="U37" i="19"/>
  <c r="T37" i="19"/>
  <c r="S37" i="19"/>
  <c r="R37" i="19"/>
  <c r="Q37" i="19"/>
  <c r="P37" i="19"/>
  <c r="X36" i="19"/>
  <c r="W36" i="19"/>
  <c r="V36" i="19"/>
  <c r="U36" i="19"/>
  <c r="T36" i="19"/>
  <c r="S36" i="19"/>
  <c r="R36" i="19"/>
  <c r="Q36" i="19"/>
  <c r="P36" i="19"/>
  <c r="X35" i="19"/>
  <c r="W35" i="19"/>
  <c r="V35" i="19"/>
  <c r="U35" i="19"/>
  <c r="T35" i="19"/>
  <c r="S35" i="19"/>
  <c r="R35" i="19"/>
  <c r="Q35" i="19"/>
  <c r="P35" i="19"/>
  <c r="P34" i="19"/>
  <c r="O32" i="19"/>
  <c r="G32" i="19"/>
  <c r="N31" i="19"/>
  <c r="M31" i="19"/>
  <c r="L31" i="19"/>
  <c r="K31" i="19"/>
  <c r="J31" i="19"/>
  <c r="I31" i="19"/>
  <c r="H31" i="19"/>
  <c r="G31" i="19"/>
  <c r="AE24" i="19"/>
  <c r="G25" i="19"/>
  <c r="G24" i="19"/>
  <c r="G18" i="19"/>
  <c r="G17" i="19"/>
  <c r="AE11" i="19"/>
  <c r="G12" i="19"/>
  <c r="G11" i="19"/>
  <c r="AA31" i="19"/>
  <c r="Z31" i="19"/>
  <c r="O31" i="19"/>
  <c r="X30" i="19"/>
  <c r="W30" i="19"/>
  <c r="V30" i="19"/>
  <c r="U30" i="19"/>
  <c r="T30" i="19"/>
  <c r="S30" i="19"/>
  <c r="R30" i="19"/>
  <c r="Q30" i="19"/>
  <c r="P30" i="19"/>
  <c r="X29" i="19"/>
  <c r="W29" i="19"/>
  <c r="V29" i="19"/>
  <c r="U29" i="19"/>
  <c r="T29" i="19"/>
  <c r="S29" i="19"/>
  <c r="R29" i="19"/>
  <c r="Q29" i="19"/>
  <c r="P29" i="19"/>
  <c r="X28" i="19"/>
  <c r="W28" i="19"/>
  <c r="V28" i="19"/>
  <c r="U28" i="19"/>
  <c r="T28" i="19"/>
  <c r="S28" i="19"/>
  <c r="R28" i="19"/>
  <c r="Q28" i="19"/>
  <c r="P28" i="19"/>
  <c r="P27" i="19"/>
  <c r="O25" i="19"/>
  <c r="AA24" i="19"/>
  <c r="Z24" i="19"/>
  <c r="Y24" i="19"/>
  <c r="X23" i="19"/>
  <c r="W23" i="19"/>
  <c r="V23" i="19"/>
  <c r="U23" i="19"/>
  <c r="T23" i="19"/>
  <c r="S23" i="19"/>
  <c r="R23" i="19"/>
  <c r="Q23" i="19"/>
  <c r="P23" i="19"/>
  <c r="X22" i="19"/>
  <c r="W22" i="19"/>
  <c r="V22" i="19"/>
  <c r="U22" i="19"/>
  <c r="T22" i="19"/>
  <c r="S22" i="19"/>
  <c r="R22" i="19"/>
  <c r="Q22" i="19"/>
  <c r="P22" i="19"/>
  <c r="X21" i="19"/>
  <c r="W21" i="19"/>
  <c r="V21" i="19"/>
  <c r="U21" i="19"/>
  <c r="T21" i="19"/>
  <c r="S21" i="19"/>
  <c r="R21" i="19"/>
  <c r="Q21" i="19"/>
  <c r="P21" i="19"/>
  <c r="P20" i="19"/>
  <c r="O18" i="19"/>
  <c r="AA17" i="19"/>
  <c r="Z17" i="19"/>
  <c r="Y17" i="19"/>
  <c r="X16" i="19"/>
  <c r="W16" i="19"/>
  <c r="V16" i="19"/>
  <c r="U16" i="19"/>
  <c r="T16" i="19"/>
  <c r="S16" i="19"/>
  <c r="R16" i="19"/>
  <c r="Q16" i="19"/>
  <c r="P16" i="19"/>
  <c r="X15" i="19"/>
  <c r="W15" i="19"/>
  <c r="V15" i="19"/>
  <c r="U15" i="19"/>
  <c r="T15" i="19"/>
  <c r="S15" i="19"/>
  <c r="R15" i="19"/>
  <c r="Q15" i="19"/>
  <c r="P15" i="19"/>
  <c r="X14" i="19"/>
  <c r="W14" i="19"/>
  <c r="V14" i="19"/>
  <c r="U14" i="19"/>
  <c r="T14" i="19"/>
  <c r="S14" i="19"/>
  <c r="R14" i="19"/>
  <c r="Q14" i="19"/>
  <c r="P14" i="19"/>
  <c r="O12" i="19"/>
  <c r="AA11" i="19"/>
  <c r="Z11" i="19"/>
  <c r="Y11" i="19"/>
  <c r="X10" i="19"/>
  <c r="W10" i="19"/>
  <c r="V10" i="19"/>
  <c r="U10" i="19"/>
  <c r="T10" i="19"/>
  <c r="S10" i="19"/>
  <c r="R10" i="19"/>
  <c r="Q10" i="19"/>
  <c r="P10" i="19"/>
  <c r="X9" i="19"/>
  <c r="W9" i="19"/>
  <c r="V9" i="19"/>
  <c r="U9" i="19"/>
  <c r="T9" i="19"/>
  <c r="S9" i="19"/>
  <c r="R9" i="19"/>
  <c r="Q9" i="19"/>
  <c r="P9" i="19"/>
  <c r="X8" i="19"/>
  <c r="W8" i="19"/>
  <c r="V8" i="19"/>
  <c r="U8" i="19"/>
  <c r="T8" i="19"/>
  <c r="S8" i="19"/>
  <c r="R8" i="19"/>
  <c r="Q8" i="19"/>
  <c r="P8" i="19"/>
  <c r="O6" i="19"/>
  <c r="AA5" i="19"/>
  <c r="Z5" i="19"/>
  <c r="Y5" i="19"/>
  <c r="G6" i="19"/>
  <c r="G5" i="19"/>
  <c r="AF90" i="19"/>
  <c r="AF87" i="19"/>
  <c r="AF81" i="19"/>
  <c r="AH15" i="26"/>
  <c r="AH14" i="26"/>
  <c r="AH13" i="26"/>
  <c r="M17" i="15" l="1"/>
  <c r="D17" i="28" l="1"/>
  <c r="D16" i="28"/>
  <c r="D14" i="28"/>
  <c r="D13" i="28"/>
  <c r="D12" i="28"/>
  <c r="D11" i="28"/>
  <c r="D9" i="28"/>
  <c r="D7" i="28"/>
  <c r="D5" i="28"/>
  <c r="B5" i="28"/>
  <c r="B16" i="28"/>
  <c r="B15" i="28"/>
  <c r="L11" i="28"/>
  <c r="B14" i="28"/>
  <c r="L10" i="28"/>
  <c r="B13" i="28"/>
  <c r="L9" i="28"/>
  <c r="B12" i="28"/>
  <c r="L8" i="28"/>
  <c r="B11" i="28"/>
  <c r="L7" i="28"/>
  <c r="B9" i="28"/>
  <c r="L6" i="28"/>
  <c r="B7" i="28"/>
  <c r="L5" i="28"/>
  <c r="AK12" i="23" l="1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N12" i="23"/>
  <c r="M12" i="23"/>
  <c r="L12" i="23"/>
  <c r="N9" i="23"/>
  <c r="M9" i="23"/>
  <c r="L9" i="23"/>
  <c r="G12" i="23"/>
  <c r="I12" i="23" s="1"/>
  <c r="G9" i="23"/>
  <c r="I9" i="23" s="1"/>
  <c r="J13" i="23"/>
  <c r="I13" i="23"/>
  <c r="H13" i="23"/>
  <c r="G13" i="23"/>
  <c r="J10" i="23"/>
  <c r="I10" i="23"/>
  <c r="H10" i="23"/>
  <c r="G10" i="23"/>
  <c r="A10" i="27" l="1"/>
  <c r="A9" i="27"/>
  <c r="A8" i="27"/>
  <c r="A7" i="27"/>
  <c r="A6" i="27"/>
  <c r="A5" i="27"/>
  <c r="AK48" i="23" l="1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N48" i="23"/>
  <c r="M48" i="23"/>
  <c r="L48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N45" i="23"/>
  <c r="M45" i="23"/>
  <c r="L45" i="23"/>
  <c r="J49" i="23"/>
  <c r="I49" i="23"/>
  <c r="H49" i="23"/>
  <c r="G49" i="23"/>
  <c r="J46" i="23"/>
  <c r="I46" i="23"/>
  <c r="H46" i="23"/>
  <c r="G46" i="23"/>
  <c r="G45" i="23"/>
  <c r="I45" i="23" s="1"/>
  <c r="G48" i="23"/>
  <c r="I48" i="23" s="1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N39" i="23"/>
  <c r="M39" i="23"/>
  <c r="L39" i="23"/>
  <c r="N36" i="23"/>
  <c r="M36" i="23"/>
  <c r="L36" i="23"/>
  <c r="G36" i="23"/>
  <c r="G39" i="23"/>
  <c r="I39" i="23" s="1"/>
  <c r="J40" i="23"/>
  <c r="I40" i="23"/>
  <c r="H40" i="23"/>
  <c r="G40" i="23"/>
  <c r="J37" i="23"/>
  <c r="I37" i="23"/>
  <c r="H37" i="23"/>
  <c r="G37" i="23"/>
  <c r="L52" i="23"/>
  <c r="M53" i="23"/>
  <c r="L53" i="23"/>
  <c r="M52" i="23"/>
  <c r="G53" i="23"/>
  <c r="I53" i="23" s="1"/>
  <c r="G52" i="23"/>
  <c r="I52" i="23" s="1"/>
  <c r="D89" i="18"/>
  <c r="C53" i="23" s="1"/>
  <c r="C89" i="18"/>
  <c r="B53" i="23" s="1"/>
  <c r="D88" i="18"/>
  <c r="C52" i="23" s="1"/>
  <c r="C88" i="18"/>
  <c r="B52" i="23" s="1"/>
  <c r="D86" i="18"/>
  <c r="C48" i="23" s="1"/>
  <c r="C86" i="18"/>
  <c r="B48" i="23" s="1"/>
  <c r="D85" i="18"/>
  <c r="C45" i="23" s="1"/>
  <c r="C85" i="18"/>
  <c r="B45" i="23" s="1"/>
  <c r="D83" i="18"/>
  <c r="C39" i="23" s="1"/>
  <c r="C83" i="18"/>
  <c r="B39" i="23" s="1"/>
  <c r="D82" i="18"/>
  <c r="C36" i="23" s="1"/>
  <c r="C82" i="18"/>
  <c r="B36" i="23" s="1"/>
  <c r="C76" i="18"/>
  <c r="B18" i="23" s="1"/>
  <c r="D76" i="18"/>
  <c r="C18" i="23" s="1"/>
  <c r="C77" i="18"/>
  <c r="B21" i="23" s="1"/>
  <c r="D77" i="18"/>
  <c r="C21" i="23" s="1"/>
  <c r="D74" i="18"/>
  <c r="C12" i="23" s="1"/>
  <c r="C74" i="18"/>
  <c r="B12" i="23" s="1"/>
  <c r="D73" i="18"/>
  <c r="C9" i="23" s="1"/>
  <c r="C73" i="18"/>
  <c r="B9" i="23" s="1"/>
  <c r="G51" i="23" l="1"/>
  <c r="I51" i="23" s="1"/>
  <c r="N60" i="23" l="1"/>
  <c r="M51" i="23" l="1"/>
  <c r="L51" i="23"/>
  <c r="N42" i="23"/>
  <c r="F60" i="23"/>
  <c r="D87" i="18"/>
  <c r="C51" i="23" s="1"/>
  <c r="C87" i="18"/>
  <c r="B51" i="23" s="1"/>
  <c r="I34" i="23" l="1"/>
  <c r="J25" i="23" l="1"/>
  <c r="I25" i="23"/>
  <c r="H25" i="23"/>
  <c r="J28" i="23"/>
  <c r="I28" i="23"/>
  <c r="H28" i="23"/>
  <c r="J31" i="23"/>
  <c r="I31" i="23"/>
  <c r="H31" i="23"/>
  <c r="J34" i="23"/>
  <c r="H34" i="23"/>
  <c r="J43" i="23"/>
  <c r="I43" i="23"/>
  <c r="H43" i="23"/>
  <c r="G43" i="23"/>
  <c r="G56" i="23"/>
  <c r="G31" i="23"/>
  <c r="G28" i="23"/>
  <c r="G25" i="23"/>
  <c r="G42" i="23"/>
  <c r="I42" i="23" s="1"/>
  <c r="G33" i="23"/>
  <c r="I33" i="23" s="1"/>
  <c r="G30" i="23"/>
  <c r="I30" i="23" s="1"/>
  <c r="G27" i="23"/>
  <c r="I27" i="23" s="1"/>
  <c r="G24" i="23"/>
  <c r="I24" i="23" s="1"/>
  <c r="J22" i="23"/>
  <c r="I22" i="23"/>
  <c r="H22" i="23"/>
  <c r="G22" i="23"/>
  <c r="G21" i="23"/>
  <c r="I21" i="23" s="1"/>
  <c r="L42" i="23"/>
  <c r="L33" i="23"/>
  <c r="L30" i="23"/>
  <c r="L27" i="23"/>
  <c r="L24" i="23"/>
  <c r="L21" i="23"/>
  <c r="L18" i="23"/>
  <c r="L15" i="23"/>
  <c r="G18" i="23"/>
  <c r="I18" i="23" s="1"/>
  <c r="G15" i="23"/>
  <c r="I15" i="23" s="1"/>
  <c r="J19" i="23"/>
  <c r="I19" i="23"/>
  <c r="H19" i="23"/>
  <c r="G19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AK15" i="23" l="1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J16" i="23"/>
  <c r="I16" i="23"/>
  <c r="H16" i="23"/>
  <c r="G1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J7" i="23"/>
  <c r="I7" i="23"/>
  <c r="H7" i="23"/>
  <c r="G7" i="23"/>
  <c r="G6" i="23"/>
  <c r="I6" i="23" s="1"/>
  <c r="N33" i="23" l="1"/>
  <c r="M33" i="23"/>
  <c r="D81" i="18"/>
  <c r="C33" i="23" s="1"/>
  <c r="C81" i="18"/>
  <c r="B33" i="23" s="1"/>
  <c r="F23" i="20" l="1"/>
  <c r="M42" i="23"/>
  <c r="M30" i="23"/>
  <c r="M27" i="23"/>
  <c r="M24" i="23"/>
  <c r="M21" i="23"/>
  <c r="M18" i="23"/>
  <c r="M15" i="23"/>
  <c r="M6" i="23"/>
  <c r="N30" i="23"/>
  <c r="N27" i="23"/>
  <c r="N24" i="23"/>
  <c r="N21" i="23"/>
  <c r="N18" i="23"/>
  <c r="N15" i="23"/>
  <c r="N6" i="23"/>
  <c r="L6" i="23" l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C84" i="18"/>
  <c r="B42" i="23" s="1"/>
  <c r="C80" i="18"/>
  <c r="B30" i="23" s="1"/>
  <c r="C79" i="18"/>
  <c r="B27" i="23" s="1"/>
  <c r="C78" i="18"/>
  <c r="B24" i="23" s="1"/>
  <c r="C75" i="18"/>
  <c r="B15" i="23" s="1"/>
  <c r="C72" i="18"/>
  <c r="B6" i="23" s="1"/>
  <c r="K19" i="15" l="1"/>
  <c r="K18" i="15"/>
  <c r="M34" i="15"/>
  <c r="M33" i="15"/>
  <c r="K33" i="15"/>
  <c r="P131" i="20" l="1"/>
  <c r="S144" i="20"/>
  <c r="P141" i="20"/>
  <c r="I99" i="20"/>
  <c r="H99" i="20"/>
  <c r="P138" i="20" s="1"/>
  <c r="I98" i="20"/>
  <c r="H98" i="20"/>
  <c r="P140" i="20" s="1"/>
  <c r="F24" i="18"/>
  <c r="D24" i="18"/>
  <c r="C24" i="19" s="1"/>
  <c r="C24" i="18"/>
  <c r="B24" i="19" s="1"/>
  <c r="R130" i="20" l="1"/>
  <c r="S26" i="20" l="1"/>
  <c r="S138" i="20" s="1"/>
  <c r="S85" i="20" l="1"/>
  <c r="S76" i="20"/>
  <c r="S67" i="20"/>
  <c r="S58" i="20"/>
  <c r="S49" i="20"/>
  <c r="S40" i="20"/>
  <c r="S174" i="20"/>
  <c r="S164" i="20"/>
  <c r="S154" i="20"/>
  <c r="S134" i="20"/>
  <c r="S124" i="20"/>
  <c r="S115" i="20"/>
  <c r="S33" i="20"/>
  <c r="S30" i="20"/>
  <c r="S29" i="20"/>
  <c r="S28" i="20"/>
  <c r="S27" i="20"/>
  <c r="S71" i="20"/>
  <c r="S65" i="20" l="1"/>
  <c r="S141" i="20"/>
  <c r="S75" i="20"/>
  <c r="S142" i="20"/>
  <c r="S55" i="20"/>
  <c r="S140" i="20"/>
  <c r="S81" i="20"/>
  <c r="S139" i="20"/>
  <c r="S60" i="20"/>
  <c r="S146" i="20"/>
  <c r="S113" i="20"/>
  <c r="S64" i="20"/>
  <c r="S46" i="20"/>
  <c r="S121" i="20"/>
  <c r="S148" i="20"/>
  <c r="S48" i="20"/>
  <c r="S80" i="20"/>
  <c r="S123" i="20"/>
  <c r="S150" i="20"/>
  <c r="S168" i="20"/>
  <c r="S66" i="20"/>
  <c r="S82" i="20"/>
  <c r="S152" i="20"/>
  <c r="S170" i="20"/>
  <c r="S44" i="20"/>
  <c r="S84" i="20"/>
  <c r="S119" i="20"/>
  <c r="S172" i="20"/>
  <c r="S62" i="20"/>
  <c r="S129" i="20"/>
  <c r="S156" i="20"/>
  <c r="S161" i="20"/>
  <c r="S36" i="20"/>
  <c r="S51" i="20"/>
  <c r="S56" i="20"/>
  <c r="S72" i="20"/>
  <c r="S87" i="20"/>
  <c r="S110" i="20"/>
  <c r="S117" i="20"/>
  <c r="S120" i="20"/>
  <c r="S130" i="20"/>
  <c r="S136" i="20"/>
  <c r="S151" i="20"/>
  <c r="S158" i="20"/>
  <c r="S162" i="20"/>
  <c r="S169" i="20"/>
  <c r="S37" i="20"/>
  <c r="S42" i="20"/>
  <c r="S47" i="20"/>
  <c r="S53" i="20"/>
  <c r="S57" i="20"/>
  <c r="S63" i="20"/>
  <c r="S73" i="20"/>
  <c r="S78" i="20"/>
  <c r="S83" i="20"/>
  <c r="S111" i="20"/>
  <c r="S126" i="20"/>
  <c r="S131" i="20"/>
  <c r="S159" i="20"/>
  <c r="S176" i="20"/>
  <c r="S38" i="20"/>
  <c r="S54" i="20"/>
  <c r="S69" i="20"/>
  <c r="S74" i="20"/>
  <c r="S112" i="20"/>
  <c r="S114" i="20"/>
  <c r="S122" i="20"/>
  <c r="S128" i="20"/>
  <c r="S132" i="20"/>
  <c r="S149" i="20"/>
  <c r="S160" i="20"/>
  <c r="S166" i="20"/>
  <c r="S171" i="20"/>
  <c r="S35" i="20"/>
  <c r="S39" i="20"/>
  <c r="S45" i="20"/>
  <c r="J31" i="15" l="1"/>
  <c r="J26" i="15"/>
  <c r="J21" i="15"/>
  <c r="J16" i="15"/>
  <c r="J11" i="15"/>
  <c r="J6" i="15"/>
  <c r="Q34" i="8"/>
  <c r="Q28" i="8"/>
  <c r="Q23" i="8"/>
  <c r="Q18" i="8"/>
  <c r="Q12" i="8"/>
  <c r="Q6" i="8"/>
  <c r="I108" i="20" l="1"/>
  <c r="I107" i="20"/>
  <c r="I105" i="20"/>
  <c r="I104" i="20"/>
  <c r="I102" i="20"/>
  <c r="I101" i="20"/>
  <c r="I96" i="20"/>
  <c r="I95" i="20"/>
  <c r="I93" i="20"/>
  <c r="I92" i="20"/>
  <c r="I90" i="20"/>
  <c r="I89" i="20"/>
  <c r="I24" i="20"/>
  <c r="I23" i="20"/>
  <c r="I21" i="20"/>
  <c r="I20" i="20"/>
  <c r="I18" i="20"/>
  <c r="I17" i="20"/>
  <c r="I15" i="20"/>
  <c r="I14" i="20"/>
  <c r="I12" i="20"/>
  <c r="I11" i="20"/>
  <c r="I9" i="20"/>
  <c r="I8" i="20"/>
  <c r="I6" i="20"/>
  <c r="I5" i="20"/>
  <c r="P113" i="20" l="1"/>
  <c r="P171" i="20"/>
  <c r="P161" i="20"/>
  <c r="P151" i="20"/>
  <c r="P122" i="20"/>
  <c r="H101" i="20"/>
  <c r="O150" i="20" s="1"/>
  <c r="H104" i="20"/>
  <c r="P160" i="20" s="1"/>
  <c r="H107" i="20"/>
  <c r="R170" i="20" s="1"/>
  <c r="H108" i="20"/>
  <c r="P168" i="20" s="1"/>
  <c r="H105" i="20"/>
  <c r="P158" i="20" s="1"/>
  <c r="H102" i="20"/>
  <c r="P148" i="20" s="1"/>
  <c r="H95" i="20"/>
  <c r="H96" i="20"/>
  <c r="P128" i="20" s="1"/>
  <c r="H93" i="20"/>
  <c r="P119" i="20" s="1"/>
  <c r="H92" i="20"/>
  <c r="R121" i="20" s="1"/>
  <c r="H90" i="20"/>
  <c r="P110" i="20" s="1"/>
  <c r="H89" i="20"/>
  <c r="O130" i="20" l="1"/>
  <c r="R140" i="20"/>
  <c r="O140" i="20"/>
  <c r="P130" i="20"/>
  <c r="R112" i="20"/>
  <c r="O112" i="20"/>
  <c r="P170" i="20"/>
  <c r="P150" i="20"/>
  <c r="R150" i="20"/>
  <c r="R160" i="20"/>
  <c r="O121" i="20"/>
  <c r="P112" i="20"/>
  <c r="P121" i="20"/>
  <c r="O160" i="20"/>
  <c r="O170" i="20"/>
  <c r="P83" i="20" l="1"/>
  <c r="P74" i="20"/>
  <c r="P65" i="20"/>
  <c r="P56" i="20"/>
  <c r="P47" i="20"/>
  <c r="P38" i="20"/>
  <c r="P29" i="20"/>
  <c r="I31" i="15" l="1"/>
  <c r="H31" i="15"/>
  <c r="G31" i="15"/>
  <c r="I26" i="15"/>
  <c r="H26" i="15"/>
  <c r="G26" i="15"/>
  <c r="I21" i="15"/>
  <c r="H21" i="15"/>
  <c r="G21" i="15"/>
  <c r="I16" i="15"/>
  <c r="H16" i="15"/>
  <c r="G16" i="15"/>
  <c r="I11" i="15"/>
  <c r="H11" i="15"/>
  <c r="G11" i="15"/>
  <c r="I6" i="15"/>
  <c r="H6" i="15"/>
  <c r="G6" i="15"/>
  <c r="H23" i="20"/>
  <c r="G23" i="20"/>
  <c r="H24" i="20"/>
  <c r="P80" i="20" s="1"/>
  <c r="G24" i="20"/>
  <c r="F24" i="20"/>
  <c r="R82" i="20" l="1"/>
  <c r="P82" i="20"/>
  <c r="O82" i="20"/>
  <c r="I34" i="8"/>
  <c r="H34" i="8"/>
  <c r="G34" i="8"/>
  <c r="I28" i="8"/>
  <c r="H28" i="8"/>
  <c r="G28" i="8"/>
  <c r="I23" i="8"/>
  <c r="H23" i="8"/>
  <c r="G23" i="8"/>
  <c r="I18" i="8"/>
  <c r="H18" i="8"/>
  <c r="G18" i="8"/>
  <c r="I12" i="8"/>
  <c r="H12" i="8"/>
  <c r="G12" i="8"/>
  <c r="H21" i="20"/>
  <c r="G21" i="20"/>
  <c r="H20" i="20"/>
  <c r="G20" i="20"/>
  <c r="F21" i="20"/>
  <c r="F20" i="20"/>
  <c r="F18" i="20"/>
  <c r="H18" i="20"/>
  <c r="G18" i="20"/>
  <c r="H17" i="20"/>
  <c r="G17" i="20"/>
  <c r="F17" i="20"/>
  <c r="F14" i="20"/>
  <c r="H15" i="20"/>
  <c r="P53" i="20" s="1"/>
  <c r="G15" i="20"/>
  <c r="H14" i="20"/>
  <c r="G14" i="20"/>
  <c r="F15" i="20"/>
  <c r="F12" i="20"/>
  <c r="H12" i="20"/>
  <c r="P44" i="20" s="1"/>
  <c r="G12" i="20"/>
  <c r="H11" i="20"/>
  <c r="G11" i="20"/>
  <c r="F11" i="20"/>
  <c r="F9" i="20"/>
  <c r="H8" i="20"/>
  <c r="G8" i="20"/>
  <c r="F8" i="20"/>
  <c r="H9" i="20"/>
  <c r="P35" i="20" s="1"/>
  <c r="G9" i="20"/>
  <c r="P71" i="20" l="1"/>
  <c r="P62" i="20"/>
  <c r="P37" i="20"/>
  <c r="O37" i="20"/>
  <c r="R37" i="20"/>
  <c r="O46" i="20"/>
  <c r="R46" i="20"/>
  <c r="P46" i="20"/>
  <c r="P64" i="20"/>
  <c r="O64" i="20"/>
  <c r="R64" i="20"/>
  <c r="O55" i="20"/>
  <c r="P55" i="20"/>
  <c r="R55" i="20"/>
  <c r="R73" i="20"/>
  <c r="P73" i="20"/>
  <c r="O73" i="20"/>
  <c r="H6" i="20"/>
  <c r="P26" i="20" s="1"/>
  <c r="G6" i="20"/>
  <c r="F6" i="20"/>
  <c r="H5" i="20"/>
  <c r="R28" i="20" s="1"/>
  <c r="G5" i="20"/>
  <c r="F5" i="20"/>
  <c r="P28" i="20" l="1"/>
  <c r="O28" i="20"/>
  <c r="I6" i="8"/>
  <c r="H6" i="8"/>
  <c r="G6" i="8"/>
  <c r="AC5" i="8" l="1"/>
  <c r="F34" i="18" l="1"/>
  <c r="D34" i="18"/>
  <c r="C74" i="19" s="1"/>
  <c r="C34" i="18"/>
  <c r="B74" i="19" s="1"/>
  <c r="F33" i="18"/>
  <c r="D33" i="18"/>
  <c r="C70" i="19" s="1"/>
  <c r="C33" i="18"/>
  <c r="B70" i="19" s="1"/>
  <c r="F32" i="18"/>
  <c r="D32" i="18"/>
  <c r="C66" i="19" s="1"/>
  <c r="C32" i="18"/>
  <c r="B66" i="19" s="1"/>
  <c r="F31" i="18"/>
  <c r="D31" i="18"/>
  <c r="C62" i="19" s="1"/>
  <c r="C31" i="18"/>
  <c r="B62" i="19" s="1"/>
  <c r="F30" i="18"/>
  <c r="D30" i="18"/>
  <c r="C58" i="19" s="1"/>
  <c r="C30" i="18"/>
  <c r="B58" i="19" s="1"/>
  <c r="F29" i="18"/>
  <c r="D29" i="18"/>
  <c r="C54" i="19" s="1"/>
  <c r="C29" i="18"/>
  <c r="B54" i="19" s="1"/>
  <c r="F28" i="18"/>
  <c r="D28" i="18"/>
  <c r="C50" i="19" s="1"/>
  <c r="C28" i="18"/>
  <c r="B50" i="19" s="1"/>
  <c r="F27" i="18"/>
  <c r="D27" i="18"/>
  <c r="C44" i="19" s="1"/>
  <c r="C27" i="18"/>
  <c r="B44" i="19" s="1"/>
  <c r="F26" i="18"/>
  <c r="D26" i="18"/>
  <c r="C38" i="19" s="1"/>
  <c r="C26" i="18"/>
  <c r="B38" i="19" s="1"/>
  <c r="F25" i="18"/>
  <c r="D25" i="18"/>
  <c r="C31" i="19" s="1"/>
  <c r="C25" i="18"/>
  <c r="B31" i="19" s="1"/>
  <c r="F23" i="18"/>
  <c r="D23" i="18"/>
  <c r="C17" i="19" s="1"/>
  <c r="C23" i="18"/>
  <c r="B17" i="19" s="1"/>
  <c r="F22" i="18"/>
  <c r="D22" i="18"/>
  <c r="C11" i="19" s="1"/>
  <c r="C22" i="18"/>
  <c r="B11" i="19" s="1"/>
  <c r="F21" i="18"/>
  <c r="D21" i="18"/>
  <c r="C5" i="19" s="1"/>
  <c r="C21" i="18"/>
  <c r="B5" i="19" s="1"/>
  <c r="G5" i="8"/>
  <c r="I5" i="8" s="1"/>
  <c r="R36" i="8" l="1"/>
  <c r="U24" i="15" l="1"/>
  <c r="T24" i="15"/>
  <c r="S24" i="15"/>
  <c r="R24" i="15"/>
  <c r="Q24" i="15"/>
  <c r="P24" i="15"/>
  <c r="O24" i="15"/>
  <c r="N24" i="15"/>
  <c r="M24" i="15"/>
  <c r="L24" i="15"/>
  <c r="U29" i="15"/>
  <c r="T29" i="15"/>
  <c r="S29" i="15"/>
  <c r="R29" i="15"/>
  <c r="Q29" i="15"/>
  <c r="P29" i="15"/>
  <c r="O29" i="15"/>
  <c r="N29" i="15"/>
  <c r="M29" i="15"/>
  <c r="L29" i="15"/>
  <c r="U34" i="15"/>
  <c r="T34" i="15"/>
  <c r="S34" i="15"/>
  <c r="R34" i="15"/>
  <c r="Q34" i="15"/>
  <c r="P34" i="15"/>
  <c r="O34" i="15"/>
  <c r="N34" i="15"/>
  <c r="L34" i="15"/>
  <c r="K34" i="15"/>
  <c r="K29" i="15"/>
  <c r="K24" i="15"/>
  <c r="U14" i="15"/>
  <c r="T14" i="15"/>
  <c r="S14" i="15"/>
  <c r="R14" i="15"/>
  <c r="Q14" i="15"/>
  <c r="P14" i="15"/>
  <c r="O14" i="15"/>
  <c r="N14" i="15"/>
  <c r="M14" i="15"/>
  <c r="L14" i="15"/>
  <c r="K14" i="15"/>
  <c r="U33" i="15"/>
  <c r="T33" i="15"/>
  <c r="S33" i="15"/>
  <c r="R33" i="15"/>
  <c r="Q33" i="15"/>
  <c r="P33" i="15"/>
  <c r="O33" i="15"/>
  <c r="N33" i="15"/>
  <c r="L33" i="15"/>
  <c r="U28" i="15"/>
  <c r="T28" i="15"/>
  <c r="S28" i="15"/>
  <c r="R28" i="15"/>
  <c r="Q28" i="15"/>
  <c r="P28" i="15"/>
  <c r="O28" i="15"/>
  <c r="N28" i="15"/>
  <c r="M28" i="15"/>
  <c r="L28" i="15"/>
  <c r="U23" i="15"/>
  <c r="T23" i="15"/>
  <c r="S23" i="15"/>
  <c r="R23" i="15"/>
  <c r="Q23" i="15"/>
  <c r="P23" i="15"/>
  <c r="O23" i="15"/>
  <c r="N23" i="15"/>
  <c r="M23" i="15"/>
  <c r="L23" i="15"/>
  <c r="U13" i="15"/>
  <c r="T13" i="15"/>
  <c r="S13" i="15"/>
  <c r="R13" i="15"/>
  <c r="Q13" i="15"/>
  <c r="P13" i="15"/>
  <c r="O13" i="15"/>
  <c r="N13" i="15"/>
  <c r="M13" i="15"/>
  <c r="L13" i="15"/>
  <c r="K28" i="15"/>
  <c r="K23" i="15"/>
  <c r="K13" i="15"/>
  <c r="K8" i="15"/>
  <c r="U32" i="15"/>
  <c r="T32" i="15"/>
  <c r="S32" i="15"/>
  <c r="R32" i="15"/>
  <c r="Q32" i="15"/>
  <c r="P32" i="15"/>
  <c r="O32" i="15"/>
  <c r="N32" i="15"/>
  <c r="M32" i="15"/>
  <c r="L32" i="15"/>
  <c r="U27" i="15"/>
  <c r="T27" i="15"/>
  <c r="S27" i="15"/>
  <c r="R27" i="15"/>
  <c r="Q27" i="15"/>
  <c r="P27" i="15"/>
  <c r="O27" i="15"/>
  <c r="N27" i="15"/>
  <c r="M27" i="15"/>
  <c r="L27" i="15"/>
  <c r="U22" i="15"/>
  <c r="T22" i="15"/>
  <c r="S22" i="15"/>
  <c r="R22" i="15"/>
  <c r="Q22" i="15"/>
  <c r="P22" i="15"/>
  <c r="O22" i="15"/>
  <c r="N22" i="15"/>
  <c r="M22" i="15"/>
  <c r="L22" i="15"/>
  <c r="U17" i="15"/>
  <c r="T17" i="15"/>
  <c r="S17" i="15"/>
  <c r="R17" i="15"/>
  <c r="Q17" i="15"/>
  <c r="P17" i="15"/>
  <c r="O17" i="15"/>
  <c r="N17" i="15"/>
  <c r="U12" i="15"/>
  <c r="T12" i="15"/>
  <c r="S12" i="15"/>
  <c r="R12" i="15"/>
  <c r="Q12" i="15"/>
  <c r="P12" i="15"/>
  <c r="O12" i="15"/>
  <c r="N12" i="15"/>
  <c r="M12" i="15"/>
  <c r="L12" i="15"/>
  <c r="K32" i="15"/>
  <c r="K27" i="15"/>
  <c r="K22" i="15"/>
  <c r="K17" i="15"/>
  <c r="K12" i="15"/>
  <c r="U9" i="15"/>
  <c r="T9" i="15"/>
  <c r="S9" i="15"/>
  <c r="R9" i="15"/>
  <c r="Q9" i="15"/>
  <c r="P9" i="15"/>
  <c r="O9" i="15"/>
  <c r="N9" i="15"/>
  <c r="M9" i="15"/>
  <c r="L9" i="15"/>
  <c r="K9" i="15"/>
  <c r="U8" i="15"/>
  <c r="T8" i="15"/>
  <c r="S8" i="15"/>
  <c r="R8" i="15"/>
  <c r="Q8" i="15"/>
  <c r="P8" i="15"/>
  <c r="O8" i="15"/>
  <c r="N8" i="15"/>
  <c r="M8" i="15"/>
  <c r="L8" i="15"/>
  <c r="U7" i="15"/>
  <c r="T7" i="15"/>
  <c r="S7" i="15"/>
  <c r="R7" i="15"/>
  <c r="Q7" i="15"/>
  <c r="P7" i="15"/>
  <c r="O7" i="15"/>
  <c r="N7" i="15"/>
  <c r="M7" i="15"/>
  <c r="L7" i="15"/>
  <c r="K7" i="15"/>
  <c r="D20" i="18" l="1"/>
  <c r="C30" i="15" s="1"/>
  <c r="C20" i="18"/>
  <c r="B30" i="15" s="1"/>
  <c r="D19" i="18"/>
  <c r="C25" i="15" s="1"/>
  <c r="C19" i="18"/>
  <c r="B25" i="15" s="1"/>
  <c r="D18" i="18"/>
  <c r="C20" i="15" s="1"/>
  <c r="C18" i="18"/>
  <c r="B20" i="15" s="1"/>
  <c r="D17" i="18"/>
  <c r="C15" i="15" s="1"/>
  <c r="C17" i="18"/>
  <c r="B15" i="15" s="1"/>
  <c r="D16" i="18"/>
  <c r="C10" i="15" s="1"/>
  <c r="C16" i="18"/>
  <c r="B10" i="15" s="1"/>
  <c r="D15" i="18"/>
  <c r="C5" i="15" s="1"/>
  <c r="C15" i="18"/>
  <c r="B5" i="15" s="1"/>
  <c r="F14" i="18"/>
  <c r="D14" i="18"/>
  <c r="C51" i="8" s="1"/>
  <c r="C14" i="18"/>
  <c r="B51" i="8" s="1"/>
  <c r="F13" i="18"/>
  <c r="D13" i="18"/>
  <c r="C47" i="8" s="1"/>
  <c r="C13" i="18"/>
  <c r="B47" i="8" s="1"/>
  <c r="F12" i="18"/>
  <c r="D12" i="18"/>
  <c r="C43" i="8" s="1"/>
  <c r="C12" i="18"/>
  <c r="B43" i="8" s="1"/>
  <c r="F11" i="18"/>
  <c r="D11" i="18"/>
  <c r="C39" i="8" s="1"/>
  <c r="C11" i="18"/>
  <c r="B39" i="8" s="1"/>
  <c r="F10" i="18"/>
  <c r="D10" i="18"/>
  <c r="C33" i="8" s="1"/>
  <c r="C10" i="18"/>
  <c r="B33" i="8" s="1"/>
  <c r="F9" i="18"/>
  <c r="D9" i="18"/>
  <c r="C28" i="8" s="1"/>
  <c r="C9" i="18"/>
  <c r="B28" i="8" s="1"/>
  <c r="F8" i="18"/>
  <c r="D8" i="18"/>
  <c r="C23" i="8" s="1"/>
  <c r="C8" i="18"/>
  <c r="B23" i="8" s="1"/>
  <c r="F7" i="18"/>
  <c r="D7" i="18"/>
  <c r="C17" i="8" s="1"/>
  <c r="C7" i="18"/>
  <c r="B17" i="8" s="1"/>
  <c r="F6" i="18"/>
  <c r="D6" i="18"/>
  <c r="C11" i="8" s="1"/>
  <c r="C6" i="18"/>
  <c r="B11" i="8" s="1"/>
  <c r="AB54" i="8" l="1"/>
  <c r="AA54" i="8"/>
  <c r="Z54" i="8"/>
  <c r="Y54" i="8"/>
  <c r="X54" i="8"/>
  <c r="W54" i="8"/>
  <c r="AB53" i="8"/>
  <c r="AA53" i="8"/>
  <c r="Z53" i="8"/>
  <c r="Y53" i="8"/>
  <c r="X53" i="8"/>
  <c r="W53" i="8"/>
  <c r="V53" i="8"/>
  <c r="V54" i="8"/>
  <c r="AB50" i="8"/>
  <c r="AA50" i="8"/>
  <c r="Z50" i="8"/>
  <c r="Y50" i="8"/>
  <c r="X50" i="8"/>
  <c r="W50" i="8"/>
  <c r="AB49" i="8"/>
  <c r="AA49" i="8"/>
  <c r="Z49" i="8"/>
  <c r="Y49" i="8"/>
  <c r="X49" i="8"/>
  <c r="W49" i="8"/>
  <c r="AB46" i="8"/>
  <c r="AA46" i="8"/>
  <c r="Z46" i="8"/>
  <c r="Y46" i="8"/>
  <c r="X46" i="8"/>
  <c r="W46" i="8"/>
  <c r="AB45" i="8"/>
  <c r="AA45" i="8"/>
  <c r="Z45" i="8"/>
  <c r="Y45" i="8"/>
  <c r="X45" i="8"/>
  <c r="W45" i="8"/>
  <c r="AB42" i="8"/>
  <c r="AA42" i="8"/>
  <c r="Z42" i="8"/>
  <c r="Y42" i="8"/>
  <c r="X42" i="8"/>
  <c r="W42" i="8"/>
  <c r="AB41" i="8"/>
  <c r="AA41" i="8"/>
  <c r="Z41" i="8"/>
  <c r="Y41" i="8"/>
  <c r="X41" i="8"/>
  <c r="W41" i="8"/>
  <c r="AB38" i="8"/>
  <c r="AA38" i="8"/>
  <c r="Z38" i="8"/>
  <c r="Y38" i="8"/>
  <c r="X38" i="8"/>
  <c r="W38" i="8"/>
  <c r="AB37" i="8"/>
  <c r="AA37" i="8"/>
  <c r="Z37" i="8"/>
  <c r="Y37" i="8"/>
  <c r="X37" i="8"/>
  <c r="W37" i="8"/>
  <c r="AB36" i="8"/>
  <c r="AA36" i="8"/>
  <c r="Z36" i="8"/>
  <c r="Y36" i="8"/>
  <c r="X36" i="8"/>
  <c r="W36" i="8"/>
  <c r="Q33" i="8"/>
  <c r="P33" i="8"/>
  <c r="O33" i="8"/>
  <c r="N33" i="8"/>
  <c r="M33" i="8"/>
  <c r="L33" i="8"/>
  <c r="AB32" i="8"/>
  <c r="AA32" i="8"/>
  <c r="Z32" i="8"/>
  <c r="Y32" i="8"/>
  <c r="X32" i="8"/>
  <c r="W32" i="8"/>
  <c r="AB31" i="8"/>
  <c r="AA31" i="8"/>
  <c r="Z31" i="8"/>
  <c r="Y31" i="8"/>
  <c r="X31" i="8"/>
  <c r="W31" i="8"/>
  <c r="AB30" i="8"/>
  <c r="AA30" i="8"/>
  <c r="Z30" i="8"/>
  <c r="Y30" i="8"/>
  <c r="X30" i="8"/>
  <c r="W30" i="8"/>
  <c r="AB27" i="8"/>
  <c r="AA27" i="8"/>
  <c r="Z27" i="8"/>
  <c r="Y27" i="8"/>
  <c r="X27" i="8"/>
  <c r="W27" i="8"/>
  <c r="AB26" i="8"/>
  <c r="AA26" i="8"/>
  <c r="Z26" i="8"/>
  <c r="Y26" i="8"/>
  <c r="X26" i="8"/>
  <c r="W26" i="8"/>
  <c r="AB25" i="8"/>
  <c r="AA25" i="8"/>
  <c r="Z25" i="8"/>
  <c r="Y25" i="8"/>
  <c r="X25" i="8"/>
  <c r="W25" i="8"/>
  <c r="AB22" i="8"/>
  <c r="AA22" i="8"/>
  <c r="Z22" i="8"/>
  <c r="Y22" i="8"/>
  <c r="X22" i="8"/>
  <c r="W22" i="8"/>
  <c r="AB21" i="8"/>
  <c r="AA21" i="8"/>
  <c r="Z21" i="8"/>
  <c r="Y21" i="8"/>
  <c r="X21" i="8"/>
  <c r="W21" i="8"/>
  <c r="AB20" i="8"/>
  <c r="AA20" i="8"/>
  <c r="Z20" i="8"/>
  <c r="Y20" i="8"/>
  <c r="X20" i="8"/>
  <c r="W20" i="8"/>
  <c r="Q17" i="8"/>
  <c r="P17" i="8"/>
  <c r="O17" i="8"/>
  <c r="N17" i="8"/>
  <c r="M17" i="8"/>
  <c r="L17" i="8"/>
  <c r="AB16" i="8"/>
  <c r="AA16" i="8"/>
  <c r="Z16" i="8"/>
  <c r="Y16" i="8"/>
  <c r="X16" i="8"/>
  <c r="W16" i="8"/>
  <c r="AB15" i="8"/>
  <c r="AA15" i="8"/>
  <c r="Z15" i="8"/>
  <c r="Y15" i="8"/>
  <c r="X15" i="8"/>
  <c r="W15" i="8"/>
  <c r="AB14" i="8"/>
  <c r="AA14" i="8"/>
  <c r="Z14" i="8"/>
  <c r="Y14" i="8"/>
  <c r="X14" i="8"/>
  <c r="W14" i="8"/>
  <c r="AB10" i="8"/>
  <c r="AA10" i="8"/>
  <c r="Z10" i="8"/>
  <c r="Y10" i="8"/>
  <c r="X10" i="8"/>
  <c r="W10" i="8"/>
  <c r="AB9" i="8"/>
  <c r="AA9" i="8"/>
  <c r="Z9" i="8"/>
  <c r="Y9" i="8"/>
  <c r="X9" i="8"/>
  <c r="W9" i="8"/>
  <c r="AB8" i="8"/>
  <c r="AA8" i="8"/>
  <c r="Z8" i="8"/>
  <c r="Y8" i="8"/>
  <c r="X8" i="8"/>
  <c r="W8" i="8"/>
  <c r="Q11" i="8"/>
  <c r="P11" i="8"/>
  <c r="O11" i="8"/>
  <c r="N11" i="8"/>
  <c r="M11" i="8"/>
  <c r="L11" i="8"/>
  <c r="R8" i="8"/>
  <c r="V10" i="8"/>
  <c r="U10" i="8"/>
  <c r="T10" i="8"/>
  <c r="S10" i="8"/>
  <c r="V9" i="8"/>
  <c r="U9" i="8"/>
  <c r="T9" i="8"/>
  <c r="S9" i="8"/>
  <c r="R10" i="8"/>
  <c r="R9" i="8"/>
  <c r="V8" i="8"/>
  <c r="U8" i="8"/>
  <c r="T8" i="8"/>
  <c r="S8" i="8"/>
  <c r="U54" i="8" l="1"/>
  <c r="T54" i="8"/>
  <c r="S54" i="8"/>
  <c r="U53" i="8"/>
  <c r="T53" i="8"/>
  <c r="S53" i="8"/>
  <c r="V50" i="8"/>
  <c r="U50" i="8"/>
  <c r="T50" i="8"/>
  <c r="S50" i="8"/>
  <c r="V49" i="8"/>
  <c r="U49" i="8"/>
  <c r="T49" i="8"/>
  <c r="S49" i="8"/>
  <c r="V46" i="8"/>
  <c r="U46" i="8"/>
  <c r="T46" i="8"/>
  <c r="S46" i="8"/>
  <c r="V45" i="8"/>
  <c r="U45" i="8"/>
  <c r="T45" i="8"/>
  <c r="S45" i="8"/>
  <c r="V42" i="8"/>
  <c r="U42" i="8"/>
  <c r="T42" i="8"/>
  <c r="S42" i="8"/>
  <c r="V41" i="8"/>
  <c r="U41" i="8"/>
  <c r="T41" i="8"/>
  <c r="S41" i="8"/>
  <c r="R54" i="8"/>
  <c r="R50" i="8"/>
  <c r="R46" i="8"/>
  <c r="R42" i="8"/>
  <c r="R53" i="8"/>
  <c r="R49" i="8"/>
  <c r="R45" i="8"/>
  <c r="R41" i="8"/>
  <c r="G51" i="8"/>
  <c r="I51" i="8" s="1"/>
  <c r="G47" i="8"/>
  <c r="I47" i="8" s="1"/>
  <c r="G43" i="8"/>
  <c r="I43" i="8" s="1"/>
  <c r="G39" i="8"/>
  <c r="I39" i="8" s="1"/>
  <c r="R52" i="8"/>
  <c r="T52" i="8" s="1"/>
  <c r="R48" i="8"/>
  <c r="T48" i="8" s="1"/>
  <c r="R44" i="8"/>
  <c r="T44" i="8" s="1"/>
  <c r="R40" i="8"/>
  <c r="T40" i="8" s="1"/>
  <c r="V38" i="8" l="1"/>
  <c r="U38" i="8"/>
  <c r="T38" i="8"/>
  <c r="S38" i="8"/>
  <c r="V37" i="8"/>
  <c r="U37" i="8"/>
  <c r="T37" i="8"/>
  <c r="S37" i="8"/>
  <c r="V36" i="8"/>
  <c r="U36" i="8"/>
  <c r="T36" i="8"/>
  <c r="S36" i="8"/>
  <c r="V32" i="8"/>
  <c r="U32" i="8"/>
  <c r="T32" i="8"/>
  <c r="S32" i="8"/>
  <c r="V31" i="8"/>
  <c r="U31" i="8"/>
  <c r="T31" i="8"/>
  <c r="S31" i="8"/>
  <c r="V30" i="8"/>
  <c r="U30" i="8"/>
  <c r="T30" i="8"/>
  <c r="S30" i="8"/>
  <c r="V27" i="8"/>
  <c r="U27" i="8"/>
  <c r="T27" i="8"/>
  <c r="S27" i="8"/>
  <c r="V26" i="8"/>
  <c r="U26" i="8"/>
  <c r="T26" i="8"/>
  <c r="S26" i="8"/>
  <c r="V25" i="8"/>
  <c r="U25" i="8"/>
  <c r="T25" i="8"/>
  <c r="S25" i="8"/>
  <c r="V22" i="8"/>
  <c r="U22" i="8"/>
  <c r="T22" i="8"/>
  <c r="S22" i="8"/>
  <c r="V21" i="8"/>
  <c r="U21" i="8"/>
  <c r="T21" i="8"/>
  <c r="S21" i="8"/>
  <c r="V20" i="8"/>
  <c r="U20" i="8"/>
  <c r="T20" i="8"/>
  <c r="S20" i="8"/>
  <c r="R38" i="8"/>
  <c r="R32" i="8"/>
  <c r="R27" i="8"/>
  <c r="R37" i="8"/>
  <c r="R31" i="8"/>
  <c r="R26" i="8"/>
  <c r="R30" i="8"/>
  <c r="R25" i="8"/>
  <c r="R22" i="8"/>
  <c r="R21" i="8"/>
  <c r="R20" i="8"/>
  <c r="R35" i="8"/>
  <c r="T35" i="8" s="1"/>
  <c r="R29" i="8"/>
  <c r="T29" i="8" s="1"/>
  <c r="R24" i="8"/>
  <c r="T24" i="8" s="1"/>
  <c r="R19" i="8"/>
  <c r="T19" i="8" s="1"/>
  <c r="K33" i="8"/>
  <c r="J33" i="8"/>
  <c r="I33" i="8"/>
  <c r="H33" i="8"/>
  <c r="K17" i="8"/>
  <c r="J17" i="8"/>
  <c r="I17" i="8"/>
  <c r="H17" i="8"/>
  <c r="G33" i="8"/>
  <c r="G17" i="8"/>
  <c r="V16" i="8"/>
  <c r="V15" i="8"/>
  <c r="V14" i="8"/>
  <c r="U16" i="8"/>
  <c r="U15" i="8"/>
  <c r="U14" i="8"/>
  <c r="T16" i="8"/>
  <c r="T15" i="8"/>
  <c r="T14" i="8"/>
  <c r="S16" i="8"/>
  <c r="S15" i="8"/>
  <c r="S14" i="8"/>
  <c r="R16" i="8"/>
  <c r="R15" i="8"/>
  <c r="R14" i="8"/>
  <c r="R13" i="8"/>
  <c r="T13" i="8" s="1"/>
  <c r="K11" i="8"/>
  <c r="J11" i="8"/>
  <c r="I11" i="8"/>
  <c r="H11" i="8"/>
  <c r="G11" i="8"/>
  <c r="R7" i="8"/>
  <c r="T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9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C60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C6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A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L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M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F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F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N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G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<sst xmlns="http://schemas.openxmlformats.org/spreadsheetml/2006/main" count="2382" uniqueCount="696">
  <si>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</si>
  <si>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</si>
  <si>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</si>
  <si>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</si>
  <si>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</si>
  <si>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</si>
  <si>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</si>
  <si>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</si>
  <si>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</si>
  <si>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</si>
  <si>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</si>
  <si>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</si>
  <si>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</si>
  <si>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</si>
  <si>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</si>
  <si>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</si>
  <si>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</si>
  <si>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</si>
  <si>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</si>
  <si>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</si>
  <si>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</si>
  <si>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</si>
  <si>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</si>
  <si>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</si>
  <si>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</si>
  <si>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</si>
  <si>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</si>
  <si>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</si>
  <si>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</si>
  <si>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</si>
  <si>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</si>
  <si>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</si>
  <si>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</si>
  <si>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</si>
  <si>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</si>
  <si>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</si>
  <si>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</si>
  <si>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</si>
  <si>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</si>
  <si>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</si>
  <si>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</si>
  <si>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</si>
  <si>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</si>
  <si>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</si>
  <si>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</si>
  <si>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</si>
  <si>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</si>
  <si>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</si>
  <si>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</si>
  <si>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</si>
  <si>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</si>
  <si>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</si>
  <si>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</si>
  <si>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</si>
  <si>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</si>
  <si>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</si>
  <si>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</si>
  <si>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</si>
  <si>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</si>
  <si>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</si>
  <si>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</si>
  <si>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</si>
  <si>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</si>
  <si>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</si>
  <si>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</si>
  <si>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</si>
  <si>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</si>
  <si>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</si>
  <si>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</si>
  <si>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</si>
  <si>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</si>
  <si>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</si>
  <si>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</si>
  <si>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</si>
  <si>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</si>
  <si>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</si>
  <si>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</si>
  <si>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</si>
  <si>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</si>
  <si>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</si>
  <si>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</si>
  <si>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</si>
  <si>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</si>
  <si>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</si>
  <si>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</si>
  <si>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</si>
  <si>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</si>
  <si>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</si>
  <si>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</si>
  <si>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</si>
  <si>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</si>
  <si>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</si>
  <si>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</si>
  <si>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</si>
  <si>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</si>
  <si>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</si>
  <si>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</si>
  <si>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</si>
  <si>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</si>
  <si>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</si>
  <si>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</si>
  <si>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</si>
  <si>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</si>
  <si>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</si>
  <si>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</si>
  <si>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</si>
  <si>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</si>
  <si>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</si>
  <si>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</si>
  <si>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</si>
  <si>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</si>
  <si>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</si>
  <si>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</si>
  <si>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</si>
  <si>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</si>
  <si>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</si>
  <si>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</si>
  <si>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</si>
  <si>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</si>
  <si>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</si>
  <si>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</si>
  <si>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</si>
  <si>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</si>
  <si>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</si>
  <si>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</si>
  <si>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</si>
  <si>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</si>
  <si>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</si>
  <si>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</si>
  <si>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</si>
  <si>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</si>
  <si>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</si>
  <si>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</si>
  <si>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</si>
  <si>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</si>
  <si>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</si>
  <si>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</si>
  <si>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</si>
  <si>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</si>
  <si>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</si>
  <si>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</si>
  <si>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</si>
  <si>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</si>
  <si>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</si>
  <si>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</si>
  <si>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</si>
  <si>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</si>
  <si>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</si>
  <si>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</si>
  <si>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</si>
  <si>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</si>
  <si>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</si>
  <si>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</si>
  <si>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</si>
  <si>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</si>
  <si>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</si>
  <si>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</si>
  <si>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</si>
  <si>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</si>
  <si>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</si>
  <si>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</si>
  <si>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</si>
  <si>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</si>
  <si>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</si>
  <si>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</si>
  <si>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</si>
  <si>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</si>
  <si>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</si>
  <si>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</si>
  <si>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</si>
  <si>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</si>
  <si>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</si>
  <si>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</si>
  <si>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</si>
  <si>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</si>
  <si>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</si>
  <si>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</si>
  <si>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</si>
  <si>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</si>
  <si>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</si>
  <si>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</si>
  <si>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</si>
  <si>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</si>
  <si>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</si>
  <si>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</si>
  <si>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</si>
  <si>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</si>
  <si>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</si>
  <si>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</si>
  <si>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</si>
  <si>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</si>
  <si>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</si>
  <si>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</si>
  <si>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</si>
  <si>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</si>
  <si>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</si>
  <si>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</si>
  <si>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</si>
  <si>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</si>
  <si>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</si>
  <si>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</si>
  <si>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</si>
  <si>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</si>
  <si>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</si>
  <si>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</si>
  <si>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</si>
  <si>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</si>
  <si>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</si>
  <si>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</si>
  <si>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</si>
  <si>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</si>
  <si>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</si>
  <si>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</si>
  <si>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</si>
  <si>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</si>
  <si>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</si>
  <si>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</si>
  <si>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</si>
  <si>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</si>
  <si>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</si>
  <si>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</si>
  <si>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</si>
  <si>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</si>
  <si>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</si>
  <si>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</si>
  <si>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</si>
  <si>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</si>
  <si>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</si>
  <si>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</si>
  <si>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</si>
  <si>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</si>
  <si>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</si>
  <si>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</si>
  <si>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</si>
  <si>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</si>
  <si>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</si>
  <si>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</si>
  <si>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</si>
  <si>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</si>
  <si>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</si>
  <si>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</si>
  <si>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</si>
  <si>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</si>
  <si>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</si>
  <si>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</si>
  <si>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</si>
  <si>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</si>
  <si>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</si>
  <si>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</si>
  <si>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</si>
  <si>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</si>
  <si>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</si>
  <si>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</si>
  <si>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</si>
  <si>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</si>
  <si>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</si>
  <si>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</si>
  <si>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</si>
  <si>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</si>
  <si>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</si>
  <si>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</si>
  <si>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</si>
  <si>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</si>
  <si>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</si>
  <si>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</si>
  <si>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</si>
  <si>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</si>
  <si>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</si>
  <si>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</si>
  <si>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</si>
  <si>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</si>
  <si>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</si>
  <si>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</si>
  <si>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</si>
  <si>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</si>
  <si>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</si>
  <si>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</si>
  <si>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</si>
  <si>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</si>
  <si>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</si>
  <si>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</si>
  <si>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</si>
  <si>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</si>
  <si>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</si>
  <si>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</si>
  <si>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</si>
  <si>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</si>
  <si>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</si>
  <si>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</si>
  <si>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</si>
  <si>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</si>
  <si>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</si>
  <si>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</si>
  <si>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</si>
  <si>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</si>
  <si>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</si>
  <si>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</si>
  <si>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</si>
  <si>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</si>
  <si>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</si>
  <si>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</si>
  <si>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</si>
  <si>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</si>
  <si>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</si>
  <si>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</si>
  <si>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</si>
  <si>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</si>
  <si>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</si>
  <si>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</si>
  <si>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</si>
  <si>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</si>
  <si>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</si>
  <si>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</si>
  <si>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</si>
  <si>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</si>
  <si>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</si>
  <si>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</si>
  <si>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</si>
  <si>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</si>
  <si>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</si>
  <si>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</si>
  <si>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</si>
  <si>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</si>
  <si>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</si>
  <si>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</si>
  <si>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</si>
  <si>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</si>
  <si>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</si>
  <si>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</si>
  <si>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</si>
  <si>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</si>
  <si>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</si>
  <si>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</si>
  <si>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</si>
  <si>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</si>
  <si>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</si>
  <si>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</si>
  <si>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</si>
  <si>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</si>
  <si>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</si>
  <si>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</si>
  <si>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</si>
  <si>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</si>
  <si>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</si>
  <si>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</si>
  <si>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</si>
  <si>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</si>
  <si>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</si>
  <si>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</si>
  <si>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</si>
  <si>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</si>
  <si>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</si>
  <si>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</si>
  <si>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</si>
  <si>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</si>
  <si>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</si>
  <si>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</si>
  <si>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</si>
  <si>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</si>
  <si>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</si>
  <si>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</si>
  <si>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</si>
  <si>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</si>
  <si>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</si>
  <si>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</si>
  <si>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</si>
  <si>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</si>
  <si>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</si>
  <si>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</si>
  <si>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</si>
  <si>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</si>
  <si>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</si>
  <si>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</si>
  <si>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</si>
  <si>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</si>
  <si>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</si>
  <si>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</si>
  <si>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</si>
  <si>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</si>
  <si>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</si>
  <si>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</si>
  <si>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</si>
  <si>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</si>
  <si>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</si>
  <si>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</si>
  <si>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</si>
  <si>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</si>
  <si>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</si>
  <si>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</si>
  <si>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</si>
  <si>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</si>
  <si>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</si>
  <si>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</si>
  <si>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</si>
  <si>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</si>
  <si>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</si>
  <si>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</si>
  <si>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</si>
  <si>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</si>
  <si>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</si>
  <si>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</si>
  <si>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</si>
  <si>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</si>
  <si>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</si>
  <si>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</si>
  <si>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</si>
  <si>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</si>
  <si>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</si>
  <si>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</si>
  <si>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</si>
  <si>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</si>
  <si>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</si>
  <si>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</si>
  <si>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</si>
  <si>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</si>
  <si>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</si>
  <si>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</si>
  <si>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</si>
  <si>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</si>
  <si>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</si>
  <si>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</si>
  <si>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</si>
  <si>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</si>
  <si>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</si>
  <si>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</si>
  <si>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</si>
  <si>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</si>
  <si>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</si>
  <si>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</si>
  <si>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</si>
  <si>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</si>
  <si>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</si>
  <si>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</si>
  <si>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</si>
  <si>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</si>
  <si>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</si>
  <si>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</si>
  <si>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</si>
  <si>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</si>
  <si>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</si>
  <si>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</si>
  <si>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</si>
  <si>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</si>
  <si>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</si>
  <si>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</si>
  <si>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</si>
  <si>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</si>
  <si>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</si>
  <si>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</si>
  <si>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</si>
  <si>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</si>
  <si>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</si>
  <si>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</si>
  <si>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</si>
  <si>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</si>
  <si>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</si>
  <si>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</si>
  <si>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</si>
  <si>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</si>
  <si>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</si>
  <si>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</si>
  <si>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</si>
  <si>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</si>
  <si>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</si>
  <si>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</si>
  <si>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</si>
  <si>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</si>
  <si>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</si>
  <si>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</si>
  <si>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</si>
  <si>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</si>
  <si>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</si>
  <si>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</si>
  <si>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</si>
  <si>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</si>
  <si>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</si>
  <si>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</si>
  <si>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</si>
  <si>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</si>
  <si>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</si>
  <si>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</si>
  <si>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</si>
  <si>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</si>
  <si>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</si>
  <si>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</si>
  <si>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</si>
  <si>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</si>
  <si>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</si>
  <si>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</si>
  <si>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</si>
  <si>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</si>
  <si>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</si>
  <si>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</si>
  <si>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</si>
  <si>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</si>
  <si>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</si>
  <si>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</si>
  <si>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</si>
  <si>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</si>
  <si>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</si>
  <si>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</si>
  <si>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</si>
  <si>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</si>
  <si>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</si>
  <si>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</si>
  <si>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</si>
  <si>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</si>
  <si>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</si>
  <si>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</si>
  <si>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</si>
  <si>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</si>
  <si>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</si>
  <si>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</si>
  <si>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</si>
  <si>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</si>
  <si>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</si>
  <si>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</si>
  <si>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</si>
  <si>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</si>
  <si>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</si>
  <si>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</si>
  <si>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</si>
  <si>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</si>
  <si>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</si>
  <si>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</si>
  <si>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</si>
  <si>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</si>
  <si>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</si>
  <si>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</si>
  <si>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</si>
  <si>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</si>
  <si>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</si>
  <si>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</si>
  <si>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</si>
  <si>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</si>
  <si>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</si>
  <si>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</si>
  <si>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</si>
  <si>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</si>
  <si>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</si>
  <si>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</si>
  <si>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</si>
  <si>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</si>
  <si>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</si>
  <si>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</si>
  <si>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</si>
  <si>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</si>
  <si>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</si>
  <si>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</si>
  <si>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</si>
  <si>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</si>
  <si>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</si>
  <si>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</si>
  <si>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</si>
  <si>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</si>
  <si>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</si>
  <si>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</si>
  <si>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</si>
  <si>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</si>
  <si>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</si>
  <si>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</si>
  <si>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</si>
  <si>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</si>
  <si>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</si>
  <si>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</si>
  <si>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</si>
  <si>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</si>
  <si>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</si>
  <si>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</si>
  <si>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</si>
  <si>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</si>
  <si>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</si>
  <si>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</si>
  <si>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</si>
  <si>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</si>
  <si>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</si>
  <si>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</si>
  <si>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</si>
  <si>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</si>
  <si>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</si>
  <si>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</si>
  <si>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</si>
  <si>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</si>
  <si>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</si>
  <si>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</si>
  <si>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</si>
  <si>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</si>
  <si>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</si>
  <si>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</si>
  <si>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</si>
  <si>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</si>
  <si>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</si>
  <si>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</si>
  <si>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</si>
  <si>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</si>
  <si>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</si>
  <si>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</si>
  <si>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</si>
  <si>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</si>
  <si>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</si>
  <si>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</si>
  <si>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</si>
  <si>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</si>
  <si>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</si>
  <si>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</si>
  <si>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</si>
  <si>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</si>
  <si>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</si>
  <si>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</si>
  <si>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</si>
  <si>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</si>
  <si>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</si>
  <si>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</si>
  <si>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</si>
  <si>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</si>
  <si>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</si>
  <si>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Pasti~2012</t>
  </si>
  <si>
    <t>NCAP_BND~UP~0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</si>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</sst>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93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67" fontId="11" fillId="0" borderId="11" xfId="0" applyNumberFormat="1" applyFont="1" applyFill="1" applyBorder="1" applyAlignment="1">
      <alignment horizontal="center" vertical="center"/>
    </xf>
    <xf numFmtId="167" fontId="11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4" fontId="11" fillId="0" borderId="15" xfId="0" applyNumberFormat="1" applyFont="1" applyFill="1" applyBorder="1" applyAlignment="1">
      <alignment horizontal="center" vertical="center"/>
    </xf>
    <xf numFmtId="164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66" fontId="6" fillId="1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70" fontId="11" fillId="0" borderId="0" xfId="0" applyNumberFormat="1" applyFont="1" applyFill="1" applyBorder="1" applyAlignment="1">
      <alignment horizontal="center" vertical="center"/>
    </xf>
    <xf numFmtId="164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71" fontId="12" fillId="0" borderId="0" xfId="0" applyNumberFormat="1" applyFont="1" applyAlignment="1">
      <alignment vertical="center"/>
    </xf>
    <xf numFmtId="171" fontId="13" fillId="2" borderId="6" xfId="0" applyNumberFormat="1" applyFont="1" applyFill="1" applyBorder="1" applyAlignment="1">
      <alignment vertical="center"/>
    </xf>
    <xf numFmtId="171" fontId="13" fillId="2" borderId="2" xfId="0" applyNumberFormat="1" applyFont="1" applyFill="1" applyBorder="1" applyAlignment="1">
      <alignment vertical="center"/>
    </xf>
    <xf numFmtId="171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71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71" fontId="9" fillId="0" borderId="0" xfId="0" applyNumberFormat="1" applyFont="1"/>
    <xf numFmtId="171" fontId="11" fillId="0" borderId="0" xfId="0" applyNumberFormat="1" applyFont="1" applyAlignment="1">
      <alignment vertical="center"/>
    </xf>
    <xf numFmtId="171" fontId="11" fillId="0" borderId="3" xfId="0" applyNumberFormat="1" applyFont="1" applyBorder="1" applyAlignment="1">
      <alignment vertical="center"/>
    </xf>
    <xf numFmtId="171" fontId="11" fillId="0" borderId="3" xfId="0" quotePrefix="1" applyNumberFormat="1" applyFont="1" applyBorder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1" fillId="0" borderId="0" xfId="0" applyNumberFormat="1" applyFont="1"/>
    <xf numFmtId="171" fontId="11" fillId="0" borderId="0" xfId="0" applyNumberFormat="1" applyFont="1" applyAlignment="1"/>
    <xf numFmtId="171" fontId="11" fillId="0" borderId="5" xfId="0" applyNumberFormat="1" applyFont="1" applyBorder="1"/>
    <xf numFmtId="171" fontId="11" fillId="0" borderId="0" xfId="0" applyNumberFormat="1" applyFont="1"/>
    <xf numFmtId="171" fontId="11" fillId="0" borderId="0" xfId="0" applyNumberFormat="1" applyFont="1" applyFill="1" applyBorder="1"/>
    <xf numFmtId="171" fontId="11" fillId="0" borderId="0" xfId="0" applyNumberFormat="1" applyFont="1" applyBorder="1"/>
    <xf numFmtId="171" fontId="11" fillId="0" borderId="5" xfId="0" applyNumberFormat="1" applyFont="1" applyBorder="1"/>
    <xf numFmtId="171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71" fontId="11" fillId="0" borderId="0" xfId="0" quotePrefix="1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171" fontId="11" fillId="0" borderId="0" xfId="0" applyNumberFormat="1" applyFont="1" applyFill="1" applyBorder="1" applyAlignment="1">
      <alignment vertical="center"/>
    </xf>
    <xf numFmtId="171" fontId="11" fillId="0" borderId="5" xfId="0" applyNumberFormat="1" applyFont="1" applyFill="1" applyBorder="1" applyAlignment="1">
      <alignment vertical="center"/>
    </xf>
    <xf numFmtId="171" fontId="11" fillId="0" borderId="3" xfId="0" applyNumberFormat="1" applyFont="1" applyFill="1" applyBorder="1" applyAlignment="1">
      <alignment vertical="center"/>
    </xf>
    <xf numFmtId="171" fontId="11" fillId="0" borderId="0" xfId="0" applyNumberFormat="1" applyFont="1" applyFill="1" applyBorder="1"/>
    <xf numFmtId="171" fontId="11" fillId="0" borderId="5" xfId="0" applyNumberFormat="1" applyFont="1" applyFill="1" applyBorder="1"/>
    <xf numFmtId="171" fontId="11" fillId="0" borderId="0" xfId="0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66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64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9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67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64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64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11" fillId="0" borderId="0" xfId="0" applyNumberFormat="1" applyFont="1" applyFill="1" applyAlignment="1">
      <alignment horizontal="center" vertical="center"/>
    </xf>
    <xf numFmtId="167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66" fontId="11" fillId="11" borderId="0" xfId="0" applyNumberFormat="1" applyFont="1" applyFill="1" applyAlignment="1">
      <alignment horizontal="center" vertical="center"/>
    </xf>
    <xf numFmtId="168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67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1" fillId="0" borderId="0" xfId="0" applyFont="1" applyBorder="1"/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71" fontId="31" fillId="15" borderId="0" xfId="2" applyNumberFormat="1" applyFont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200025</xdr:colOff>
      <xdr:row>61</xdr:row>
      <xdr:rowOff>114300</xdr:rowOff>
    </xdr:from>
    <xdr:to>
      <xdr:col>31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17</xdr:col>
      <xdr:colOff>419100</xdr:colOff>
      <xdr:row>63</xdr:row>
      <xdr:rowOff>28575</xdr:rowOff>
    </xdr:from>
    <xdr:to>
      <xdr:col>29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66</xdr:row>
      <xdr:rowOff>0</xdr:rowOff>
    </xdr:from>
    <xdr:to>
      <xdr:col>29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61</xdr:row>
      <xdr:rowOff>133350</xdr:rowOff>
    </xdr:from>
    <xdr:to>
      <xdr:col>28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17</xdr:col>
      <xdr:colOff>295276</xdr:colOff>
      <xdr:row>64</xdr:row>
      <xdr:rowOff>123825</xdr:rowOff>
    </xdr:from>
    <xdr:to>
      <xdr:col>28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82" customWidth="1"/>
    <col min="2" max="2" width="11.7109375" style="582" customWidth="1"/>
    <col min="3" max="3" width="3.140625" style="582" bestFit="1" customWidth="1"/>
    <col min="4" max="4" width="8.5703125" style="582" bestFit="1" customWidth="1"/>
    <col min="5" max="5" width="6.42578125" style="582" bestFit="1" customWidth="1"/>
    <col min="6" max="6" width="5" style="582" bestFit="1" customWidth="1"/>
    <col min="7" max="7" width="5.7109375" style="582" bestFit="1" customWidth="1"/>
    <col min="8" max="8" width="5.85546875" style="582" bestFit="1" customWidth="1"/>
    <col min="9" max="9" width="5.42578125" style="582" bestFit="1" customWidth="1"/>
    <col min="10" max="11" width="5.7109375" style="582" bestFit="1" customWidth="1"/>
    <col min="12" max="12" width="6.5703125" style="582" bestFit="1" customWidth="1"/>
    <col min="13" max="13" width="6" style="582" bestFit="1" customWidth="1"/>
    <col min="14" max="14" width="6.7109375" style="582" bestFit="1" customWidth="1"/>
    <col min="15" max="15" width="6.5703125" style="582" bestFit="1" customWidth="1"/>
    <col min="16" max="16" width="7.140625" style="582" bestFit="1" customWidth="1"/>
    <col min="17" max="17" width="5.7109375" style="582" bestFit="1" customWidth="1"/>
    <col min="18" max="18" width="6" style="582" bestFit="1" customWidth="1"/>
    <col min="19" max="19" width="5.85546875" style="582" bestFit="1" customWidth="1"/>
    <col min="20" max="20" width="5.5703125" style="582" bestFit="1" customWidth="1"/>
    <col min="21" max="21" width="5.85546875" style="582" bestFit="1" customWidth="1"/>
    <col min="22" max="22" width="6.7109375" style="582" bestFit="1" customWidth="1"/>
    <col min="23" max="23" width="5" style="582" bestFit="1" customWidth="1"/>
    <col min="24" max="24" width="7.5703125" style="582" customWidth="1"/>
    <col min="25" max="25" width="6.7109375" style="582" bestFit="1" customWidth="1"/>
    <col min="26" max="28" width="6" style="582" bestFit="1" customWidth="1"/>
    <col min="29" max="29" width="5.7109375" style="582" bestFit="1" customWidth="1"/>
    <col min="30" max="30" width="6.7109375" style="582" bestFit="1" customWidth="1"/>
    <col min="31" max="16384" width="9" style="582"/>
  </cols>
  <sheetData>
    <row r="3" spans="1:30" ht="15" x14ac:dyDescent="0.2">
      <c r="C3" s="588" t="str" cm="1">
        <f t="array" ref="C3">INDEX(C5:C7,$A$4)</f>
        <v>IE</v>
      </c>
      <c r="D3" s="588" t="str" cm="1">
        <f t="array" ref="D3">INDEX(D5:D7,$A$4)</f>
        <v>National</v>
      </c>
      <c r="E3" s="588" t="str" cm="1">
        <f t="array" ref="E3">INDEX(E5:E7,$A$4)</f>
        <v>IE-CW</v>
      </c>
      <c r="F3" s="588" t="str" cm="1">
        <f t="array" ref="F3">INDEX(F5:F7,$A$4)</f>
        <v>IE-D</v>
      </c>
      <c r="G3" s="588" t="str" cm="1">
        <f t="array" ref="G3">INDEX(G5:G7,$A$4)</f>
        <v>IE-KE</v>
      </c>
      <c r="H3" s="588" t="str" cm="1">
        <f t="array" ref="H3">INDEX(H5:H7,$A$4)</f>
        <v>IE-KK</v>
      </c>
      <c r="I3" s="588" t="str" cm="1">
        <f t="array" ref="I3">INDEX(I5:I7,$A$4)</f>
        <v>IE-LS</v>
      </c>
      <c r="J3" s="588" t="str" cm="1">
        <f t="array" ref="J3">INDEX(J5:J7,$A$4)</f>
        <v>IE-LD</v>
      </c>
      <c r="K3" s="588" t="str" cm="1">
        <f t="array" ref="K3">INDEX(K5:K7,$A$4)</f>
        <v>IE-LH</v>
      </c>
      <c r="L3" s="588" t="str" cm="1">
        <f t="array" ref="L3">INDEX(L5:L7,$A$4)</f>
        <v>IE-MH</v>
      </c>
      <c r="M3" s="588" t="str" cm="1">
        <f t="array" ref="M3">INDEX(M5:M7,$A$4)</f>
        <v>IE-OY</v>
      </c>
      <c r="N3" s="588" t="str" cm="1">
        <f t="array" ref="N3">INDEX(N5:N7,$A$4)</f>
        <v>IE-WH</v>
      </c>
      <c r="O3" s="588" t="str" cm="1">
        <f t="array" ref="O3">INDEX(O5:O7,$A$4)</f>
        <v>IE-WX</v>
      </c>
      <c r="P3" s="588" t="str" cm="1">
        <f t="array" ref="P3">INDEX(P5:P7,$A$4)</f>
        <v>IE-WW</v>
      </c>
      <c r="Q3" s="588" t="str" cm="1">
        <f t="array" ref="Q3">INDEX(Q5:Q7,$A$4)</f>
        <v>IE-CE</v>
      </c>
      <c r="R3" s="588" t="str" cm="1">
        <f t="array" ref="R3">INDEX(R5:R7,$A$4)</f>
        <v>IE-CO</v>
      </c>
      <c r="S3" s="588" t="str" cm="1">
        <f t="array" ref="S3">INDEX(S5:S7,$A$4)</f>
        <v>IE-KY</v>
      </c>
      <c r="T3" s="588" t="str" cm="1">
        <f t="array" ref="T3">INDEX(T5:T7,$A$4)</f>
        <v>IE-LK</v>
      </c>
      <c r="U3" s="588" t="str" cm="1">
        <f t="array" ref="U3">INDEX(U5:U7,$A$4)</f>
        <v>IE-TA</v>
      </c>
      <c r="V3" s="588" t="str" cm="1">
        <f t="array" ref="V3">INDEX(V5:V7,$A$4)</f>
        <v>IE-WD</v>
      </c>
      <c r="W3" s="588" t="str" cm="1">
        <f t="array" ref="W3">INDEX(W5:W7,$A$4)</f>
        <v>IE-G</v>
      </c>
      <c r="X3" s="588" t="str" cm="1">
        <f t="array" ref="X3">INDEX(X5:X7,$A$4)</f>
        <v>IE-LM</v>
      </c>
      <c r="Y3" s="588" t="str" cm="1">
        <f t="array" ref="Y3">INDEX(Y5:Y7,$A$4)</f>
        <v>IE-MO</v>
      </c>
      <c r="Z3" s="588" t="str" cm="1">
        <f t="array" ref="Z3">INDEX(Z5:Z7,$A$4)</f>
        <v>IE-RN</v>
      </c>
      <c r="AA3" s="588" t="str" cm="1">
        <f t="array" ref="AA3">INDEX(AA5:AA7,$A$4)</f>
        <v>IE-SO</v>
      </c>
      <c r="AB3" s="588" t="str" cm="1">
        <f t="array" ref="AB3">INDEX(AB5:AB7,$A$4)</f>
        <v>IE-CN</v>
      </c>
      <c r="AC3" s="588" t="str" cm="1">
        <f t="array" ref="AC3">INDEX(AC5:AC7,$A$4)</f>
        <v>IE-DL</v>
      </c>
      <c r="AD3" s="588" t="str" cm="1">
        <f t="array" ref="AD3">INDEX(AD5:AD7,$A$4)</f>
        <v>IE-MN</v>
      </c>
    </row>
    <row r="4" spans="1:30" customFormat="1" x14ac:dyDescent="0.2">
      <c r="A4" s="582">
        <v>1</v>
      </c>
      <c r="B4" s="582"/>
    </row>
    <row r="5" spans="1:30" ht="15" x14ac:dyDescent="0.2">
      <c r="A5" s="582" t="s">
        <v>693</v>
      </c>
      <c r="C5" s="583" t="s">
        <v>634</v>
      </c>
      <c r="D5" s="583" t="s">
        <v>637</v>
      </c>
      <c r="E5" s="588" t="str">
        <f>A11</f>
        <v>IE-CW</v>
      </c>
      <c r="F5" s="588" t="str">
        <f>A16</f>
        <v>IE-D</v>
      </c>
      <c r="G5" s="588" t="str">
        <f>A19</f>
        <v>IE-KE</v>
      </c>
      <c r="H5" s="588" t="str">
        <f>A20</f>
        <v>IE-KK</v>
      </c>
      <c r="I5" s="588" t="str">
        <f>A21</f>
        <v>IE-LS</v>
      </c>
      <c r="J5" s="588" t="str">
        <f>A24</f>
        <v>IE-LD</v>
      </c>
      <c r="K5" s="588" t="str">
        <f>A25</f>
        <v>IE-LH</v>
      </c>
      <c r="L5" s="588" t="str">
        <f>A27</f>
        <v>IE-MH</v>
      </c>
      <c r="M5" s="588" t="str">
        <f>A29</f>
        <v>IE-OY</v>
      </c>
      <c r="N5" s="588" t="str">
        <f>A34</f>
        <v>IE-WH</v>
      </c>
      <c r="O5" s="588" t="str">
        <f>A35</f>
        <v>IE-WX</v>
      </c>
      <c r="P5" s="588" t="str">
        <f>A36</f>
        <v>IE-WW</v>
      </c>
      <c r="Q5" s="588" t="str">
        <f>A13</f>
        <v>IE-CE</v>
      </c>
      <c r="R5" s="588" t="str">
        <f>A14</f>
        <v>IE-CO</v>
      </c>
      <c r="S5" s="588" t="str">
        <f>A18</f>
        <v>IE-KY</v>
      </c>
      <c r="T5" s="588" t="str">
        <f>A23</f>
        <v>IE-LK</v>
      </c>
      <c r="U5" s="588" t="str">
        <f>A32</f>
        <v>IE-TA</v>
      </c>
      <c r="V5" s="588" t="str">
        <f>A33</f>
        <v>IE-WD</v>
      </c>
      <c r="W5" s="588" t="str">
        <f>A17</f>
        <v>IE-G</v>
      </c>
      <c r="X5" s="588" t="str">
        <f>A22</f>
        <v>IE-LM</v>
      </c>
      <c r="Y5" s="588" t="str">
        <f>A26</f>
        <v>IE-MO</v>
      </c>
      <c r="Z5" s="588" t="str">
        <f>A30</f>
        <v>IE-RN</v>
      </c>
      <c r="AA5" s="588" t="str">
        <f>A31</f>
        <v>IE-SO</v>
      </c>
      <c r="AB5" s="588" t="str">
        <f>A12</f>
        <v>IE-CN</v>
      </c>
      <c r="AC5" s="588" t="str">
        <f>A15</f>
        <v>IE-DL</v>
      </c>
      <c r="AD5" s="588" t="str">
        <f>A28</f>
        <v>IE-MN</v>
      </c>
    </row>
    <row r="6" spans="1:30" ht="15" x14ac:dyDescent="0.2">
      <c r="A6" s="582" t="s">
        <v>636</v>
      </c>
      <c r="C6" s="588" t="str">
        <f>C5</f>
        <v>IE</v>
      </c>
      <c r="D6" s="588" t="str">
        <f>"*"&amp;D5</f>
        <v>*National</v>
      </c>
      <c r="E6" s="588" t="str">
        <f>"*"&amp;E5</f>
        <v>*IE-CW</v>
      </c>
      <c r="F6" s="588" t="str">
        <f t="shared" ref="F6:AD6" si="0">"*"&amp;F5</f>
        <v>*IE-D</v>
      </c>
      <c r="G6" s="588" t="str">
        <f t="shared" si="0"/>
        <v>*IE-KE</v>
      </c>
      <c r="H6" s="588" t="str">
        <f t="shared" si="0"/>
        <v>*IE-KK</v>
      </c>
      <c r="I6" s="588" t="str">
        <f t="shared" si="0"/>
        <v>*IE-LS</v>
      </c>
      <c r="J6" s="588" t="str">
        <f t="shared" si="0"/>
        <v>*IE-LD</v>
      </c>
      <c r="K6" s="588" t="str">
        <f t="shared" si="0"/>
        <v>*IE-LH</v>
      </c>
      <c r="L6" s="588" t="str">
        <f t="shared" si="0"/>
        <v>*IE-MH</v>
      </c>
      <c r="M6" s="588" t="str">
        <f t="shared" si="0"/>
        <v>*IE-OY</v>
      </c>
      <c r="N6" s="588" t="str">
        <f t="shared" si="0"/>
        <v>*IE-WH</v>
      </c>
      <c r="O6" s="588" t="str">
        <f t="shared" si="0"/>
        <v>*IE-WX</v>
      </c>
      <c r="P6" s="588" t="str">
        <f t="shared" si="0"/>
        <v>*IE-WW</v>
      </c>
      <c r="Q6" s="588" t="str">
        <f t="shared" si="0"/>
        <v>*IE-CE</v>
      </c>
      <c r="R6" s="588" t="str">
        <f t="shared" si="0"/>
        <v>*IE-CO</v>
      </c>
      <c r="S6" s="588" t="str">
        <f t="shared" si="0"/>
        <v>*IE-KY</v>
      </c>
      <c r="T6" s="588" t="str">
        <f t="shared" si="0"/>
        <v>*IE-LK</v>
      </c>
      <c r="U6" s="588" t="str">
        <f t="shared" si="0"/>
        <v>*IE-TA</v>
      </c>
      <c r="V6" s="588" t="str">
        <f t="shared" si="0"/>
        <v>*IE-WD</v>
      </c>
      <c r="W6" s="588" t="str">
        <f t="shared" si="0"/>
        <v>*IE-G</v>
      </c>
      <c r="X6" s="588" t="str">
        <f t="shared" si="0"/>
        <v>*IE-LM</v>
      </c>
      <c r="Y6" s="588" t="str">
        <f t="shared" si="0"/>
        <v>*IE-MO</v>
      </c>
      <c r="Z6" s="588" t="str">
        <f t="shared" si="0"/>
        <v>*IE-RN</v>
      </c>
      <c r="AA6" s="588" t="str">
        <f t="shared" si="0"/>
        <v>*IE-SO</v>
      </c>
      <c r="AB6" s="588" t="str">
        <f t="shared" si="0"/>
        <v>*IE-CN</v>
      </c>
      <c r="AC6" s="588" t="str">
        <f t="shared" si="0"/>
        <v>*IE-DL</v>
      </c>
      <c r="AD6" s="588" t="str">
        <f t="shared" si="0"/>
        <v>*IE-MN</v>
      </c>
    </row>
    <row r="7" spans="1:30" ht="15" x14ac:dyDescent="0.2">
      <c r="A7" s="582" t="s">
        <v>635</v>
      </c>
      <c r="C7" s="588" t="str">
        <f>"*"&amp;C5</f>
        <v>*IE</v>
      </c>
      <c r="D7" s="588" t="str">
        <f>D5</f>
        <v>National</v>
      </c>
      <c r="E7" s="588" t="str">
        <f t="shared" ref="E7:AD7" si="1">E5</f>
        <v>IE-CW</v>
      </c>
      <c r="F7" s="588" t="str">
        <f t="shared" si="1"/>
        <v>IE-D</v>
      </c>
      <c r="G7" s="588" t="str">
        <f t="shared" si="1"/>
        <v>IE-KE</v>
      </c>
      <c r="H7" s="588" t="str">
        <f t="shared" si="1"/>
        <v>IE-KK</v>
      </c>
      <c r="I7" s="588" t="str">
        <f t="shared" si="1"/>
        <v>IE-LS</v>
      </c>
      <c r="J7" s="588" t="str">
        <f t="shared" si="1"/>
        <v>IE-LD</v>
      </c>
      <c r="K7" s="588" t="str">
        <f t="shared" si="1"/>
        <v>IE-LH</v>
      </c>
      <c r="L7" s="588" t="str">
        <f t="shared" si="1"/>
        <v>IE-MH</v>
      </c>
      <c r="M7" s="588" t="str">
        <f t="shared" si="1"/>
        <v>IE-OY</v>
      </c>
      <c r="N7" s="588" t="str">
        <f t="shared" si="1"/>
        <v>IE-WH</v>
      </c>
      <c r="O7" s="588" t="str">
        <f t="shared" si="1"/>
        <v>IE-WX</v>
      </c>
      <c r="P7" s="588" t="str">
        <f t="shared" si="1"/>
        <v>IE-WW</v>
      </c>
      <c r="Q7" s="588" t="str">
        <f t="shared" si="1"/>
        <v>IE-CE</v>
      </c>
      <c r="R7" s="588" t="str">
        <f t="shared" si="1"/>
        <v>IE-CO</v>
      </c>
      <c r="S7" s="588" t="str">
        <f t="shared" si="1"/>
        <v>IE-KY</v>
      </c>
      <c r="T7" s="588" t="str">
        <f t="shared" si="1"/>
        <v>IE-LK</v>
      </c>
      <c r="U7" s="588" t="str">
        <f t="shared" si="1"/>
        <v>IE-TA</v>
      </c>
      <c r="V7" s="588" t="str">
        <f t="shared" si="1"/>
        <v>IE-WD</v>
      </c>
      <c r="W7" s="588" t="str">
        <f t="shared" si="1"/>
        <v>IE-G</v>
      </c>
      <c r="X7" s="588" t="str">
        <f t="shared" si="1"/>
        <v>IE-LM</v>
      </c>
      <c r="Y7" s="588" t="str">
        <f t="shared" si="1"/>
        <v>IE-MO</v>
      </c>
      <c r="Z7" s="588" t="str">
        <f t="shared" si="1"/>
        <v>IE-RN</v>
      </c>
      <c r="AA7" s="588" t="str">
        <f t="shared" si="1"/>
        <v>IE-SO</v>
      </c>
      <c r="AB7" s="588" t="str">
        <f t="shared" si="1"/>
        <v>IE-CN</v>
      </c>
      <c r="AC7" s="588" t="str">
        <f t="shared" si="1"/>
        <v>IE-DL</v>
      </c>
      <c r="AD7" s="588" t="str">
        <f t="shared" si="1"/>
        <v>IE-MN</v>
      </c>
    </row>
    <row r="10" spans="1:30" ht="15.75" thickBot="1" x14ac:dyDescent="0.3">
      <c r="A10" s="584" t="s">
        <v>638</v>
      </c>
      <c r="B10" s="584" t="s">
        <v>639</v>
      </c>
    </row>
    <row r="11" spans="1:30" x14ac:dyDescent="0.2">
      <c r="A11" s="585" t="s">
        <v>640</v>
      </c>
      <c r="B11" s="585" t="s">
        <v>641</v>
      </c>
    </row>
    <row r="12" spans="1:30" x14ac:dyDescent="0.2">
      <c r="A12" s="586" t="s">
        <v>642</v>
      </c>
      <c r="B12" s="586" t="s">
        <v>643</v>
      </c>
    </row>
    <row r="13" spans="1:30" x14ac:dyDescent="0.2">
      <c r="A13" s="586" t="s">
        <v>644</v>
      </c>
      <c r="B13" s="586" t="s">
        <v>645</v>
      </c>
    </row>
    <row r="14" spans="1:30" x14ac:dyDescent="0.2">
      <c r="A14" s="586" t="s">
        <v>646</v>
      </c>
      <c r="B14" s="586" t="s">
        <v>647</v>
      </c>
    </row>
    <row r="15" spans="1:30" x14ac:dyDescent="0.2">
      <c r="A15" s="586" t="s">
        <v>648</v>
      </c>
      <c r="B15" s="586" t="s">
        <v>649</v>
      </c>
    </row>
    <row r="16" spans="1:30" x14ac:dyDescent="0.2">
      <c r="A16" s="586" t="s">
        <v>650</v>
      </c>
      <c r="B16" s="586" t="s">
        <v>651</v>
      </c>
    </row>
    <row r="17" spans="1:2" x14ac:dyDescent="0.2">
      <c r="A17" s="586" t="s">
        <v>652</v>
      </c>
      <c r="B17" s="586" t="s">
        <v>653</v>
      </c>
    </row>
    <row r="18" spans="1:2" x14ac:dyDescent="0.2">
      <c r="A18" s="586" t="s">
        <v>654</v>
      </c>
      <c r="B18" s="586" t="s">
        <v>655</v>
      </c>
    </row>
    <row r="19" spans="1:2" x14ac:dyDescent="0.2">
      <c r="A19" s="586" t="s">
        <v>656</v>
      </c>
      <c r="B19" s="586" t="s">
        <v>657</v>
      </c>
    </row>
    <row r="20" spans="1:2" x14ac:dyDescent="0.2">
      <c r="A20" s="586" t="s">
        <v>658</v>
      </c>
      <c r="B20" s="586" t="s">
        <v>659</v>
      </c>
    </row>
    <row r="21" spans="1:2" x14ac:dyDescent="0.2">
      <c r="A21" s="586" t="s">
        <v>660</v>
      </c>
      <c r="B21" s="586" t="s">
        <v>661</v>
      </c>
    </row>
    <row r="22" spans="1:2" x14ac:dyDescent="0.2">
      <c r="A22" s="586" t="s">
        <v>662</v>
      </c>
      <c r="B22" s="586" t="s">
        <v>663</v>
      </c>
    </row>
    <row r="23" spans="1:2" x14ac:dyDescent="0.2">
      <c r="A23" s="586" t="s">
        <v>664</v>
      </c>
      <c r="B23" s="586" t="s">
        <v>665</v>
      </c>
    </row>
    <row r="24" spans="1:2" x14ac:dyDescent="0.2">
      <c r="A24" s="586" t="s">
        <v>666</v>
      </c>
      <c r="B24" s="586" t="s">
        <v>667</v>
      </c>
    </row>
    <row r="25" spans="1:2" x14ac:dyDescent="0.2">
      <c r="A25" s="586" t="s">
        <v>668</v>
      </c>
      <c r="B25" s="586" t="s">
        <v>669</v>
      </c>
    </row>
    <row r="26" spans="1:2" x14ac:dyDescent="0.2">
      <c r="A26" s="586" t="s">
        <v>670</v>
      </c>
      <c r="B26" s="586" t="s">
        <v>671</v>
      </c>
    </row>
    <row r="27" spans="1:2" x14ac:dyDescent="0.2">
      <c r="A27" s="586" t="s">
        <v>672</v>
      </c>
      <c r="B27" s="586" t="s">
        <v>673</v>
      </c>
    </row>
    <row r="28" spans="1:2" x14ac:dyDescent="0.2">
      <c r="A28" s="586" t="s">
        <v>674</v>
      </c>
      <c r="B28" s="586" t="s">
        <v>675</v>
      </c>
    </row>
    <row r="29" spans="1:2" x14ac:dyDescent="0.2">
      <c r="A29" s="586" t="s">
        <v>676</v>
      </c>
      <c r="B29" s="586" t="s">
        <v>677</v>
      </c>
    </row>
    <row r="30" spans="1:2" x14ac:dyDescent="0.2">
      <c r="A30" s="586" t="s">
        <v>678</v>
      </c>
      <c r="B30" s="586" t="s">
        <v>679</v>
      </c>
    </row>
    <row r="31" spans="1:2" x14ac:dyDescent="0.2">
      <c r="A31" s="586" t="s">
        <v>680</v>
      </c>
      <c r="B31" s="586" t="s">
        <v>681</v>
      </c>
    </row>
    <row r="32" spans="1:2" x14ac:dyDescent="0.2">
      <c r="A32" s="586" t="s">
        <v>682</v>
      </c>
      <c r="B32" s="586" t="s">
        <v>683</v>
      </c>
    </row>
    <row r="33" spans="1:2" x14ac:dyDescent="0.2">
      <c r="A33" s="586" t="s">
        <v>684</v>
      </c>
      <c r="B33" s="586" t="s">
        <v>685</v>
      </c>
    </row>
    <row r="34" spans="1:2" x14ac:dyDescent="0.2">
      <c r="A34" s="586" t="s">
        <v>686</v>
      </c>
      <c r="B34" s="586" t="s">
        <v>687</v>
      </c>
    </row>
    <row r="35" spans="1:2" x14ac:dyDescent="0.2">
      <c r="A35" s="586" t="s">
        <v>688</v>
      </c>
      <c r="B35" s="586" t="s">
        <v>689</v>
      </c>
    </row>
    <row r="36" spans="1:2" x14ac:dyDescent="0.2">
      <c r="A36" s="586" t="s">
        <v>690</v>
      </c>
      <c r="B36" s="586" t="s">
        <v>691</v>
      </c>
    </row>
    <row r="37" spans="1:2" ht="15" x14ac:dyDescent="0.25">
      <c r="A37" s="587" t="s">
        <v>692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Q89"/>
  <sheetViews>
    <sheetView workbookViewId="0">
      <selection activeCell="J10" sqref="J10"/>
    </sheetView>
  </sheetViews>
  <sheetFormatPr defaultColWidth="9.140625" defaultRowHeight="12.75" x14ac:dyDescent="0.2"/>
  <cols>
    <col min="1" max="2" width="9.140625" style="362"/>
    <col min="3" max="3" width="18.85546875" style="362" bestFit="1" customWidth="1"/>
    <col min="4" max="4" width="54.7109375" style="362" bestFit="1" customWidth="1"/>
    <col min="5" max="7" width="9.140625" style="362"/>
    <col min="8" max="8" width="10.42578125" style="362" bestFit="1" customWidth="1"/>
    <col min="9" max="16384" width="9.140625" style="362"/>
  </cols>
  <sheetData>
    <row r="3" spans="2:9" ht="15" x14ac:dyDescent="0.2">
      <c r="B3" s="270" t="s">
        <v>5</v>
      </c>
      <c r="C3" s="364"/>
      <c r="D3" s="364"/>
      <c r="E3" s="364"/>
      <c r="F3" s="364"/>
      <c r="G3" s="364"/>
      <c r="H3" s="364"/>
      <c r="I3" s="364"/>
    </row>
    <row r="4" spans="2:9" ht="15" x14ac:dyDescent="0.2">
      <c r="B4" s="271" t="s">
        <v>4</v>
      </c>
      <c r="C4" s="272" t="s">
        <v>1</v>
      </c>
      <c r="D4" s="272" t="s">
        <v>2</v>
      </c>
      <c r="E4" s="272" t="s">
        <v>6</v>
      </c>
      <c r="F4" s="272" t="s">
        <v>7</v>
      </c>
      <c r="G4" s="272" t="s">
        <v>8</v>
      </c>
      <c r="H4" s="272" t="s">
        <v>9</v>
      </c>
      <c r="I4" s="273" t="s">
        <v>10</v>
      </c>
    </row>
    <row r="5" spans="2:9" x14ac:dyDescent="0.2">
      <c r="B5" s="380" t="s">
        <v>42</v>
      </c>
      <c r="C5" s="380" t="s">
        <v>75</v>
      </c>
      <c r="D5" s="380" t="s">
        <v>76</v>
      </c>
      <c r="E5" s="380" t="s">
        <v>173</v>
      </c>
      <c r="F5" s="380" t="s">
        <v>77</v>
      </c>
      <c r="G5" s="380" t="s">
        <v>251</v>
      </c>
      <c r="H5" s="380" t="s">
        <v>251</v>
      </c>
      <c r="I5" s="380" t="s">
        <v>420</v>
      </c>
    </row>
    <row r="6" spans="2:9" x14ac:dyDescent="0.2">
      <c r="B6" s="364"/>
      <c r="C6" s="364" t="str">
        <f>'BY-Techs'!D5</f>
        <v>ALIVCAT200</v>
      </c>
      <c r="D6" s="364" t="str">
        <f>'BY-Techs'!E5</f>
        <v>Non-Dairy Cattle rearing (Standard process)</v>
      </c>
      <c r="E6" s="364" t="s">
        <v>77</v>
      </c>
      <c r="F6" s="364" t="str">
        <f>'BY-Techs'!F5</f>
        <v>Mhead</v>
      </c>
      <c r="G6" s="364"/>
      <c r="H6" s="364"/>
      <c r="I6" s="364" t="s">
        <v>420</v>
      </c>
    </row>
    <row r="7" spans="2:9" x14ac:dyDescent="0.2">
      <c r="B7" s="364"/>
      <c r="C7" s="364" t="str">
        <f>'BY-Techs'!D6</f>
        <v>ALIVSHE100</v>
      </c>
      <c r="D7" s="364" t="str">
        <f>'BY-Techs'!E6</f>
        <v>Sheep rearing (Standard process)</v>
      </c>
      <c r="E7" s="364" t="s">
        <v>77</v>
      </c>
      <c r="F7" s="364" t="str">
        <f>'BY-Techs'!F6</f>
        <v>Mhead</v>
      </c>
      <c r="G7" s="364"/>
      <c r="H7" s="364"/>
      <c r="I7" s="364" t="s">
        <v>420</v>
      </c>
    </row>
    <row r="8" spans="2:9" x14ac:dyDescent="0.2">
      <c r="B8" s="364"/>
      <c r="C8" s="364" t="str">
        <f>'BY-Techs'!D7</f>
        <v>ALIVPIG100</v>
      </c>
      <c r="D8" s="364" t="str">
        <f>'BY-Techs'!E7</f>
        <v>Pigs rearing (Standard process)</v>
      </c>
      <c r="E8" s="364" t="s">
        <v>77</v>
      </c>
      <c r="F8" s="364" t="str">
        <f>'BY-Techs'!F7</f>
        <v>Mhead</v>
      </c>
      <c r="G8" s="364"/>
      <c r="H8" s="364"/>
      <c r="I8" s="364" t="s">
        <v>420</v>
      </c>
    </row>
    <row r="9" spans="2:9" x14ac:dyDescent="0.2">
      <c r="B9" s="367"/>
      <c r="C9" s="367" t="str">
        <f>'BY-Techs'!D8</f>
        <v>ALIVPOU100</v>
      </c>
      <c r="D9" s="367" t="str">
        <f>'BY-Techs'!E8</f>
        <v>Poultry rearing (Standard process)</v>
      </c>
      <c r="E9" s="367" t="s">
        <v>77</v>
      </c>
      <c r="F9" s="367" t="str">
        <f>'BY-Techs'!F8</f>
        <v>Mhead</v>
      </c>
      <c r="G9" s="367"/>
      <c r="H9" s="367"/>
      <c r="I9" s="367" t="s">
        <v>420</v>
      </c>
    </row>
    <row r="10" spans="2:9" x14ac:dyDescent="0.2">
      <c r="B10" s="368"/>
      <c r="C10" s="368" t="str">
        <f>'BY-Techs'!D9</f>
        <v>ALIVOTH100</v>
      </c>
      <c r="D10" s="368" t="str">
        <f>'BY-Techs'!E9</f>
        <v>Other animals rearing (base year) (Standard process)</v>
      </c>
      <c r="E10" s="368" t="s">
        <v>77</v>
      </c>
      <c r="F10" s="368" t="str">
        <f>'BY-Techs'!F9</f>
        <v>Mhead</v>
      </c>
      <c r="G10" s="368"/>
      <c r="H10" s="368"/>
      <c r="I10" s="368" t="s">
        <v>420</v>
      </c>
    </row>
    <row r="11" spans="2:9" x14ac:dyDescent="0.2">
      <c r="B11" s="364"/>
      <c r="C11" s="364" t="str">
        <f>'BY-Techs'!D10</f>
        <v>APASCAT100</v>
      </c>
      <c r="D11" s="364" t="str">
        <f>'BY-Techs'!E10</f>
        <v>Dairy Cattle pasture system (Standard process)</v>
      </c>
      <c r="E11" s="381" t="s">
        <v>44</v>
      </c>
      <c r="F11" s="364" t="str">
        <f>'BY-Techs'!F10</f>
        <v>Mha</v>
      </c>
      <c r="G11" s="364"/>
      <c r="H11" s="364"/>
      <c r="I11" s="364" t="s">
        <v>420</v>
      </c>
    </row>
    <row r="12" spans="2:9" x14ac:dyDescent="0.2">
      <c r="B12" s="364"/>
      <c r="C12" s="364" t="str">
        <f>'BY-Techs'!D11</f>
        <v>APASCAT200</v>
      </c>
      <c r="D12" s="364" t="str">
        <f>'BY-Techs'!E11</f>
        <v>Non-Dairy Cattle pasture system (Standard process)</v>
      </c>
      <c r="E12" s="381" t="s">
        <v>44</v>
      </c>
      <c r="F12" s="364" t="str">
        <f>'BY-Techs'!F11</f>
        <v>Mha</v>
      </c>
      <c r="G12" s="364"/>
      <c r="H12" s="364"/>
      <c r="I12" s="364" t="s">
        <v>420</v>
      </c>
    </row>
    <row r="13" spans="2:9" x14ac:dyDescent="0.2">
      <c r="B13" s="367"/>
      <c r="C13" s="367" t="str">
        <f>'BY-Techs'!D12</f>
        <v>APASSHE100</v>
      </c>
      <c r="D13" s="367" t="str">
        <f>'BY-Techs'!E12</f>
        <v>Sheep pasture system (Standard process)</v>
      </c>
      <c r="E13" s="382" t="s">
        <v>44</v>
      </c>
      <c r="F13" s="367" t="str">
        <f>'BY-Techs'!F12</f>
        <v>Mha</v>
      </c>
      <c r="G13" s="367"/>
      <c r="H13" s="367"/>
      <c r="I13" s="367" t="s">
        <v>420</v>
      </c>
    </row>
    <row r="14" spans="2:9" x14ac:dyDescent="0.2">
      <c r="B14" s="368"/>
      <c r="C14" s="368" t="str">
        <f>'BY-Techs'!D13</f>
        <v>APASOTH100</v>
      </c>
      <c r="D14" s="368" t="str">
        <f>'BY-Techs'!E13</f>
        <v>Other animals pasture system (Standard process)</v>
      </c>
      <c r="E14" s="383" t="s">
        <v>44</v>
      </c>
      <c r="F14" s="368" t="str">
        <f>'BY-Techs'!F13</f>
        <v>Mha</v>
      </c>
      <c r="G14" s="368"/>
      <c r="H14" s="368"/>
      <c r="I14" s="368" t="s">
        <v>420</v>
      </c>
    </row>
    <row r="15" spans="2:9" x14ac:dyDescent="0.2">
      <c r="B15" s="364"/>
      <c r="C15" s="364" t="str">
        <f>'BY-Techs'!D14</f>
        <v>ATILPUL100</v>
      </c>
      <c r="D15" s="364" t="str">
        <f>'BY-Techs'!E14</f>
        <v>Pulses production (Standard process)</v>
      </c>
      <c r="E15" s="364" t="s">
        <v>141</v>
      </c>
      <c r="F15" s="364" t="s">
        <v>44</v>
      </c>
      <c r="G15" s="364"/>
      <c r="H15" s="364" t="s">
        <v>40</v>
      </c>
      <c r="I15" s="364" t="s">
        <v>420</v>
      </c>
    </row>
    <row r="16" spans="2:9" x14ac:dyDescent="0.2">
      <c r="B16" s="364"/>
      <c r="C16" s="364" t="str">
        <f>'BY-Techs'!D15</f>
        <v>ATILPOT100</v>
      </c>
      <c r="D16" s="364" t="str">
        <f>'BY-Techs'!E15</f>
        <v>Potatoes Production (Standard process)</v>
      </c>
      <c r="E16" s="364" t="s">
        <v>141</v>
      </c>
      <c r="F16" s="364" t="s">
        <v>44</v>
      </c>
      <c r="G16" s="364"/>
      <c r="H16" s="364" t="s">
        <v>40</v>
      </c>
      <c r="I16" s="364" t="s">
        <v>420</v>
      </c>
    </row>
    <row r="17" spans="2:9" x14ac:dyDescent="0.2">
      <c r="B17" s="364" t="s">
        <v>605</v>
      </c>
      <c r="C17" s="364" t="str">
        <f>'BY-Techs'!D16</f>
        <v>*ATILSUG100</v>
      </c>
      <c r="D17" s="364" t="str">
        <f>'BY-Techs'!E16</f>
        <v>Sugarbeet Production (Standard process)</v>
      </c>
      <c r="E17" s="364" t="s">
        <v>141</v>
      </c>
      <c r="F17" s="364" t="s">
        <v>44</v>
      </c>
      <c r="G17" s="364"/>
      <c r="H17" s="364" t="s">
        <v>40</v>
      </c>
      <c r="I17" s="364" t="s">
        <v>420</v>
      </c>
    </row>
    <row r="18" spans="2:9" x14ac:dyDescent="0.2">
      <c r="B18" s="364"/>
      <c r="C18" s="364" t="str">
        <f>'BY-Techs'!D17</f>
        <v>ATILBAR100</v>
      </c>
      <c r="D18" s="364" t="str">
        <f>'BY-Techs'!E17</f>
        <v>Barley Production (Standard process)</v>
      </c>
      <c r="E18" s="364" t="s">
        <v>141</v>
      </c>
      <c r="F18" s="364" t="s">
        <v>44</v>
      </c>
      <c r="G18" s="364"/>
      <c r="H18" s="364" t="s">
        <v>40</v>
      </c>
      <c r="I18" s="364" t="s">
        <v>420</v>
      </c>
    </row>
    <row r="19" spans="2:9" x14ac:dyDescent="0.2">
      <c r="B19" s="367"/>
      <c r="C19" s="364" t="str">
        <f>'BY-Techs'!D18</f>
        <v>ATILOAT100</v>
      </c>
      <c r="D19" s="364" t="str">
        <f>'BY-Techs'!E18</f>
        <v>Oats Production (Standard process)</v>
      </c>
      <c r="E19" s="367" t="s">
        <v>141</v>
      </c>
      <c r="F19" s="364" t="s">
        <v>44</v>
      </c>
      <c r="G19" s="367"/>
      <c r="H19" s="367" t="s">
        <v>40</v>
      </c>
      <c r="I19" s="367" t="s">
        <v>420</v>
      </c>
    </row>
    <row r="20" spans="2:9" x14ac:dyDescent="0.2">
      <c r="B20" s="368"/>
      <c r="C20" s="368" t="str">
        <f>'BY-Techs'!D19</f>
        <v>ATILWHE100</v>
      </c>
      <c r="D20" s="368" t="str">
        <f>'BY-Techs'!E19</f>
        <v>Wheat Production (Standard process)</v>
      </c>
      <c r="E20" s="368" t="s">
        <v>141</v>
      </c>
      <c r="F20" s="368" t="s">
        <v>44</v>
      </c>
      <c r="G20" s="368"/>
      <c r="H20" s="368" t="s">
        <v>40</v>
      </c>
      <c r="I20" s="368" t="s">
        <v>420</v>
      </c>
    </row>
    <row r="21" spans="2:9" x14ac:dyDescent="0.2">
      <c r="B21" s="364" t="s">
        <v>42</v>
      </c>
      <c r="C21" s="364" t="str">
        <f>'New-Techs'!D4</f>
        <v>ALIVCAT101</v>
      </c>
      <c r="D21" s="364" t="str">
        <f>'New-Techs'!E4</f>
        <v>Dairy Cattle rearing (Extended Grazing)</v>
      </c>
      <c r="E21" s="364" t="s">
        <v>173</v>
      </c>
      <c r="F21" s="364" t="str">
        <f>'New-Techs'!F4</f>
        <v>Mhead</v>
      </c>
      <c r="G21" s="364"/>
      <c r="H21" s="364"/>
      <c r="I21" s="364" t="s">
        <v>420</v>
      </c>
    </row>
    <row r="22" spans="2:9" x14ac:dyDescent="0.2">
      <c r="B22" s="364"/>
      <c r="C22" s="364" t="str">
        <f>'New-Techs'!D5</f>
        <v>ALIVCAT102</v>
      </c>
      <c r="D22" s="364" t="str">
        <f>'New-Techs'!E5</f>
        <v>Dairy Cattle rearing (Dietary Oil)</v>
      </c>
      <c r="E22" s="364" t="s">
        <v>173</v>
      </c>
      <c r="F22" s="364" t="str">
        <f>'New-Techs'!F5</f>
        <v>Mhead</v>
      </c>
      <c r="G22" s="364"/>
      <c r="H22" s="364"/>
      <c r="I22" s="364" t="s">
        <v>420</v>
      </c>
    </row>
    <row r="23" spans="2:9" x14ac:dyDescent="0.2">
      <c r="B23" s="364"/>
      <c r="C23" s="364" t="str">
        <f>'New-Techs'!D6</f>
        <v>ALIVCAT103</v>
      </c>
      <c r="D23" s="364" t="str">
        <f>'New-Techs'!E6</f>
        <v>Dairy Cattle rearing (Manure Digester)</v>
      </c>
      <c r="E23" s="364" t="s">
        <v>173</v>
      </c>
      <c r="F23" s="364" t="str">
        <f>'New-Techs'!F6</f>
        <v>Mhead</v>
      </c>
      <c r="G23" s="364"/>
      <c r="H23" s="364"/>
      <c r="I23" s="364" t="s">
        <v>420</v>
      </c>
    </row>
    <row r="24" spans="2:9" x14ac:dyDescent="0.2">
      <c r="B24" s="364"/>
      <c r="C24" s="364" t="str">
        <f>'New-Techs'!D7</f>
        <v>ALIVCAT104</v>
      </c>
      <c r="D24" s="364" t="str">
        <f>'New-Techs'!E7</f>
        <v>Dairy Cattle rearing (Manure Digester + Dietary Oil)</v>
      </c>
      <c r="E24" s="364" t="s">
        <v>173</v>
      </c>
      <c r="F24" s="364" t="str">
        <f>'New-Techs'!F7</f>
        <v>Mhead</v>
      </c>
      <c r="G24" s="364"/>
      <c r="H24" s="364"/>
      <c r="I24" s="364" t="s">
        <v>420</v>
      </c>
    </row>
    <row r="25" spans="2:9" x14ac:dyDescent="0.2">
      <c r="B25" s="364"/>
      <c r="C25" s="364" t="str">
        <f>'New-Techs'!D8</f>
        <v>ALIVCAT203</v>
      </c>
      <c r="D25" s="364" t="str">
        <f>'New-Techs'!E8</f>
        <v>Non-Cattle rearing (Manure Digester)</v>
      </c>
      <c r="E25" s="364" t="s">
        <v>77</v>
      </c>
      <c r="F25" s="364" t="str">
        <f>'New-Techs'!F8</f>
        <v>Mhead</v>
      </c>
      <c r="G25" s="364"/>
      <c r="H25" s="364"/>
      <c r="I25" s="364" t="s">
        <v>420</v>
      </c>
    </row>
    <row r="26" spans="2:9" x14ac:dyDescent="0.2">
      <c r="B26" s="367"/>
      <c r="C26" s="367" t="str">
        <f>'New-Techs'!D9</f>
        <v>ALIVPIG103</v>
      </c>
      <c r="D26" s="367" t="str">
        <f>'New-Techs'!E9</f>
        <v>Pigs rearing (Manure Digester)</v>
      </c>
      <c r="E26" s="367" t="s">
        <v>77</v>
      </c>
      <c r="F26" s="364" t="str">
        <f>'New-Techs'!F9</f>
        <v>Mhead</v>
      </c>
      <c r="G26" s="367"/>
      <c r="H26" s="367"/>
      <c r="I26" s="367" t="s">
        <v>420</v>
      </c>
    </row>
    <row r="27" spans="2:9" x14ac:dyDescent="0.2">
      <c r="B27" s="368"/>
      <c r="C27" s="368" t="str">
        <f>'New-Techs'!D10</f>
        <v>ALIVPOU103</v>
      </c>
      <c r="D27" s="368" t="str">
        <f>'New-Techs'!E10</f>
        <v>Poultry rearing (Manure Digester)</v>
      </c>
      <c r="E27" s="368" t="s">
        <v>77</v>
      </c>
      <c r="F27" s="368" t="str">
        <f>'New-Techs'!F10</f>
        <v>Mhead</v>
      </c>
      <c r="G27" s="368"/>
      <c r="H27" s="368"/>
      <c r="I27" s="368" t="s">
        <v>420</v>
      </c>
    </row>
    <row r="28" spans="2:9" x14ac:dyDescent="0.2">
      <c r="B28" s="364"/>
      <c r="C28" s="364" t="str">
        <f>'New-Techs'!D11</f>
        <v>APASCAT101</v>
      </c>
      <c r="D28" s="364" t="str">
        <f>'New-Techs'!E11</f>
        <v>Dairy Cattle pasture system (Inclusion of Clover)</v>
      </c>
      <c r="E28" s="381" t="s">
        <v>44</v>
      </c>
      <c r="F28" s="364" t="str">
        <f>'New-Techs'!F11</f>
        <v>Mha</v>
      </c>
      <c r="G28" s="364"/>
      <c r="H28" s="364"/>
      <c r="I28" s="364" t="s">
        <v>420</v>
      </c>
    </row>
    <row r="29" spans="2:9" x14ac:dyDescent="0.2">
      <c r="B29" s="364"/>
      <c r="C29" s="364" t="str">
        <f>'New-Techs'!D12</f>
        <v>APASCAT201</v>
      </c>
      <c r="D29" s="364" t="str">
        <f>'New-Techs'!E12</f>
        <v>Non-Dairy Cattle pasture system (Inclusion of Clover)</v>
      </c>
      <c r="E29" s="381" t="s">
        <v>44</v>
      </c>
      <c r="F29" s="364" t="str">
        <f>'New-Techs'!F12</f>
        <v>Mha</v>
      </c>
      <c r="G29" s="364"/>
      <c r="H29" s="364"/>
      <c r="I29" s="364" t="s">
        <v>420</v>
      </c>
    </row>
    <row r="30" spans="2:9" x14ac:dyDescent="0.2">
      <c r="B30" s="364"/>
      <c r="C30" s="364" t="str">
        <f>'New-Techs'!D13</f>
        <v>APASSHE101</v>
      </c>
      <c r="D30" s="364" t="str">
        <f>'New-Techs'!E13</f>
        <v>Sheep pasture system(Inclusion of Clover)</v>
      </c>
      <c r="E30" s="381" t="s">
        <v>44</v>
      </c>
      <c r="F30" s="364" t="str">
        <f>'New-Techs'!F13</f>
        <v>Mha</v>
      </c>
      <c r="G30" s="364"/>
      <c r="H30" s="364"/>
      <c r="I30" s="364" t="s">
        <v>420</v>
      </c>
    </row>
    <row r="31" spans="2:9" x14ac:dyDescent="0.2">
      <c r="B31" s="367"/>
      <c r="C31" s="364" t="str">
        <f>'New-Techs'!D14</f>
        <v>APASCAT102</v>
      </c>
      <c r="D31" s="364" t="str">
        <f>'New-Techs'!E14</f>
        <v>Dairy Cattle pasture system (Nitrification Inhibitors)</v>
      </c>
      <c r="E31" s="382" t="s">
        <v>44</v>
      </c>
      <c r="F31" s="364" t="str">
        <f>'New-Techs'!F14</f>
        <v>Mha</v>
      </c>
      <c r="G31" s="367"/>
      <c r="H31" s="367"/>
      <c r="I31" s="367" t="s">
        <v>420</v>
      </c>
    </row>
    <row r="32" spans="2:9" x14ac:dyDescent="0.2">
      <c r="B32" s="367"/>
      <c r="C32" s="364" t="str">
        <f>'New-Techs'!D15</f>
        <v>APASCAT202</v>
      </c>
      <c r="D32" s="364" t="str">
        <f>'New-Techs'!E15</f>
        <v>Non-Dairy Cattle pasture system (Nitrification Inhibitors)</v>
      </c>
      <c r="E32" s="382" t="s">
        <v>44</v>
      </c>
      <c r="F32" s="364" t="str">
        <f>'New-Techs'!F15</f>
        <v>Mha</v>
      </c>
      <c r="G32" s="367"/>
      <c r="H32" s="367"/>
      <c r="I32" s="367" t="s">
        <v>420</v>
      </c>
    </row>
    <row r="33" spans="2:9" x14ac:dyDescent="0.2">
      <c r="B33" s="367"/>
      <c r="C33" s="364" t="str">
        <f>'New-Techs'!D16</f>
        <v>APASSHE102</v>
      </c>
      <c r="D33" s="364" t="str">
        <f>'New-Techs'!E16</f>
        <v>Sheep pasture system (Nitrification Inhibitors)</v>
      </c>
      <c r="E33" s="382" t="s">
        <v>44</v>
      </c>
      <c r="F33" s="364" t="str">
        <f>'New-Techs'!F16</f>
        <v>Mha</v>
      </c>
      <c r="G33" s="367"/>
      <c r="H33" s="367"/>
      <c r="I33" s="367" t="s">
        <v>420</v>
      </c>
    </row>
    <row r="34" spans="2:9" x14ac:dyDescent="0.2">
      <c r="B34" s="368"/>
      <c r="C34" s="368" t="str">
        <f>'New-Techs'!D17</f>
        <v>APASOTH102</v>
      </c>
      <c r="D34" s="368" t="str">
        <f>'New-Techs'!E17</f>
        <v>Other livestock pasture system (Nitrification Inhibitors)</v>
      </c>
      <c r="E34" s="383" t="s">
        <v>44</v>
      </c>
      <c r="F34" s="368" t="str">
        <f>'New-Techs'!F17</f>
        <v>Mha</v>
      </c>
      <c r="G34" s="368"/>
      <c r="H34" s="368"/>
      <c r="I34" s="368" t="s">
        <v>420</v>
      </c>
    </row>
    <row r="35" spans="2:9" x14ac:dyDescent="0.2">
      <c r="B35" s="365"/>
      <c r="C35" s="365" t="s">
        <v>380</v>
      </c>
      <c r="D35" s="365" t="s">
        <v>370</v>
      </c>
      <c r="E35" s="384" t="s">
        <v>16</v>
      </c>
      <c r="F35" s="365" t="s">
        <v>266</v>
      </c>
      <c r="G35" s="365"/>
      <c r="H35" s="365"/>
      <c r="I35" s="365" t="s">
        <v>420</v>
      </c>
    </row>
    <row r="36" spans="2:9" x14ac:dyDescent="0.2">
      <c r="B36" s="367"/>
      <c r="C36" s="367" t="s">
        <v>381</v>
      </c>
      <c r="D36" s="367" t="s">
        <v>371</v>
      </c>
      <c r="E36" s="382" t="s">
        <v>16</v>
      </c>
      <c r="F36" s="367" t="s">
        <v>266</v>
      </c>
      <c r="G36" s="367"/>
      <c r="H36" s="367"/>
      <c r="I36" s="367" t="s">
        <v>420</v>
      </c>
    </row>
    <row r="37" spans="2:9" x14ac:dyDescent="0.2">
      <c r="B37" s="367"/>
      <c r="C37" s="367" t="s">
        <v>384</v>
      </c>
      <c r="D37" s="367" t="s">
        <v>372</v>
      </c>
      <c r="E37" s="382" t="s">
        <v>16</v>
      </c>
      <c r="F37" s="367" t="s">
        <v>266</v>
      </c>
      <c r="G37" s="367"/>
      <c r="H37" s="367"/>
      <c r="I37" s="367" t="s">
        <v>420</v>
      </c>
    </row>
    <row r="38" spans="2:9" x14ac:dyDescent="0.2">
      <c r="B38" s="365" t="s">
        <v>15</v>
      </c>
      <c r="C38" s="365" t="s">
        <v>45</v>
      </c>
      <c r="D38" s="365" t="s">
        <v>46</v>
      </c>
      <c r="E38" s="365" t="s">
        <v>44</v>
      </c>
      <c r="F38" s="365" t="s">
        <v>44</v>
      </c>
      <c r="G38" s="365"/>
      <c r="H38" s="365"/>
      <c r="I38" s="365" t="s">
        <v>420</v>
      </c>
    </row>
    <row r="39" spans="2:9" x14ac:dyDescent="0.2">
      <c r="B39" s="368"/>
      <c r="C39" s="368" t="s">
        <v>474</v>
      </c>
      <c r="D39" s="368" t="s">
        <v>475</v>
      </c>
      <c r="E39" s="368" t="s">
        <v>44</v>
      </c>
      <c r="F39" s="368" t="s">
        <v>44</v>
      </c>
      <c r="G39" s="368"/>
      <c r="H39" s="368"/>
      <c r="I39" s="368" t="s">
        <v>420</v>
      </c>
    </row>
    <row r="40" spans="2:9" x14ac:dyDescent="0.2">
      <c r="B40" s="372" t="s">
        <v>42</v>
      </c>
      <c r="C40" s="372" t="s">
        <v>294</v>
      </c>
      <c r="D40" s="372" t="s">
        <v>313</v>
      </c>
      <c r="E40" s="381" t="s">
        <v>16</v>
      </c>
      <c r="F40" s="372" t="s">
        <v>274</v>
      </c>
      <c r="G40" s="372"/>
      <c r="H40" s="372"/>
      <c r="I40" s="372" t="s">
        <v>420</v>
      </c>
    </row>
    <row r="41" spans="2:9" x14ac:dyDescent="0.2">
      <c r="B41" s="372"/>
      <c r="C41" s="372" t="s">
        <v>295</v>
      </c>
      <c r="D41" s="372" t="s">
        <v>314</v>
      </c>
      <c r="E41" s="381" t="s">
        <v>16</v>
      </c>
      <c r="F41" s="372" t="s">
        <v>274</v>
      </c>
      <c r="G41" s="372"/>
      <c r="H41" s="372"/>
      <c r="I41" s="372" t="s">
        <v>420</v>
      </c>
    </row>
    <row r="42" spans="2:9" x14ac:dyDescent="0.2">
      <c r="B42" s="372"/>
      <c r="C42" s="372" t="s">
        <v>296</v>
      </c>
      <c r="D42" s="372" t="s">
        <v>315</v>
      </c>
      <c r="E42" s="381" t="s">
        <v>16</v>
      </c>
      <c r="F42" s="372" t="s">
        <v>274</v>
      </c>
      <c r="G42" s="372"/>
      <c r="H42" s="372"/>
      <c r="I42" s="372" t="s">
        <v>420</v>
      </c>
    </row>
    <row r="43" spans="2:9" x14ac:dyDescent="0.2">
      <c r="B43" s="372"/>
      <c r="C43" s="372" t="s">
        <v>297</v>
      </c>
      <c r="D43" s="372" t="s">
        <v>316</v>
      </c>
      <c r="E43" s="381" t="s">
        <v>16</v>
      </c>
      <c r="F43" s="372" t="s">
        <v>274</v>
      </c>
      <c r="G43" s="372"/>
      <c r="H43" s="372"/>
      <c r="I43" s="372" t="s">
        <v>420</v>
      </c>
    </row>
    <row r="44" spans="2:9" x14ac:dyDescent="0.2">
      <c r="B44" s="372"/>
      <c r="C44" s="372" t="s">
        <v>298</v>
      </c>
      <c r="D44" s="372" t="s">
        <v>317</v>
      </c>
      <c r="E44" s="381" t="s">
        <v>16</v>
      </c>
      <c r="F44" s="372" t="s">
        <v>274</v>
      </c>
      <c r="G44" s="372"/>
      <c r="H44" s="372"/>
      <c r="I44" s="372" t="s">
        <v>420</v>
      </c>
    </row>
    <row r="45" spans="2:9" x14ac:dyDescent="0.2">
      <c r="B45" s="372"/>
      <c r="C45" s="372" t="s">
        <v>299</v>
      </c>
      <c r="D45" s="372" t="s">
        <v>318</v>
      </c>
      <c r="E45" s="381" t="s">
        <v>16</v>
      </c>
      <c r="F45" s="372" t="s">
        <v>274</v>
      </c>
      <c r="G45" s="372"/>
      <c r="H45" s="372"/>
      <c r="I45" s="372" t="s">
        <v>420</v>
      </c>
    </row>
    <row r="46" spans="2:9" x14ac:dyDescent="0.2">
      <c r="B46" s="372"/>
      <c r="C46" s="372" t="s">
        <v>288</v>
      </c>
      <c r="D46" s="372" t="s">
        <v>319</v>
      </c>
      <c r="E46" s="381" t="s">
        <v>16</v>
      </c>
      <c r="F46" s="372" t="s">
        <v>274</v>
      </c>
      <c r="G46" s="372"/>
      <c r="H46" s="372"/>
      <c r="I46" s="372" t="s">
        <v>420</v>
      </c>
    </row>
    <row r="47" spans="2:9" x14ac:dyDescent="0.2">
      <c r="B47" s="372"/>
      <c r="C47" s="372" t="s">
        <v>301</v>
      </c>
      <c r="D47" s="372" t="s">
        <v>320</v>
      </c>
      <c r="E47" s="381" t="s">
        <v>16</v>
      </c>
      <c r="F47" s="372" t="s">
        <v>274</v>
      </c>
      <c r="G47" s="372"/>
      <c r="H47" s="372"/>
      <c r="I47" s="372" t="s">
        <v>420</v>
      </c>
    </row>
    <row r="48" spans="2:9" x14ac:dyDescent="0.2">
      <c r="B48" s="372"/>
      <c r="C48" s="372" t="s">
        <v>302</v>
      </c>
      <c r="D48" s="372" t="s">
        <v>321</v>
      </c>
      <c r="E48" s="381" t="s">
        <v>16</v>
      </c>
      <c r="F48" s="372" t="s">
        <v>274</v>
      </c>
      <c r="G48" s="372"/>
      <c r="H48" s="372"/>
      <c r="I48" s="372" t="s">
        <v>420</v>
      </c>
    </row>
    <row r="49" spans="2:9" x14ac:dyDescent="0.2">
      <c r="B49" s="372"/>
      <c r="C49" s="372" t="s">
        <v>303</v>
      </c>
      <c r="D49" s="372" t="s">
        <v>322</v>
      </c>
      <c r="E49" s="381" t="s">
        <v>16</v>
      </c>
      <c r="F49" s="372" t="s">
        <v>274</v>
      </c>
      <c r="G49" s="372"/>
      <c r="H49" s="372"/>
      <c r="I49" s="372" t="s">
        <v>420</v>
      </c>
    </row>
    <row r="50" spans="2:9" x14ac:dyDescent="0.2">
      <c r="B50" s="372"/>
      <c r="C50" s="372" t="s">
        <v>304</v>
      </c>
      <c r="D50" s="372" t="s">
        <v>323</v>
      </c>
      <c r="E50" s="381" t="s">
        <v>16</v>
      </c>
      <c r="F50" s="372" t="s">
        <v>274</v>
      </c>
      <c r="G50" s="372"/>
      <c r="H50" s="372"/>
      <c r="I50" s="372" t="s">
        <v>420</v>
      </c>
    </row>
    <row r="51" spans="2:9" x14ac:dyDescent="0.2">
      <c r="B51" s="372"/>
      <c r="C51" s="372" t="s">
        <v>305</v>
      </c>
      <c r="D51" s="372" t="s">
        <v>324</v>
      </c>
      <c r="E51" s="381" t="s">
        <v>16</v>
      </c>
      <c r="F51" s="372" t="s">
        <v>274</v>
      </c>
      <c r="G51" s="372"/>
      <c r="H51" s="372"/>
      <c r="I51" s="372" t="s">
        <v>420</v>
      </c>
    </row>
    <row r="52" spans="2:9" x14ac:dyDescent="0.2">
      <c r="B52" s="372"/>
      <c r="C52" s="372" t="s">
        <v>306</v>
      </c>
      <c r="D52" s="372" t="s">
        <v>325</v>
      </c>
      <c r="E52" s="381" t="s">
        <v>16</v>
      </c>
      <c r="F52" s="372" t="s">
        <v>274</v>
      </c>
      <c r="G52" s="372"/>
      <c r="H52" s="372"/>
      <c r="I52" s="372" t="s">
        <v>420</v>
      </c>
    </row>
    <row r="53" spans="2:9" x14ac:dyDescent="0.2">
      <c r="B53" s="375"/>
      <c r="C53" s="375" t="s">
        <v>307</v>
      </c>
      <c r="D53" s="375" t="s">
        <v>326</v>
      </c>
      <c r="E53" s="383" t="s">
        <v>16</v>
      </c>
      <c r="F53" s="375" t="s">
        <v>274</v>
      </c>
      <c r="G53" s="375"/>
      <c r="H53" s="375"/>
      <c r="I53" s="375" t="s">
        <v>420</v>
      </c>
    </row>
    <row r="54" spans="2:9" x14ac:dyDescent="0.2">
      <c r="B54" s="372"/>
      <c r="C54" s="372" t="s">
        <v>273</v>
      </c>
      <c r="D54" s="372" t="s">
        <v>327</v>
      </c>
      <c r="E54" s="381" t="s">
        <v>16</v>
      </c>
      <c r="F54" s="372" t="s">
        <v>274</v>
      </c>
      <c r="G54" s="372"/>
      <c r="H54" s="372"/>
      <c r="I54" s="372" t="s">
        <v>420</v>
      </c>
    </row>
    <row r="55" spans="2:9" x14ac:dyDescent="0.2">
      <c r="B55" s="372"/>
      <c r="C55" s="372" t="s">
        <v>308</v>
      </c>
      <c r="D55" s="372" t="s">
        <v>328</v>
      </c>
      <c r="E55" s="381" t="s">
        <v>16</v>
      </c>
      <c r="F55" s="372" t="s">
        <v>274</v>
      </c>
      <c r="G55" s="372"/>
      <c r="H55" s="372"/>
      <c r="I55" s="372" t="s">
        <v>420</v>
      </c>
    </row>
    <row r="56" spans="2:9" x14ac:dyDescent="0.2">
      <c r="B56" s="372"/>
      <c r="C56" s="372" t="s">
        <v>309</v>
      </c>
      <c r="D56" s="372" t="s">
        <v>329</v>
      </c>
      <c r="E56" s="381" t="s">
        <v>16</v>
      </c>
      <c r="F56" s="372" t="s">
        <v>274</v>
      </c>
      <c r="G56" s="372"/>
      <c r="H56" s="372"/>
      <c r="I56" s="372" t="s">
        <v>420</v>
      </c>
    </row>
    <row r="57" spans="2:9" x14ac:dyDescent="0.2">
      <c r="B57" s="372"/>
      <c r="C57" s="372" t="s">
        <v>388</v>
      </c>
      <c r="D57" s="372" t="s">
        <v>389</v>
      </c>
      <c r="E57" s="381" t="s">
        <v>16</v>
      </c>
      <c r="F57" s="372" t="s">
        <v>274</v>
      </c>
      <c r="G57" s="372"/>
      <c r="H57" s="372"/>
      <c r="I57" s="372" t="s">
        <v>420</v>
      </c>
    </row>
    <row r="58" spans="2:9" x14ac:dyDescent="0.2">
      <c r="B58" s="372"/>
      <c r="C58" s="372" t="s">
        <v>310</v>
      </c>
      <c r="D58" s="372" t="s">
        <v>330</v>
      </c>
      <c r="E58" s="381" t="s">
        <v>16</v>
      </c>
      <c r="F58" s="372" t="s">
        <v>274</v>
      </c>
      <c r="G58" s="372"/>
      <c r="H58" s="372"/>
      <c r="I58" s="372" t="s">
        <v>420</v>
      </c>
    </row>
    <row r="59" spans="2:9" x14ac:dyDescent="0.2">
      <c r="B59" s="372"/>
      <c r="C59" s="372" t="s">
        <v>311</v>
      </c>
      <c r="D59" s="372" t="s">
        <v>331</v>
      </c>
      <c r="E59" s="381" t="s">
        <v>16</v>
      </c>
      <c r="F59" s="372" t="s">
        <v>274</v>
      </c>
      <c r="G59" s="372"/>
      <c r="H59" s="372"/>
      <c r="I59" s="372" t="s">
        <v>420</v>
      </c>
    </row>
    <row r="60" spans="2:9" x14ac:dyDescent="0.2">
      <c r="B60" s="372"/>
      <c r="C60" s="372" t="s">
        <v>312</v>
      </c>
      <c r="D60" s="372" t="s">
        <v>332</v>
      </c>
      <c r="E60" s="381" t="s">
        <v>16</v>
      </c>
      <c r="F60" s="372" t="s">
        <v>274</v>
      </c>
      <c r="G60" s="372"/>
      <c r="H60" s="372"/>
      <c r="I60" s="372" t="s">
        <v>420</v>
      </c>
    </row>
    <row r="61" spans="2:9" x14ac:dyDescent="0.2">
      <c r="B61" s="372"/>
      <c r="C61" s="372" t="s">
        <v>339</v>
      </c>
      <c r="D61" s="372" t="s">
        <v>345</v>
      </c>
      <c r="E61" s="372" t="s">
        <v>16</v>
      </c>
      <c r="F61" s="372" t="s">
        <v>274</v>
      </c>
      <c r="G61" s="372"/>
      <c r="H61" s="372"/>
      <c r="I61" s="372" t="s">
        <v>420</v>
      </c>
    </row>
    <row r="62" spans="2:9" x14ac:dyDescent="0.2">
      <c r="B62" s="372"/>
      <c r="C62" s="372" t="s">
        <v>340</v>
      </c>
      <c r="D62" s="372" t="s">
        <v>346</v>
      </c>
      <c r="E62" s="372" t="s">
        <v>16</v>
      </c>
      <c r="F62" s="372" t="s">
        <v>274</v>
      </c>
      <c r="G62" s="372"/>
      <c r="H62" s="372"/>
      <c r="I62" s="372" t="s">
        <v>420</v>
      </c>
    </row>
    <row r="63" spans="2:9" x14ac:dyDescent="0.2">
      <c r="B63" s="372"/>
      <c r="C63" s="372" t="s">
        <v>341</v>
      </c>
      <c r="D63" s="372" t="s">
        <v>347</v>
      </c>
      <c r="E63" s="372" t="s">
        <v>16</v>
      </c>
      <c r="F63" s="372" t="s">
        <v>274</v>
      </c>
      <c r="G63" s="372"/>
      <c r="H63" s="372"/>
      <c r="I63" s="372" t="s">
        <v>420</v>
      </c>
    </row>
    <row r="64" spans="2:9" x14ac:dyDescent="0.2">
      <c r="B64" s="372"/>
      <c r="C64" s="372" t="s">
        <v>390</v>
      </c>
      <c r="D64" s="372" t="s">
        <v>391</v>
      </c>
      <c r="E64" s="372" t="s">
        <v>16</v>
      </c>
      <c r="F64" s="372" t="s">
        <v>274</v>
      </c>
      <c r="G64" s="372"/>
      <c r="H64" s="372"/>
      <c r="I64" s="372" t="s">
        <v>420</v>
      </c>
    </row>
    <row r="65" spans="2:17" x14ac:dyDescent="0.2">
      <c r="B65" s="372"/>
      <c r="C65" s="372" t="s">
        <v>342</v>
      </c>
      <c r="D65" s="372" t="s">
        <v>348</v>
      </c>
      <c r="E65" s="372" t="s">
        <v>16</v>
      </c>
      <c r="F65" s="372" t="s">
        <v>274</v>
      </c>
      <c r="G65" s="372"/>
      <c r="H65" s="372"/>
      <c r="I65" s="372" t="s">
        <v>420</v>
      </c>
    </row>
    <row r="66" spans="2:17" x14ac:dyDescent="0.2">
      <c r="B66" s="372"/>
      <c r="C66" s="372" t="s">
        <v>343</v>
      </c>
      <c r="D66" s="372" t="s">
        <v>349</v>
      </c>
      <c r="E66" s="372" t="s">
        <v>16</v>
      </c>
      <c r="F66" s="372" t="s">
        <v>274</v>
      </c>
      <c r="G66" s="372"/>
      <c r="H66" s="372"/>
      <c r="I66" s="372" t="s">
        <v>420</v>
      </c>
    </row>
    <row r="67" spans="2:17" x14ac:dyDescent="0.2">
      <c r="B67" s="375"/>
      <c r="C67" s="375" t="s">
        <v>344</v>
      </c>
      <c r="D67" s="375" t="s">
        <v>350</v>
      </c>
      <c r="E67" s="375" t="s">
        <v>16</v>
      </c>
      <c r="F67" s="375" t="s">
        <v>274</v>
      </c>
      <c r="G67" s="375"/>
      <c r="H67" s="375"/>
      <c r="I67" s="375" t="s">
        <v>420</v>
      </c>
    </row>
    <row r="68" spans="2:17" x14ac:dyDescent="0.2">
      <c r="B68" s="372" t="s">
        <v>351</v>
      </c>
      <c r="C68" s="385" t="s">
        <v>352</v>
      </c>
      <c r="D68" s="385" t="s">
        <v>357</v>
      </c>
      <c r="E68" s="385" t="s">
        <v>16</v>
      </c>
      <c r="F68" s="385" t="s">
        <v>266</v>
      </c>
      <c r="G68" s="385" t="s">
        <v>360</v>
      </c>
      <c r="H68" s="372"/>
      <c r="I68" s="372" t="s">
        <v>420</v>
      </c>
    </row>
    <row r="69" spans="2:17" x14ac:dyDescent="0.2">
      <c r="B69" s="372"/>
      <c r="C69" s="385" t="s">
        <v>353</v>
      </c>
      <c r="D69" s="385" t="s">
        <v>356</v>
      </c>
      <c r="E69" s="385" t="s">
        <v>16</v>
      </c>
      <c r="F69" s="385" t="s">
        <v>266</v>
      </c>
      <c r="G69" s="385" t="s">
        <v>360</v>
      </c>
      <c r="H69" s="372"/>
      <c r="I69" s="372" t="s">
        <v>420</v>
      </c>
    </row>
    <row r="70" spans="2:17" x14ac:dyDescent="0.2">
      <c r="B70" s="374"/>
      <c r="C70" s="385" t="s">
        <v>354</v>
      </c>
      <c r="D70" s="385" t="s">
        <v>359</v>
      </c>
      <c r="E70" s="385" t="s">
        <v>16</v>
      </c>
      <c r="F70" s="385" t="s">
        <v>266</v>
      </c>
      <c r="G70" s="385" t="s">
        <v>360</v>
      </c>
      <c r="H70" s="374"/>
      <c r="I70" s="374" t="s">
        <v>420</v>
      </c>
    </row>
    <row r="71" spans="2:17" x14ac:dyDescent="0.2">
      <c r="B71" s="375"/>
      <c r="C71" s="386" t="s">
        <v>355</v>
      </c>
      <c r="D71" s="386" t="s">
        <v>358</v>
      </c>
      <c r="E71" s="386" t="s">
        <v>16</v>
      </c>
      <c r="F71" s="386" t="s">
        <v>266</v>
      </c>
      <c r="G71" s="386" t="s">
        <v>360</v>
      </c>
      <c r="H71" s="375"/>
      <c r="I71" s="375" t="s">
        <v>420</v>
      </c>
    </row>
    <row r="72" spans="2:17" x14ac:dyDescent="0.2">
      <c r="B72" s="380" t="s">
        <v>42</v>
      </c>
      <c r="C72" s="387" t="str">
        <f>'BIO-Techs'!D4</f>
        <v>ABIOCRP11</v>
      </c>
      <c r="D72" s="387" t="str">
        <f>'BIO-Techs'!E4</f>
        <v>Wheat for ethanol production - RSV1</v>
      </c>
      <c r="E72" s="387" t="s">
        <v>16</v>
      </c>
      <c r="F72" s="372" t="s">
        <v>44</v>
      </c>
      <c r="G72" s="387"/>
      <c r="H72" s="372"/>
      <c r="I72" s="387" t="s">
        <v>420</v>
      </c>
      <c r="O72" s="388"/>
      <c r="Q72" s="364"/>
    </row>
    <row r="73" spans="2:17" x14ac:dyDescent="0.2">
      <c r="B73" s="380"/>
      <c r="C73" s="387" t="str">
        <f>'BIO-Techs'!D5</f>
        <v>ABIOCRP12</v>
      </c>
      <c r="D73" s="387" t="str">
        <f>'BIO-Techs'!E5</f>
        <v>Wheat for ethanol production - RSV2</v>
      </c>
      <c r="E73" s="387" t="s">
        <v>16</v>
      </c>
      <c r="F73" s="372" t="s">
        <v>44</v>
      </c>
      <c r="G73" s="387"/>
      <c r="I73" s="387" t="s">
        <v>420</v>
      </c>
      <c r="O73" s="389"/>
      <c r="Q73" s="364"/>
    </row>
    <row r="74" spans="2:17" x14ac:dyDescent="0.2">
      <c r="B74" s="380"/>
      <c r="C74" s="387" t="str">
        <f>'BIO-Techs'!D6</f>
        <v>ABIOCRP13</v>
      </c>
      <c r="D74" s="387" t="str">
        <f>'BIO-Techs'!E6</f>
        <v>Wheat for ethanol production - RSV3</v>
      </c>
      <c r="E74" s="387" t="s">
        <v>16</v>
      </c>
      <c r="F74" s="372" t="s">
        <v>44</v>
      </c>
      <c r="G74" s="387"/>
      <c r="I74" s="387" t="s">
        <v>420</v>
      </c>
      <c r="O74" s="389"/>
      <c r="Q74" s="364"/>
    </row>
    <row r="75" spans="2:17" x14ac:dyDescent="0.2">
      <c r="B75" s="387"/>
      <c r="C75" s="387" t="str">
        <f>'BIO-Techs'!D7</f>
        <v>ABIOCRP31</v>
      </c>
      <c r="D75" s="387" t="str">
        <f>'BIO-Techs'!E7</f>
        <v>Miscanthus Crops for biomass - RSV 1</v>
      </c>
      <c r="E75" s="387" t="s">
        <v>16</v>
      </c>
      <c r="F75" s="372" t="s">
        <v>44</v>
      </c>
      <c r="G75" s="387"/>
      <c r="H75" s="372"/>
      <c r="I75" s="387" t="s">
        <v>420</v>
      </c>
      <c r="O75" s="387"/>
      <c r="Q75" s="364"/>
    </row>
    <row r="76" spans="2:17" x14ac:dyDescent="0.2">
      <c r="B76" s="387"/>
      <c r="C76" s="387" t="str">
        <f>'BIO-Techs'!D8</f>
        <v>ABIOCRP32</v>
      </c>
      <c r="D76" s="387" t="str">
        <f>'BIO-Techs'!E8</f>
        <v>Miscanthus Crops for biomass - RSV 2</v>
      </c>
      <c r="E76" s="387" t="s">
        <v>16</v>
      </c>
      <c r="F76" s="372" t="s">
        <v>44</v>
      </c>
      <c r="G76" s="387"/>
      <c r="H76" s="364"/>
      <c r="I76" s="387" t="s">
        <v>420</v>
      </c>
      <c r="O76" s="387"/>
      <c r="Q76" s="364"/>
    </row>
    <row r="77" spans="2:17" x14ac:dyDescent="0.2">
      <c r="B77" s="387"/>
      <c r="C77" s="387" t="str">
        <f>'BIO-Techs'!D9</f>
        <v>ABIOCRP33</v>
      </c>
      <c r="D77" s="387" t="str">
        <f>'BIO-Techs'!E9</f>
        <v>Miscanthus Crops for biomass - RSV 3</v>
      </c>
      <c r="E77" s="387" t="s">
        <v>16</v>
      </c>
      <c r="F77" s="372" t="s">
        <v>44</v>
      </c>
      <c r="G77" s="387"/>
      <c r="H77" s="364"/>
      <c r="I77" s="387" t="s">
        <v>420</v>
      </c>
      <c r="O77" s="387"/>
      <c r="Q77" s="364"/>
    </row>
    <row r="78" spans="2:17" x14ac:dyDescent="0.2">
      <c r="B78" s="387"/>
      <c r="C78" s="387" t="str">
        <f>'BIO-Techs'!D10</f>
        <v>ABIOCRP41</v>
      </c>
      <c r="D78" s="387" t="str">
        <f>'BIO-Techs'!E10</f>
        <v>Willow Crops for biomass - RSV 1</v>
      </c>
      <c r="E78" s="387" t="s">
        <v>16</v>
      </c>
      <c r="F78" s="372" t="s">
        <v>44</v>
      </c>
      <c r="G78" s="387"/>
      <c r="H78" s="364"/>
      <c r="I78" s="387" t="s">
        <v>420</v>
      </c>
      <c r="O78" s="387"/>
      <c r="Q78" s="364"/>
    </row>
    <row r="79" spans="2:17" x14ac:dyDescent="0.2">
      <c r="B79" s="387"/>
      <c r="C79" s="387" t="str">
        <f>'BIO-Techs'!D11</f>
        <v>ABIOCRP42</v>
      </c>
      <c r="D79" s="387" t="str">
        <f>'BIO-Techs'!E11</f>
        <v>Willow Crops for biomass - RSV 2</v>
      </c>
      <c r="E79" s="387" t="s">
        <v>16</v>
      </c>
      <c r="F79" s="372" t="s">
        <v>44</v>
      </c>
      <c r="G79" s="387"/>
      <c r="H79" s="364"/>
      <c r="I79" s="387" t="s">
        <v>420</v>
      </c>
      <c r="O79" s="387"/>
      <c r="Q79" s="364"/>
    </row>
    <row r="80" spans="2:17" x14ac:dyDescent="0.2">
      <c r="B80" s="387"/>
      <c r="C80" s="387" t="str">
        <f>'BIO-Techs'!D12</f>
        <v>ABIOCRP43</v>
      </c>
      <c r="D80" s="387" t="str">
        <f>'BIO-Techs'!E12</f>
        <v>Willow Crops for biomass - RSV 3</v>
      </c>
      <c r="E80" s="387" t="s">
        <v>16</v>
      </c>
      <c r="F80" s="372" t="s">
        <v>44</v>
      </c>
      <c r="G80" s="387"/>
      <c r="H80" s="364"/>
      <c r="I80" s="387" t="s">
        <v>420</v>
      </c>
      <c r="O80" s="387"/>
      <c r="Q80" s="364"/>
    </row>
    <row r="81" spans="2:17" x14ac:dyDescent="0.2">
      <c r="B81" s="387"/>
      <c r="C81" s="387" t="str">
        <f>'BIO-Techs'!D13</f>
        <v>ABIOGAS11</v>
      </c>
      <c r="D81" s="387" t="str">
        <f>'BIO-Techs'!E13</f>
        <v>Grass for biogas production - RSV 1</v>
      </c>
      <c r="E81" s="387" t="s">
        <v>16</v>
      </c>
      <c r="F81" s="372" t="s">
        <v>44</v>
      </c>
      <c r="G81" s="387"/>
      <c r="H81" s="372"/>
      <c r="I81" s="387" t="s">
        <v>420</v>
      </c>
      <c r="O81" s="387"/>
      <c r="Q81" s="364"/>
    </row>
    <row r="82" spans="2:17" x14ac:dyDescent="0.2">
      <c r="B82" s="387"/>
      <c r="C82" s="387" t="str">
        <f>'BIO-Techs'!D14</f>
        <v>ABIOGAS12</v>
      </c>
      <c r="D82" s="387" t="str">
        <f>'BIO-Techs'!E14</f>
        <v>Grass for biogas production - RSV 2</v>
      </c>
      <c r="E82" s="387" t="s">
        <v>16</v>
      </c>
      <c r="F82" s="372" t="s">
        <v>44</v>
      </c>
      <c r="G82" s="387"/>
      <c r="H82" s="372"/>
      <c r="I82" s="387" t="s">
        <v>420</v>
      </c>
      <c r="O82" s="387"/>
      <c r="Q82" s="364"/>
    </row>
    <row r="83" spans="2:17" x14ac:dyDescent="0.2">
      <c r="B83" s="390"/>
      <c r="C83" s="390" t="str">
        <f>'BIO-Techs'!D15</f>
        <v>ABIOGAS13</v>
      </c>
      <c r="D83" s="390" t="str">
        <f>'BIO-Techs'!E15</f>
        <v>Grass for biogas production - RSV 3</v>
      </c>
      <c r="E83" s="390" t="s">
        <v>16</v>
      </c>
      <c r="F83" s="374" t="s">
        <v>44</v>
      </c>
      <c r="G83" s="390"/>
      <c r="H83" s="374"/>
      <c r="I83" s="390" t="s">
        <v>420</v>
      </c>
      <c r="O83" s="387"/>
      <c r="Q83" s="364"/>
    </row>
    <row r="84" spans="2:17" x14ac:dyDescent="0.2">
      <c r="B84" s="390"/>
      <c r="C84" s="390" t="str">
        <f>'BIO-Techs'!D16</f>
        <v>ABIOCRP21</v>
      </c>
      <c r="D84" s="390" t="str">
        <f>'BIO-Techs'!E16</f>
        <v>OSR for biodiesel production - RSV 1</v>
      </c>
      <c r="E84" s="390" t="s">
        <v>16</v>
      </c>
      <c r="F84" s="374" t="s">
        <v>44</v>
      </c>
      <c r="G84" s="390"/>
      <c r="H84" s="367"/>
      <c r="I84" s="390" t="s">
        <v>420</v>
      </c>
      <c r="O84" s="387"/>
      <c r="Q84" s="364"/>
    </row>
    <row r="85" spans="2:17" x14ac:dyDescent="0.2">
      <c r="B85" s="390"/>
      <c r="C85" s="390" t="str">
        <f>'BIO-Techs'!D17</f>
        <v>ABIOCRP22</v>
      </c>
      <c r="D85" s="390" t="str">
        <f>'BIO-Techs'!E17</f>
        <v>OSR for biodiesel production - RSV 2</v>
      </c>
      <c r="E85" s="390" t="s">
        <v>16</v>
      </c>
      <c r="F85" s="374" t="s">
        <v>44</v>
      </c>
      <c r="G85" s="390"/>
      <c r="H85" s="367"/>
      <c r="I85" s="390" t="s">
        <v>420</v>
      </c>
      <c r="O85" s="387"/>
      <c r="Q85" s="364"/>
    </row>
    <row r="86" spans="2:17" x14ac:dyDescent="0.2">
      <c r="B86" s="391"/>
      <c r="C86" s="391" t="str">
        <f>'BIO-Techs'!D18</f>
        <v>ABIOCRP23</v>
      </c>
      <c r="D86" s="391" t="str">
        <f>'BIO-Techs'!E18</f>
        <v>OSR for biodiesel production - RSV 3</v>
      </c>
      <c r="E86" s="391" t="s">
        <v>16</v>
      </c>
      <c r="F86" s="375" t="s">
        <v>44</v>
      </c>
      <c r="G86" s="391"/>
      <c r="H86" s="368"/>
      <c r="I86" s="391" t="s">
        <v>420</v>
      </c>
      <c r="O86" s="387"/>
      <c r="Q86" s="364"/>
    </row>
    <row r="87" spans="2:17" x14ac:dyDescent="0.2">
      <c r="B87" s="372"/>
      <c r="C87" s="387" t="str">
        <f>'BIO-Techs'!D19</f>
        <v>ABIOFRSR1</v>
      </c>
      <c r="D87" s="387" t="str">
        <f>'BIO-Techs'!E19</f>
        <v>Forestry residues - RSV 1</v>
      </c>
      <c r="E87" s="387" t="s">
        <v>16</v>
      </c>
      <c r="F87" s="372" t="s">
        <v>44</v>
      </c>
      <c r="G87" s="387"/>
      <c r="H87" s="364"/>
      <c r="I87" s="387" t="s">
        <v>420</v>
      </c>
    </row>
    <row r="88" spans="2:17" x14ac:dyDescent="0.2">
      <c r="C88" s="387" t="str">
        <f>'BIO-Techs'!D20</f>
        <v>ABIOFRSR2</v>
      </c>
      <c r="D88" s="387" t="str">
        <f>'BIO-Techs'!E20</f>
        <v>Forestry residues - RSV 2</v>
      </c>
      <c r="E88" s="387" t="s">
        <v>16</v>
      </c>
      <c r="F88" s="372" t="s">
        <v>44</v>
      </c>
      <c r="G88" s="387"/>
      <c r="H88" s="364"/>
      <c r="I88" s="387" t="s">
        <v>420</v>
      </c>
    </row>
    <row r="89" spans="2:17" x14ac:dyDescent="0.2">
      <c r="C89" s="387" t="str">
        <f>'BIO-Techs'!D21</f>
        <v>ABIOFRSR3</v>
      </c>
      <c r="D89" s="387" t="str">
        <f>'BIO-Techs'!E21</f>
        <v>Forestry residues - RSV 3</v>
      </c>
      <c r="E89" s="387" t="s">
        <v>16</v>
      </c>
      <c r="F89" s="372" t="s">
        <v>44</v>
      </c>
      <c r="G89" s="387"/>
      <c r="H89" s="364"/>
      <c r="I89" s="387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I63"/>
  <sheetViews>
    <sheetView workbookViewId="0">
      <selection activeCell="G25" sqref="G25"/>
    </sheetView>
  </sheetViews>
  <sheetFormatPr defaultColWidth="9.140625" defaultRowHeight="12.75" x14ac:dyDescent="0.2"/>
  <cols>
    <col min="1" max="2" width="9.140625" style="362"/>
    <col min="3" max="3" width="12" style="362" bestFit="1" customWidth="1"/>
    <col min="4" max="4" width="33.42578125" style="362" bestFit="1" customWidth="1"/>
    <col min="5" max="16384" width="9.140625" style="362"/>
  </cols>
  <sheetData>
    <row r="3" spans="2:9" x14ac:dyDescent="0.2">
      <c r="B3" s="363" t="s">
        <v>18</v>
      </c>
      <c r="C3" s="364"/>
      <c r="D3" s="364"/>
      <c r="E3" s="364"/>
      <c r="F3" s="364"/>
      <c r="G3" s="364"/>
      <c r="H3" s="364"/>
      <c r="I3" s="364"/>
    </row>
    <row r="4" spans="2:9" ht="15" x14ac:dyDescent="0.2">
      <c r="B4" s="271" t="s">
        <v>118</v>
      </c>
      <c r="C4" s="272" t="s">
        <v>19</v>
      </c>
      <c r="D4" s="272" t="s">
        <v>20</v>
      </c>
      <c r="E4" s="272" t="s">
        <v>21</v>
      </c>
      <c r="F4" s="272" t="s">
        <v>22</v>
      </c>
      <c r="G4" s="272" t="s">
        <v>23</v>
      </c>
      <c r="H4" s="272" t="s">
        <v>24</v>
      </c>
      <c r="I4" s="273" t="s">
        <v>25</v>
      </c>
    </row>
    <row r="5" spans="2:9" x14ac:dyDescent="0.2">
      <c r="B5" s="365" t="s">
        <v>150</v>
      </c>
      <c r="C5" s="366" t="s">
        <v>268</v>
      </c>
      <c r="D5" s="366" t="s">
        <v>175</v>
      </c>
      <c r="E5" s="366" t="s">
        <v>44</v>
      </c>
      <c r="F5" s="366" t="s">
        <v>398</v>
      </c>
      <c r="G5" s="366" t="s">
        <v>251</v>
      </c>
      <c r="H5" s="366" t="s">
        <v>251</v>
      </c>
      <c r="I5" s="366" t="s">
        <v>251</v>
      </c>
    </row>
    <row r="6" spans="2:9" x14ac:dyDescent="0.2">
      <c r="B6" s="367"/>
      <c r="C6" s="367" t="s">
        <v>269</v>
      </c>
      <c r="D6" s="367" t="s">
        <v>177</v>
      </c>
      <c r="E6" s="367" t="s">
        <v>44</v>
      </c>
      <c r="F6" s="367" t="s">
        <v>398</v>
      </c>
      <c r="G6" s="367"/>
      <c r="H6" s="367"/>
      <c r="I6" s="367"/>
    </row>
    <row r="7" spans="2:9" x14ac:dyDescent="0.2">
      <c r="B7" s="367"/>
      <c r="C7" s="367" t="s">
        <v>270</v>
      </c>
      <c r="D7" s="367" t="s">
        <v>179</v>
      </c>
      <c r="E7" s="367" t="s">
        <v>44</v>
      </c>
      <c r="F7" s="367" t="s">
        <v>398</v>
      </c>
      <c r="G7" s="367"/>
      <c r="H7" s="367"/>
      <c r="I7" s="367"/>
    </row>
    <row r="8" spans="2:9" x14ac:dyDescent="0.2">
      <c r="B8" s="368"/>
      <c r="C8" s="368" t="s">
        <v>271</v>
      </c>
      <c r="D8" s="368" t="s">
        <v>286</v>
      </c>
      <c r="E8" s="368" t="s">
        <v>44</v>
      </c>
      <c r="F8" s="368" t="s">
        <v>398</v>
      </c>
      <c r="G8" s="368"/>
      <c r="H8" s="368"/>
      <c r="I8" s="368"/>
    </row>
    <row r="9" spans="2:9" x14ac:dyDescent="0.2">
      <c r="B9" s="369" t="s">
        <v>241</v>
      </c>
      <c r="C9" s="369" t="s">
        <v>162</v>
      </c>
      <c r="D9" s="370" t="s">
        <v>170</v>
      </c>
      <c r="E9" s="369" t="s">
        <v>173</v>
      </c>
      <c r="F9" s="369"/>
      <c r="G9" s="369"/>
      <c r="H9" s="369"/>
      <c r="I9" s="369"/>
    </row>
    <row r="10" spans="2:9" x14ac:dyDescent="0.2">
      <c r="B10" s="369"/>
      <c r="C10" s="369" t="s">
        <v>163</v>
      </c>
      <c r="D10" s="370" t="s">
        <v>169</v>
      </c>
      <c r="E10" s="369" t="s">
        <v>77</v>
      </c>
      <c r="F10" s="369"/>
      <c r="G10" s="369"/>
      <c r="H10" s="369"/>
      <c r="I10" s="369"/>
    </row>
    <row r="11" spans="2:9" x14ac:dyDescent="0.2">
      <c r="B11" s="369"/>
      <c r="C11" s="369" t="s">
        <v>164</v>
      </c>
      <c r="D11" s="369" t="s">
        <v>168</v>
      </c>
      <c r="E11" s="369" t="s">
        <v>77</v>
      </c>
      <c r="F11" s="369"/>
      <c r="G11" s="369"/>
      <c r="H11" s="369"/>
      <c r="I11" s="369"/>
    </row>
    <row r="12" spans="2:9" x14ac:dyDescent="0.2">
      <c r="B12" s="369"/>
      <c r="C12" s="369" t="s">
        <v>165</v>
      </c>
      <c r="D12" s="369" t="s">
        <v>171</v>
      </c>
      <c r="E12" s="369" t="s">
        <v>77</v>
      </c>
      <c r="F12" s="369"/>
      <c r="G12" s="369"/>
      <c r="H12" s="369"/>
      <c r="I12" s="369"/>
    </row>
    <row r="13" spans="2:9" x14ac:dyDescent="0.2">
      <c r="B13" s="369"/>
      <c r="C13" s="369" t="s">
        <v>166</v>
      </c>
      <c r="D13" s="369" t="s">
        <v>172</v>
      </c>
      <c r="E13" s="369" t="s">
        <v>77</v>
      </c>
      <c r="F13" s="369"/>
      <c r="G13" s="369"/>
      <c r="H13" s="369"/>
      <c r="I13" s="369"/>
    </row>
    <row r="14" spans="2:9" x14ac:dyDescent="0.2">
      <c r="B14" s="371"/>
      <c r="C14" s="371" t="s">
        <v>167</v>
      </c>
      <c r="D14" s="371" t="s">
        <v>287</v>
      </c>
      <c r="E14" s="371" t="s">
        <v>77</v>
      </c>
      <c r="F14" s="371"/>
      <c r="G14" s="371"/>
      <c r="H14" s="371"/>
      <c r="I14" s="371"/>
    </row>
    <row r="15" spans="2:9" x14ac:dyDescent="0.2">
      <c r="B15" s="369"/>
      <c r="C15" s="369" t="s">
        <v>252</v>
      </c>
      <c r="D15" s="370" t="s">
        <v>258</v>
      </c>
      <c r="E15" s="369" t="s">
        <v>141</v>
      </c>
      <c r="F15" s="369"/>
      <c r="G15" s="369"/>
      <c r="H15" s="369"/>
      <c r="I15" s="369"/>
    </row>
    <row r="16" spans="2:9" x14ac:dyDescent="0.2">
      <c r="B16" s="369"/>
      <c r="C16" s="369" t="s">
        <v>253</v>
      </c>
      <c r="D16" s="370" t="s">
        <v>259</v>
      </c>
      <c r="E16" s="369" t="s">
        <v>141</v>
      </c>
      <c r="F16" s="369"/>
      <c r="G16" s="369"/>
      <c r="H16" s="369"/>
      <c r="I16" s="369"/>
    </row>
    <row r="17" spans="2:9" x14ac:dyDescent="0.2">
      <c r="B17" s="369"/>
      <c r="C17" s="369" t="s">
        <v>254</v>
      </c>
      <c r="D17" s="369" t="s">
        <v>260</v>
      </c>
      <c r="E17" s="369" t="s">
        <v>141</v>
      </c>
      <c r="F17" s="369"/>
      <c r="G17" s="369"/>
      <c r="H17" s="369"/>
      <c r="I17" s="369"/>
    </row>
    <row r="18" spans="2:9" x14ac:dyDescent="0.2">
      <c r="B18" s="369"/>
      <c r="C18" s="369" t="s">
        <v>255</v>
      </c>
      <c r="D18" s="369" t="s">
        <v>261</v>
      </c>
      <c r="E18" s="369" t="s">
        <v>141</v>
      </c>
      <c r="F18" s="369"/>
      <c r="G18" s="369"/>
      <c r="H18" s="369"/>
      <c r="I18" s="369"/>
    </row>
    <row r="19" spans="2:9" x14ac:dyDescent="0.2">
      <c r="B19" s="369"/>
      <c r="C19" s="369" t="s">
        <v>256</v>
      </c>
      <c r="D19" s="369" t="s">
        <v>262</v>
      </c>
      <c r="E19" s="369" t="s">
        <v>141</v>
      </c>
      <c r="F19" s="369"/>
      <c r="G19" s="369"/>
      <c r="H19" s="369"/>
      <c r="I19" s="369"/>
    </row>
    <row r="20" spans="2:9" x14ac:dyDescent="0.2">
      <c r="B20" s="371"/>
      <c r="C20" s="371" t="s">
        <v>257</v>
      </c>
      <c r="D20" s="371" t="s">
        <v>263</v>
      </c>
      <c r="E20" s="371" t="s">
        <v>141</v>
      </c>
      <c r="F20" s="371"/>
      <c r="G20" s="371"/>
      <c r="H20" s="371"/>
      <c r="I20" s="371"/>
    </row>
    <row r="21" spans="2:9" x14ac:dyDescent="0.2">
      <c r="B21" s="364" t="s">
        <v>150</v>
      </c>
      <c r="C21" s="364" t="s">
        <v>40</v>
      </c>
      <c r="D21" s="364" t="s">
        <v>185</v>
      </c>
      <c r="E21" s="364" t="s">
        <v>44</v>
      </c>
      <c r="F21" s="372" t="s">
        <v>398</v>
      </c>
      <c r="G21" s="372"/>
      <c r="H21" s="372"/>
      <c r="I21" s="372"/>
    </row>
    <row r="22" spans="2:9" x14ac:dyDescent="0.2">
      <c r="B22" s="364"/>
      <c r="C22" s="364" t="s">
        <v>472</v>
      </c>
      <c r="D22" s="364" t="s">
        <v>473</v>
      </c>
      <c r="E22" s="364" t="s">
        <v>44</v>
      </c>
      <c r="F22" s="372" t="s">
        <v>398</v>
      </c>
      <c r="G22" s="372"/>
      <c r="H22" s="372"/>
      <c r="I22" s="372"/>
    </row>
    <row r="23" spans="2:9" x14ac:dyDescent="0.2">
      <c r="B23" s="364" t="s">
        <v>119</v>
      </c>
      <c r="C23" s="373" t="s">
        <v>376</v>
      </c>
      <c r="D23" s="373" t="s">
        <v>373</v>
      </c>
      <c r="E23" s="373" t="s">
        <v>141</v>
      </c>
      <c r="F23" s="373" t="s">
        <v>398</v>
      </c>
      <c r="G23" s="374"/>
      <c r="H23" s="374"/>
      <c r="I23" s="374"/>
    </row>
    <row r="24" spans="2:9" x14ac:dyDescent="0.2">
      <c r="B24" s="374"/>
      <c r="C24" s="373" t="s">
        <v>377</v>
      </c>
      <c r="D24" s="373" t="s">
        <v>374</v>
      </c>
      <c r="E24" s="373" t="s">
        <v>141</v>
      </c>
      <c r="F24" s="373" t="s">
        <v>398</v>
      </c>
      <c r="G24" s="374"/>
      <c r="H24" s="374"/>
      <c r="I24" s="374"/>
    </row>
    <row r="25" spans="2:9" x14ac:dyDescent="0.2">
      <c r="B25" s="374"/>
      <c r="C25" s="373" t="s">
        <v>378</v>
      </c>
      <c r="D25" s="373" t="s">
        <v>375</v>
      </c>
      <c r="E25" s="373" t="s">
        <v>141</v>
      </c>
      <c r="F25" s="374" t="s">
        <v>398</v>
      </c>
      <c r="G25" s="374"/>
      <c r="H25" s="374"/>
      <c r="I25" s="374"/>
    </row>
    <row r="26" spans="2:9" x14ac:dyDescent="0.2">
      <c r="B26" s="372" t="s">
        <v>123</v>
      </c>
      <c r="C26" s="373" t="s">
        <v>272</v>
      </c>
      <c r="D26" s="373" t="s">
        <v>476</v>
      </c>
      <c r="E26" s="373" t="s">
        <v>16</v>
      </c>
      <c r="F26" s="372" t="s">
        <v>398</v>
      </c>
      <c r="G26" s="372"/>
      <c r="H26" s="372"/>
      <c r="I26" s="372"/>
    </row>
    <row r="27" spans="2:9" x14ac:dyDescent="0.2">
      <c r="B27" s="372"/>
      <c r="C27" s="373" t="s">
        <v>281</v>
      </c>
      <c r="D27" s="373" t="s">
        <v>477</v>
      </c>
      <c r="E27" s="373" t="s">
        <v>16</v>
      </c>
      <c r="F27" s="372" t="s">
        <v>398</v>
      </c>
      <c r="G27" s="372"/>
      <c r="H27" s="372"/>
      <c r="I27" s="372"/>
    </row>
    <row r="28" spans="2:9" x14ac:dyDescent="0.2">
      <c r="B28" s="372"/>
      <c r="C28" s="373" t="s">
        <v>282</v>
      </c>
      <c r="D28" s="373" t="s">
        <v>478</v>
      </c>
      <c r="E28" s="373" t="s">
        <v>16</v>
      </c>
      <c r="F28" s="372" t="s">
        <v>398</v>
      </c>
      <c r="G28" s="372"/>
      <c r="H28" s="372"/>
      <c r="I28" s="372"/>
    </row>
    <row r="29" spans="2:9" x14ac:dyDescent="0.2">
      <c r="B29" s="372"/>
      <c r="C29" s="373" t="s">
        <v>283</v>
      </c>
      <c r="D29" s="373" t="s">
        <v>479</v>
      </c>
      <c r="E29" s="373" t="s">
        <v>16</v>
      </c>
      <c r="F29" s="372" t="s">
        <v>398</v>
      </c>
      <c r="G29" s="372"/>
      <c r="H29" s="372"/>
      <c r="I29" s="372"/>
    </row>
    <row r="30" spans="2:9" x14ac:dyDescent="0.2">
      <c r="B30" s="372"/>
      <c r="C30" s="373" t="s">
        <v>284</v>
      </c>
      <c r="D30" s="373" t="s">
        <v>480</v>
      </c>
      <c r="E30" s="373" t="s">
        <v>16</v>
      </c>
      <c r="F30" s="372" t="s">
        <v>398</v>
      </c>
      <c r="G30" s="372"/>
      <c r="H30" s="372"/>
      <c r="I30" s="372"/>
    </row>
    <row r="31" spans="2:9" x14ac:dyDescent="0.2">
      <c r="B31" s="372"/>
      <c r="C31" s="373" t="s">
        <v>285</v>
      </c>
      <c r="D31" s="373" t="s">
        <v>481</v>
      </c>
      <c r="E31" s="373" t="s">
        <v>16</v>
      </c>
      <c r="F31" s="372" t="s">
        <v>398</v>
      </c>
      <c r="G31" s="372"/>
      <c r="H31" s="372"/>
      <c r="I31" s="372"/>
    </row>
    <row r="32" spans="2:9" x14ac:dyDescent="0.2">
      <c r="B32" s="372"/>
      <c r="C32" s="373" t="s">
        <v>289</v>
      </c>
      <c r="D32" s="373" t="s">
        <v>482</v>
      </c>
      <c r="E32" s="373" t="s">
        <v>16</v>
      </c>
      <c r="F32" s="372" t="s">
        <v>398</v>
      </c>
      <c r="G32" s="372"/>
      <c r="H32" s="372"/>
      <c r="I32" s="372"/>
    </row>
    <row r="33" spans="2:9" x14ac:dyDescent="0.2">
      <c r="B33" s="372"/>
      <c r="C33" s="373" t="s">
        <v>333</v>
      </c>
      <c r="D33" s="373" t="s">
        <v>483</v>
      </c>
      <c r="E33" s="373" t="s">
        <v>16</v>
      </c>
      <c r="F33" s="372" t="s">
        <v>398</v>
      </c>
      <c r="G33" s="372"/>
      <c r="H33" s="372"/>
      <c r="I33" s="372"/>
    </row>
    <row r="34" spans="2:9" x14ac:dyDescent="0.2">
      <c r="B34" s="372"/>
      <c r="C34" s="373" t="s">
        <v>334</v>
      </c>
      <c r="D34" s="373" t="s">
        <v>484</v>
      </c>
      <c r="E34" s="373" t="s">
        <v>16</v>
      </c>
      <c r="F34" s="372" t="s">
        <v>398</v>
      </c>
      <c r="G34" s="372"/>
      <c r="H34" s="372"/>
      <c r="I34" s="372"/>
    </row>
    <row r="35" spans="2:9" x14ac:dyDescent="0.2">
      <c r="B35" s="372"/>
      <c r="C35" s="373" t="s">
        <v>335</v>
      </c>
      <c r="D35" s="373" t="s">
        <v>485</v>
      </c>
      <c r="E35" s="373" t="s">
        <v>16</v>
      </c>
      <c r="F35" s="372" t="s">
        <v>398</v>
      </c>
      <c r="G35" s="372"/>
      <c r="H35" s="372"/>
      <c r="I35" s="372"/>
    </row>
    <row r="36" spans="2:9" x14ac:dyDescent="0.2">
      <c r="B36" s="372"/>
      <c r="C36" s="373" t="s">
        <v>392</v>
      </c>
      <c r="D36" s="373" t="s">
        <v>486</v>
      </c>
      <c r="E36" s="373" t="s">
        <v>16</v>
      </c>
      <c r="F36" s="372" t="s">
        <v>398</v>
      </c>
      <c r="G36" s="372"/>
      <c r="H36" s="372"/>
      <c r="I36" s="372"/>
    </row>
    <row r="37" spans="2:9" x14ac:dyDescent="0.2">
      <c r="B37" s="372"/>
      <c r="C37" s="373" t="s">
        <v>336</v>
      </c>
      <c r="D37" s="373" t="s">
        <v>487</v>
      </c>
      <c r="E37" s="373" t="s">
        <v>16</v>
      </c>
      <c r="F37" s="372" t="s">
        <v>398</v>
      </c>
      <c r="G37" s="372"/>
      <c r="H37" s="372"/>
      <c r="I37" s="372"/>
    </row>
    <row r="38" spans="2:9" x14ac:dyDescent="0.2">
      <c r="B38" s="372"/>
      <c r="C38" s="373" t="s">
        <v>337</v>
      </c>
      <c r="D38" s="373" t="s">
        <v>488</v>
      </c>
      <c r="E38" s="373" t="s">
        <v>16</v>
      </c>
      <c r="F38" s="372" t="s">
        <v>398</v>
      </c>
      <c r="G38" s="372"/>
      <c r="H38" s="372"/>
      <c r="I38" s="372"/>
    </row>
    <row r="39" spans="2:9" x14ac:dyDescent="0.2">
      <c r="B39" s="372"/>
      <c r="C39" s="373" t="s">
        <v>338</v>
      </c>
      <c r="D39" s="373" t="s">
        <v>489</v>
      </c>
      <c r="E39" s="373" t="s">
        <v>16</v>
      </c>
      <c r="F39" s="372" t="s">
        <v>398</v>
      </c>
      <c r="G39" s="372"/>
      <c r="H39" s="372"/>
      <c r="I39" s="372"/>
    </row>
    <row r="40" spans="2:9" x14ac:dyDescent="0.2">
      <c r="B40" s="375"/>
      <c r="C40" s="376" t="s">
        <v>528</v>
      </c>
      <c r="D40" s="376" t="s">
        <v>529</v>
      </c>
      <c r="E40" s="376" t="s">
        <v>16</v>
      </c>
      <c r="F40" s="376" t="s">
        <v>398</v>
      </c>
      <c r="G40" s="375" t="s">
        <v>577</v>
      </c>
      <c r="H40" s="375"/>
      <c r="I40" s="375"/>
    </row>
    <row r="41" spans="2:9" x14ac:dyDescent="0.2">
      <c r="C41" s="10" t="s">
        <v>275</v>
      </c>
      <c r="D41" s="373" t="s">
        <v>521</v>
      </c>
      <c r="E41" s="373" t="s">
        <v>16</v>
      </c>
    </row>
    <row r="42" spans="2:9" x14ac:dyDescent="0.2">
      <c r="C42" s="10" t="s">
        <v>276</v>
      </c>
      <c r="D42" s="373" t="s">
        <v>522</v>
      </c>
      <c r="E42" s="362" t="s">
        <v>16</v>
      </c>
    </row>
    <row r="43" spans="2:9" x14ac:dyDescent="0.2">
      <c r="C43" s="10" t="s">
        <v>519</v>
      </c>
      <c r="D43" s="373" t="s">
        <v>520</v>
      </c>
      <c r="E43" s="362" t="s">
        <v>16</v>
      </c>
    </row>
    <row r="44" spans="2:9" x14ac:dyDescent="0.2">
      <c r="C44" s="10" t="s">
        <v>124</v>
      </c>
      <c r="D44" s="362" t="s">
        <v>518</v>
      </c>
      <c r="E44" s="362" t="s">
        <v>16</v>
      </c>
      <c r="G44" s="362" t="s">
        <v>360</v>
      </c>
      <c r="I44" s="362" t="s">
        <v>576</v>
      </c>
    </row>
    <row r="45" spans="2:9" x14ac:dyDescent="0.2">
      <c r="C45" s="10" t="s">
        <v>277</v>
      </c>
      <c r="D45" s="373" t="s">
        <v>523</v>
      </c>
      <c r="E45" s="362" t="s">
        <v>16</v>
      </c>
    </row>
    <row r="46" spans="2:9" x14ac:dyDescent="0.2">
      <c r="C46" s="10" t="s">
        <v>278</v>
      </c>
      <c r="D46" s="373" t="s">
        <v>524</v>
      </c>
      <c r="E46" s="362" t="s">
        <v>16</v>
      </c>
    </row>
    <row r="47" spans="2:9" x14ac:dyDescent="0.2">
      <c r="C47" s="10" t="s">
        <v>623</v>
      </c>
      <c r="D47" s="373" t="s">
        <v>527</v>
      </c>
      <c r="E47" s="362" t="s">
        <v>16</v>
      </c>
      <c r="G47" s="362" t="s">
        <v>577</v>
      </c>
    </row>
    <row r="48" spans="2:9" x14ac:dyDescent="0.2">
      <c r="C48" s="10" t="s">
        <v>279</v>
      </c>
      <c r="D48" s="373" t="s">
        <v>525</v>
      </c>
      <c r="E48" s="362" t="s">
        <v>16</v>
      </c>
    </row>
    <row r="49" spans="2:9" x14ac:dyDescent="0.2">
      <c r="B49" s="377"/>
      <c r="C49" s="378" t="s">
        <v>280</v>
      </c>
      <c r="D49" s="376" t="s">
        <v>526</v>
      </c>
      <c r="E49" s="377" t="s">
        <v>16</v>
      </c>
      <c r="F49" s="377"/>
      <c r="G49" s="377"/>
      <c r="H49" s="377"/>
      <c r="I49" s="377"/>
    </row>
    <row r="50" spans="2:9" x14ac:dyDescent="0.2">
      <c r="C50" s="10" t="s">
        <v>619</v>
      </c>
      <c r="D50" s="373" t="s">
        <v>621</v>
      </c>
      <c r="E50" s="362" t="s">
        <v>16</v>
      </c>
      <c r="G50" s="362" t="s">
        <v>577</v>
      </c>
    </row>
    <row r="51" spans="2:9" x14ac:dyDescent="0.2">
      <c r="B51" s="377"/>
      <c r="C51" s="378" t="s">
        <v>620</v>
      </c>
      <c r="D51" s="376" t="s">
        <v>622</v>
      </c>
      <c r="E51" s="377" t="s">
        <v>16</v>
      </c>
      <c r="F51" s="377"/>
      <c r="G51" s="377" t="s">
        <v>577</v>
      </c>
      <c r="H51" s="377"/>
      <c r="I51" s="377"/>
    </row>
    <row r="52" spans="2:9" x14ac:dyDescent="0.2">
      <c r="C52" s="19" t="s">
        <v>530</v>
      </c>
      <c r="D52" s="373" t="s">
        <v>532</v>
      </c>
      <c r="E52" s="362" t="s">
        <v>16</v>
      </c>
    </row>
    <row r="53" spans="2:9" x14ac:dyDescent="0.2">
      <c r="C53" s="19" t="s">
        <v>535</v>
      </c>
      <c r="D53" s="373" t="s">
        <v>531</v>
      </c>
      <c r="E53" s="362" t="s">
        <v>16</v>
      </c>
    </row>
    <row r="54" spans="2:9" x14ac:dyDescent="0.2">
      <c r="B54" s="377"/>
      <c r="C54" s="379" t="s">
        <v>533</v>
      </c>
      <c r="D54" s="376" t="s">
        <v>534</v>
      </c>
      <c r="E54" s="377" t="s">
        <v>16</v>
      </c>
      <c r="F54" s="377"/>
      <c r="G54" s="377"/>
      <c r="H54" s="377"/>
      <c r="I54" s="377"/>
    </row>
    <row r="55" spans="2:9" x14ac:dyDescent="0.2">
      <c r="B55" s="362" t="s">
        <v>150</v>
      </c>
      <c r="C55" s="362" t="s">
        <v>541</v>
      </c>
      <c r="D55" s="362" t="s">
        <v>547</v>
      </c>
      <c r="E55" s="362" t="s">
        <v>540</v>
      </c>
    </row>
    <row r="56" spans="2:9" x14ac:dyDescent="0.2">
      <c r="C56" s="362" t="s">
        <v>542</v>
      </c>
      <c r="D56" s="362" t="s">
        <v>548</v>
      </c>
      <c r="E56" s="362" t="s">
        <v>540</v>
      </c>
    </row>
    <row r="57" spans="2:9" x14ac:dyDescent="0.2">
      <c r="C57" s="362" t="s">
        <v>543</v>
      </c>
      <c r="D57" s="362" t="s">
        <v>549</v>
      </c>
      <c r="E57" s="362" t="s">
        <v>540</v>
      </c>
    </row>
    <row r="58" spans="2:9" x14ac:dyDescent="0.2">
      <c r="C58" s="362" t="s">
        <v>544</v>
      </c>
      <c r="D58" s="362" t="s">
        <v>550</v>
      </c>
      <c r="E58" s="362" t="s">
        <v>540</v>
      </c>
    </row>
    <row r="59" spans="2:9" x14ac:dyDescent="0.2">
      <c r="C59" s="77" t="s">
        <v>545</v>
      </c>
      <c r="D59" s="77" t="s">
        <v>551</v>
      </c>
      <c r="E59" s="362" t="s">
        <v>540</v>
      </c>
    </row>
    <row r="60" spans="2:9" x14ac:dyDescent="0.2">
      <c r="C60" s="77" t="s">
        <v>546</v>
      </c>
      <c r="D60" s="77" t="s">
        <v>552</v>
      </c>
      <c r="E60" s="362" t="s">
        <v>540</v>
      </c>
    </row>
    <row r="61" spans="2:9" x14ac:dyDescent="0.2">
      <c r="C61" s="10" t="s">
        <v>39</v>
      </c>
      <c r="D61" s="362" t="s">
        <v>553</v>
      </c>
      <c r="E61" s="362" t="s">
        <v>540</v>
      </c>
    </row>
    <row r="62" spans="2:9" x14ac:dyDescent="0.2">
      <c r="C62" s="10" t="s">
        <v>41</v>
      </c>
      <c r="D62" s="362" t="s">
        <v>554</v>
      </c>
      <c r="E62" s="362" t="s">
        <v>540</v>
      </c>
    </row>
    <row r="63" spans="2:9" x14ac:dyDescent="0.2">
      <c r="C63" s="10" t="s">
        <v>174</v>
      </c>
      <c r="D63" s="362" t="s">
        <v>555</v>
      </c>
      <c r="E63" s="362" t="s">
        <v>540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6"/>
  <sheetViews>
    <sheetView workbookViewId="0">
      <selection activeCell="D24" sqref="D24"/>
    </sheetView>
  </sheetViews>
  <sheetFormatPr defaultColWidth="9.140625" defaultRowHeight="15" x14ac:dyDescent="0.2"/>
  <cols>
    <col min="1" max="1" width="12.42578125" style="569" customWidth="1"/>
    <col min="2" max="2" width="14.5703125" style="569" bestFit="1" customWidth="1"/>
    <col min="3" max="4" width="11.28515625" style="569" customWidth="1"/>
    <col min="5" max="6" width="9.140625" style="569"/>
    <col min="7" max="7" width="10.28515625" style="569" bestFit="1" customWidth="1"/>
    <col min="8" max="8" width="16.5703125" style="569" bestFit="1" customWidth="1"/>
    <col min="9" max="9" width="11" style="569" customWidth="1"/>
    <col min="10" max="10" width="13.85546875" style="569" customWidth="1"/>
    <col min="11" max="11" width="14.5703125" style="569" bestFit="1" customWidth="1"/>
    <col min="12" max="12" width="26.7109375" style="569" customWidth="1"/>
    <col min="13" max="16384" width="9.140625" style="569"/>
  </cols>
  <sheetData>
    <row r="1" spans="1:16" ht="18.75" x14ac:dyDescent="0.2">
      <c r="A1" s="566" t="s">
        <v>556</v>
      </c>
      <c r="B1" s="567"/>
      <c r="C1" s="568"/>
      <c r="D1" s="568"/>
    </row>
    <row r="3" spans="1:16" x14ac:dyDescent="0.2">
      <c r="D3" s="570" t="s">
        <v>0</v>
      </c>
      <c r="J3" s="570" t="s">
        <v>5</v>
      </c>
      <c r="K3" s="571"/>
      <c r="L3" s="571"/>
      <c r="M3" s="571"/>
      <c r="N3" s="571"/>
      <c r="O3" s="571"/>
      <c r="P3" s="571"/>
    </row>
    <row r="4" spans="1:16" ht="15.75" thickBot="1" x14ac:dyDescent="0.25">
      <c r="B4" s="572" t="s">
        <v>1</v>
      </c>
      <c r="C4" s="572" t="s">
        <v>27</v>
      </c>
      <c r="D4" s="572" t="s">
        <v>3</v>
      </c>
      <c r="E4" s="573" t="s">
        <v>290</v>
      </c>
      <c r="F4" s="573" t="s">
        <v>30</v>
      </c>
      <c r="G4" s="573" t="s">
        <v>616</v>
      </c>
      <c r="H4" s="573" t="s">
        <v>617</v>
      </c>
      <c r="J4" s="572" t="s">
        <v>4</v>
      </c>
      <c r="K4" s="572" t="s">
        <v>1</v>
      </c>
      <c r="L4" s="572" t="s">
        <v>2</v>
      </c>
      <c r="M4" s="572" t="s">
        <v>6</v>
      </c>
      <c r="N4" s="572" t="s">
        <v>7</v>
      </c>
      <c r="O4" s="572" t="s">
        <v>8</v>
      </c>
      <c r="P4" s="572" t="s">
        <v>9</v>
      </c>
    </row>
    <row r="5" spans="1:16" x14ac:dyDescent="0.2">
      <c r="B5" s="569" t="str">
        <f>K5</f>
        <v>AGRBGS_INF</v>
      </c>
      <c r="C5" s="574" t="s">
        <v>568</v>
      </c>
      <c r="D5" s="569" t="str">
        <f>Commodities!C40</f>
        <v>AGRBGS</v>
      </c>
      <c r="E5" s="575">
        <v>1</v>
      </c>
      <c r="F5" s="575">
        <v>100</v>
      </c>
      <c r="G5" s="575"/>
      <c r="H5" s="575"/>
      <c r="J5" s="569" t="s">
        <v>42</v>
      </c>
      <c r="K5" s="569" t="str">
        <f>Commodities!C40&amp;"_INF"</f>
        <v>AGRBGS_INF</v>
      </c>
      <c r="L5" s="569" t="str">
        <f>"Fuel tech - "&amp;Commodities!D40</f>
        <v>Fuel tech - Biogas (AGR)</v>
      </c>
      <c r="M5" s="569" t="s">
        <v>16</v>
      </c>
      <c r="N5" s="569" t="s">
        <v>274</v>
      </c>
      <c r="O5" s="579" t="s">
        <v>577</v>
      </c>
    </row>
    <row r="6" spans="1:16" x14ac:dyDescent="0.2">
      <c r="C6" s="574" t="s">
        <v>569</v>
      </c>
      <c r="E6" s="575"/>
      <c r="F6" s="575"/>
      <c r="G6" s="575"/>
      <c r="H6" s="575"/>
      <c r="K6" s="569" t="str">
        <f>Commodities!C41&amp;"_INF"</f>
        <v>AGRBDL_INF</v>
      </c>
      <c r="L6" s="569" t="str">
        <f>"Fuel tech - "&amp;Commodities!D41</f>
        <v>Fuel tech - Biodiesel (AGR)</v>
      </c>
      <c r="M6" s="569" t="s">
        <v>16</v>
      </c>
      <c r="N6" s="569" t="s">
        <v>274</v>
      </c>
    </row>
    <row r="7" spans="1:16" x14ac:dyDescent="0.2">
      <c r="B7" s="569" t="str">
        <f>K6</f>
        <v>AGRBDL_INF</v>
      </c>
      <c r="C7" s="569" t="s">
        <v>558</v>
      </c>
      <c r="D7" s="569" t="str">
        <f>Commodities!C41</f>
        <v>AGRBDL</v>
      </c>
      <c r="E7" s="575">
        <v>1</v>
      </c>
      <c r="F7" s="575">
        <v>100</v>
      </c>
      <c r="G7" s="575"/>
      <c r="H7" s="575"/>
      <c r="K7" s="569" t="str">
        <f>Commodities!C42&amp;"_INF"</f>
        <v>AGRBIO_INF</v>
      </c>
      <c r="L7" s="569" t="str">
        <f>"Fuel tech - "&amp;Commodities!D42</f>
        <v>Fuel tech - Biomass (AGR)</v>
      </c>
      <c r="M7" s="569" t="s">
        <v>16</v>
      </c>
      <c r="N7" s="569" t="s">
        <v>274</v>
      </c>
    </row>
    <row r="8" spans="1:16" x14ac:dyDescent="0.2">
      <c r="C8" s="569" t="s">
        <v>559</v>
      </c>
      <c r="K8" s="569" t="str">
        <f>Commodities!C43&amp;"_INF"</f>
        <v>AGRDST_INF</v>
      </c>
      <c r="L8" s="569" t="str">
        <f>"Fuel tech - "&amp;Commodities!D43</f>
        <v>Fuel tech - Diesel (AGR)</v>
      </c>
      <c r="M8" s="569" t="s">
        <v>16</v>
      </c>
      <c r="N8" s="569" t="s">
        <v>274</v>
      </c>
    </row>
    <row r="9" spans="1:16" x14ac:dyDescent="0.2">
      <c r="B9" s="569" t="str">
        <f>K7</f>
        <v>AGRBIO_INF</v>
      </c>
      <c r="C9" s="576" t="s">
        <v>574</v>
      </c>
      <c r="D9" s="569" t="str">
        <f>Commodities!C42</f>
        <v>AGRBIO</v>
      </c>
      <c r="E9" s="575">
        <v>1</v>
      </c>
      <c r="F9" s="575">
        <v>100</v>
      </c>
      <c r="G9" s="575"/>
      <c r="H9" s="575"/>
      <c r="K9" s="569" t="str">
        <f>Commodities!C44&amp;"_INF"</f>
        <v>AGRELC_INF</v>
      </c>
      <c r="L9" s="569" t="str">
        <f>"Fuel tech - "&amp;Commodities!D44</f>
        <v>Fuel tech - Electricity (AGR)</v>
      </c>
      <c r="M9" s="569" t="s">
        <v>16</v>
      </c>
      <c r="N9" s="569" t="s">
        <v>274</v>
      </c>
      <c r="O9" s="569" t="s">
        <v>360</v>
      </c>
    </row>
    <row r="10" spans="1:16" x14ac:dyDescent="0.2">
      <c r="C10" s="576" t="s">
        <v>575</v>
      </c>
      <c r="E10" s="575"/>
      <c r="F10" s="575"/>
      <c r="G10" s="575"/>
      <c r="H10" s="575"/>
      <c r="K10" s="569" t="str">
        <f>Commodities!C45&amp;"_INF"</f>
        <v>AGRGAS_INF</v>
      </c>
      <c r="L10" s="569" t="str">
        <f>"Fuel tech - "&amp;Commodities!D45</f>
        <v>Fuel tech - Natural Gas (AGR)</v>
      </c>
      <c r="M10" s="569" t="s">
        <v>16</v>
      </c>
      <c r="N10" s="569" t="s">
        <v>274</v>
      </c>
      <c r="O10" s="579" t="s">
        <v>577</v>
      </c>
    </row>
    <row r="11" spans="1:16" x14ac:dyDescent="0.2">
      <c r="B11" s="569" t="str">
        <f t="shared" ref="B11:B14" si="0">K8</f>
        <v>AGRDST_INF</v>
      </c>
      <c r="C11" s="574" t="s">
        <v>557</v>
      </c>
      <c r="D11" s="569" t="str">
        <f>Commodities!C43</f>
        <v>AGRDST</v>
      </c>
      <c r="E11" s="575">
        <v>1</v>
      </c>
      <c r="F11" s="575">
        <v>100</v>
      </c>
      <c r="G11" s="575"/>
      <c r="H11" s="575"/>
      <c r="K11" s="569" t="str">
        <f>Commodities!C46&amp;"_INF"</f>
        <v>AGRGEO_INF</v>
      </c>
      <c r="L11" s="569" t="str">
        <f>"Fuel tech - "&amp;Commodities!D46</f>
        <v>Fuel tech - Geothermal (AGR)</v>
      </c>
      <c r="M11" s="569" t="s">
        <v>16</v>
      </c>
      <c r="N11" s="569" t="s">
        <v>274</v>
      </c>
    </row>
    <row r="12" spans="1:16" x14ac:dyDescent="0.2">
      <c r="B12" s="569" t="str">
        <f t="shared" si="0"/>
        <v>AGRELC_INF</v>
      </c>
      <c r="C12" s="577" t="s">
        <v>560</v>
      </c>
      <c r="D12" s="569" t="str">
        <f>Commodities!C44</f>
        <v>AGRELC</v>
      </c>
      <c r="E12" s="575">
        <v>1</v>
      </c>
      <c r="F12" s="575">
        <v>100</v>
      </c>
      <c r="G12" s="575"/>
      <c r="H12" s="575"/>
      <c r="K12" s="569" t="str">
        <f>Commodities!C47&amp;"_INF"</f>
        <v>AGRHET_INF</v>
      </c>
      <c r="L12" s="569" t="str">
        <f>"Fuel tech - "&amp;Commodities!D47</f>
        <v>Fuel tech - Heat (AGR)</v>
      </c>
      <c r="M12" s="569" t="s">
        <v>16</v>
      </c>
      <c r="N12" s="569" t="s">
        <v>274</v>
      </c>
    </row>
    <row r="13" spans="1:16" x14ac:dyDescent="0.2">
      <c r="B13" s="569" t="str">
        <f t="shared" si="0"/>
        <v>AGRGAS_INF</v>
      </c>
      <c r="C13" s="574" t="s">
        <v>561</v>
      </c>
      <c r="D13" s="569" t="str">
        <f>Commodities!C45</f>
        <v>AGRGAS</v>
      </c>
      <c r="E13" s="575">
        <v>1</v>
      </c>
      <c r="F13" s="575">
        <v>100</v>
      </c>
      <c r="G13" s="575"/>
      <c r="H13" s="575"/>
      <c r="K13" s="569" t="str">
        <f>Commodities!C48&amp;"_INF"</f>
        <v>AGRLPG_INF</v>
      </c>
      <c r="L13" s="569" t="str">
        <f>"Fuel tech - "&amp;Commodities!D48</f>
        <v>Fuel tech - Liquefied Petroleum Gas (AGR)</v>
      </c>
      <c r="M13" s="569" t="s">
        <v>16</v>
      </c>
      <c r="N13" s="569" t="s">
        <v>274</v>
      </c>
    </row>
    <row r="14" spans="1:16" x14ac:dyDescent="0.2">
      <c r="B14" s="569" t="str">
        <f t="shared" si="0"/>
        <v>AGRGEO_INF</v>
      </c>
      <c r="C14" s="578" t="s">
        <v>562</v>
      </c>
      <c r="D14" s="569" t="str">
        <f>Commodities!C46</f>
        <v>AGRGEO</v>
      </c>
      <c r="E14" s="575">
        <v>1</v>
      </c>
      <c r="F14" s="575">
        <v>100</v>
      </c>
      <c r="G14" s="575"/>
      <c r="H14" s="575"/>
      <c r="K14" s="569" t="str">
        <f>Commodities!C49&amp;"_INF"</f>
        <v>AGRSOL_INF</v>
      </c>
      <c r="L14" s="569" t="str">
        <f>"Fuel tech - "&amp;Commodities!D49</f>
        <v>Fuel tech - Solar (AGR)</v>
      </c>
      <c r="M14" s="569" t="s">
        <v>16</v>
      </c>
      <c r="N14" s="569" t="s">
        <v>274</v>
      </c>
    </row>
    <row r="15" spans="1:16" x14ac:dyDescent="0.2">
      <c r="B15" s="569" t="str">
        <f>K12</f>
        <v>AGRHET_INF</v>
      </c>
      <c r="C15" s="569" t="s">
        <v>618</v>
      </c>
      <c r="D15" s="569" t="str">
        <f>Commodities!C47</f>
        <v>AGRHET</v>
      </c>
      <c r="E15" s="575">
        <v>1</v>
      </c>
      <c r="F15" s="575">
        <v>100</v>
      </c>
      <c r="G15" s="575"/>
      <c r="H15" s="575"/>
      <c r="K15" s="569" t="str">
        <f>Commodities!C50&amp;"_INF"</f>
        <v>AGRH2G_INF</v>
      </c>
      <c r="L15" s="569" t="str">
        <f>"Fuel tech - "&amp;Commodities!D50</f>
        <v>Fuel tech - Hydrogen gaseous (AGR)</v>
      </c>
      <c r="M15" s="569" t="s">
        <v>16</v>
      </c>
      <c r="N15" s="569" t="s">
        <v>274</v>
      </c>
      <c r="O15" s="579" t="s">
        <v>577</v>
      </c>
    </row>
    <row r="16" spans="1:16" x14ac:dyDescent="0.2">
      <c r="B16" s="569" t="str">
        <f>K13</f>
        <v>AGRLPG_INF</v>
      </c>
      <c r="C16" s="574" t="s">
        <v>563</v>
      </c>
      <c r="D16" s="569" t="str">
        <f>Commodities!C48</f>
        <v>AGRLPG</v>
      </c>
      <c r="E16" s="575">
        <v>1</v>
      </c>
      <c r="F16" s="575">
        <v>100</v>
      </c>
      <c r="G16" s="575"/>
      <c r="H16" s="575"/>
      <c r="K16" s="569" t="str">
        <f>Commodities!C51&amp;"_INF"</f>
        <v>AGRH2L_INF</v>
      </c>
      <c r="L16" s="569" t="str">
        <f>"Fuel tech - "&amp;Commodities!D51</f>
        <v>Fuel tech - Hydrogen liquid (AGR)</v>
      </c>
      <c r="M16" s="569" t="s">
        <v>16</v>
      </c>
      <c r="N16" s="569" t="s">
        <v>274</v>
      </c>
      <c r="O16" s="579" t="s">
        <v>577</v>
      </c>
    </row>
    <row r="17" spans="2:8" x14ac:dyDescent="0.2">
      <c r="B17" s="569" t="str">
        <f>K14</f>
        <v>AGRSOL_INF</v>
      </c>
      <c r="C17" s="574" t="s">
        <v>564</v>
      </c>
      <c r="D17" s="569" t="str">
        <f>Commodities!C49</f>
        <v>AGRSOL</v>
      </c>
      <c r="E17" s="575">
        <v>1</v>
      </c>
      <c r="F17" s="575">
        <v>100</v>
      </c>
    </row>
    <row r="18" spans="2:8" x14ac:dyDescent="0.25">
      <c r="B18" s="569" t="str">
        <f>K15</f>
        <v>AGRH2G_INF</v>
      </c>
      <c r="C18" s="580" t="s">
        <v>624</v>
      </c>
      <c r="D18" s="569" t="str">
        <f>Commodities!C50</f>
        <v>AGRH2G</v>
      </c>
      <c r="E18" s="575">
        <v>1</v>
      </c>
      <c r="F18" s="575">
        <v>100</v>
      </c>
    </row>
    <row r="19" spans="2:8" x14ac:dyDescent="0.25">
      <c r="B19" s="569" t="str">
        <f>K16</f>
        <v>AGRH2L_INF</v>
      </c>
      <c r="C19" s="580" t="s">
        <v>625</v>
      </c>
      <c r="D19" s="569" t="str">
        <f>Commodities!C51</f>
        <v>AGRH2L</v>
      </c>
      <c r="E19" s="575">
        <v>1</v>
      </c>
      <c r="F19" s="575">
        <v>100</v>
      </c>
    </row>
    <row r="20" spans="2:8" x14ac:dyDescent="0.2">
      <c r="C20" s="576"/>
      <c r="E20" s="575"/>
      <c r="F20" s="575"/>
      <c r="G20" s="575"/>
      <c r="H20" s="575"/>
    </row>
    <row r="21" spans="2:8" x14ac:dyDescent="0.2">
      <c r="C21" s="576"/>
      <c r="E21" s="575"/>
      <c r="F21" s="575"/>
      <c r="G21" s="575"/>
      <c r="H21" s="575"/>
    </row>
    <row r="22" spans="2:8" x14ac:dyDescent="0.2">
      <c r="C22" s="576"/>
      <c r="E22" s="575"/>
      <c r="F22" s="575"/>
      <c r="G22" s="575"/>
      <c r="H22" s="575"/>
    </row>
    <row r="23" spans="2:8" x14ac:dyDescent="0.2">
      <c r="C23" s="576"/>
      <c r="E23" s="575"/>
      <c r="F23" s="575"/>
      <c r="G23" s="575"/>
      <c r="H23" s="575"/>
    </row>
    <row r="24" spans="2:8" x14ac:dyDescent="0.2">
      <c r="C24" s="576"/>
      <c r="E24" s="575"/>
      <c r="F24" s="575"/>
      <c r="G24" s="575"/>
      <c r="H24" s="575"/>
    </row>
    <row r="25" spans="2:8" x14ac:dyDescent="0.2">
      <c r="C25" s="576"/>
    </row>
    <row r="26" spans="2:8" x14ac:dyDescent="0.2">
      <c r="C26" s="5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/>
  </sheetViews>
  <sheetFormatPr defaultColWidth="9.140625" defaultRowHeight="15" x14ac:dyDescent="0.2"/>
  <cols>
    <col min="1" max="1" width="16.140625" style="350" customWidth="1"/>
    <col min="2" max="2" width="12.7109375" style="350" customWidth="1"/>
    <col min="3" max="16384" width="9.140625" style="350"/>
  </cols>
  <sheetData>
    <row r="1" spans="1:8" ht="18.75" x14ac:dyDescent="0.2">
      <c r="A1" s="348" t="s">
        <v>536</v>
      </c>
      <c r="B1" s="349"/>
      <c r="C1" s="349"/>
    </row>
    <row r="2" spans="1:8" x14ac:dyDescent="0.2">
      <c r="E2" s="351"/>
      <c r="F2" s="351"/>
      <c r="G2" s="351"/>
    </row>
    <row r="3" spans="1:8" x14ac:dyDescent="0.2">
      <c r="A3" s="352" t="s">
        <v>537</v>
      </c>
      <c r="E3" s="351"/>
      <c r="F3" s="351"/>
      <c r="G3" s="351"/>
    </row>
    <row r="4" spans="1:8" ht="15.75" thickBot="1" x14ac:dyDescent="0.25">
      <c r="A4" s="353" t="s">
        <v>19</v>
      </c>
      <c r="B4" s="354" t="s">
        <v>519</v>
      </c>
      <c r="C4" s="354" t="s">
        <v>277</v>
      </c>
      <c r="D4" s="354" t="s">
        <v>279</v>
      </c>
      <c r="E4" s="354" t="s">
        <v>538</v>
      </c>
      <c r="G4" s="355"/>
      <c r="H4" s="355"/>
    </row>
    <row r="5" spans="1:8" x14ac:dyDescent="0.2">
      <c r="A5" s="350" t="str">
        <f>Commodities!C55</f>
        <v>AGRCO2N</v>
      </c>
      <c r="B5" s="357">
        <v>74.099999999999994</v>
      </c>
      <c r="C5" s="358">
        <v>56.1</v>
      </c>
      <c r="D5" s="358">
        <v>63.1</v>
      </c>
      <c r="E5" s="358" t="s">
        <v>539</v>
      </c>
      <c r="G5" s="359"/>
      <c r="H5" s="359"/>
    </row>
    <row r="6" spans="1:8" x14ac:dyDescent="0.2">
      <c r="A6" s="350" t="str">
        <f>Commodities!C56</f>
        <v>AGRCH4N</v>
      </c>
      <c r="B6" s="358"/>
      <c r="E6" s="358" t="s">
        <v>539</v>
      </c>
      <c r="G6" s="359"/>
      <c r="H6" s="359"/>
    </row>
    <row r="7" spans="1:8" x14ac:dyDescent="0.2">
      <c r="A7" s="350" t="str">
        <f>Commodities!C57</f>
        <v>AGRSO2N</v>
      </c>
      <c r="B7" s="358"/>
      <c r="E7" s="358" t="s">
        <v>539</v>
      </c>
      <c r="G7" s="359"/>
      <c r="H7" s="359"/>
    </row>
    <row r="8" spans="1:8" x14ac:dyDescent="0.2">
      <c r="A8" s="350" t="str">
        <f>Commodities!C58</f>
        <v>AGRNOXN</v>
      </c>
      <c r="B8" s="358"/>
      <c r="E8" s="358" t="s">
        <v>539</v>
      </c>
      <c r="G8" s="358"/>
      <c r="H8" s="358"/>
    </row>
    <row r="9" spans="1:8" x14ac:dyDescent="0.2">
      <c r="A9" s="350" t="str">
        <f>Commodities!C59</f>
        <v>AGRPM10</v>
      </c>
      <c r="E9" s="358" t="s">
        <v>539</v>
      </c>
    </row>
    <row r="10" spans="1:8" x14ac:dyDescent="0.2">
      <c r="A10" s="350" t="str">
        <f>Commodities!C60</f>
        <v>AGRPM25</v>
      </c>
      <c r="E10" s="358" t="s">
        <v>539</v>
      </c>
    </row>
    <row r="11" spans="1:8" x14ac:dyDescent="0.2">
      <c r="B11" s="356"/>
      <c r="C11" s="357"/>
      <c r="D11" s="358"/>
      <c r="E11" s="358"/>
      <c r="F11" s="358"/>
    </row>
    <row r="16" spans="1:8" x14ac:dyDescent="0.2">
      <c r="B16" s="360"/>
      <c r="C16" s="360"/>
      <c r="D16" s="36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E141"/>
  <sheetViews>
    <sheetView topLeftCell="A13" zoomScaleNormal="100" workbookViewId="0">
      <selection activeCell="C35" sqref="C35"/>
    </sheetView>
  </sheetViews>
  <sheetFormatPr defaultColWidth="9.140625" defaultRowHeight="12.75" x14ac:dyDescent="0.2"/>
  <cols>
    <col min="1" max="1" width="9.140625" style="10"/>
    <col min="2" max="2" width="16.28515625" style="10" customWidth="1"/>
    <col min="3" max="3" width="46.85546875" style="10" bestFit="1" customWidth="1"/>
    <col min="4" max="5" width="12.7109375" style="10" customWidth="1"/>
    <col min="6" max="6" width="16.42578125" style="10" bestFit="1" customWidth="1"/>
    <col min="7" max="17" width="7.42578125" style="10" customWidth="1"/>
    <col min="18" max="28" width="10.42578125" style="10" customWidth="1"/>
    <col min="29" max="30" width="9.140625" style="10"/>
    <col min="31" max="31" width="9.140625" style="362"/>
    <col min="32" max="16384" width="9.140625" style="10"/>
  </cols>
  <sheetData>
    <row r="2" spans="2:30" x14ac:dyDescent="0.2">
      <c r="F2" s="135" t="s">
        <v>613</v>
      </c>
    </row>
    <row r="3" spans="2:30" ht="25.5" x14ac:dyDescent="0.2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180</v>
      </c>
      <c r="K3" s="469" t="s">
        <v>181</v>
      </c>
      <c r="L3" s="469" t="s">
        <v>229</v>
      </c>
      <c r="M3" s="469" t="s">
        <v>230</v>
      </c>
      <c r="N3" s="469" t="s">
        <v>231</v>
      </c>
      <c r="O3" s="469" t="s">
        <v>232</v>
      </c>
      <c r="P3" s="469" t="s">
        <v>233</v>
      </c>
      <c r="Q3" s="469" t="s">
        <v>234</v>
      </c>
      <c r="R3" s="469" t="s">
        <v>572</v>
      </c>
      <c r="S3" s="469" t="s">
        <v>573</v>
      </c>
      <c r="T3" s="469" t="s">
        <v>626</v>
      </c>
      <c r="U3" s="469" t="s">
        <v>182</v>
      </c>
      <c r="V3" s="469" t="s">
        <v>183</v>
      </c>
      <c r="W3" s="469" t="s">
        <v>235</v>
      </c>
      <c r="X3" s="469" t="s">
        <v>236</v>
      </c>
      <c r="Y3" s="469" t="s">
        <v>237</v>
      </c>
      <c r="Z3" s="469" t="s">
        <v>238</v>
      </c>
      <c r="AA3" s="469" t="s">
        <v>239</v>
      </c>
      <c r="AB3" s="469" t="s">
        <v>240</v>
      </c>
      <c r="AC3" s="469" t="s">
        <v>29</v>
      </c>
      <c r="AD3" s="469" t="s">
        <v>30</v>
      </c>
    </row>
    <row r="4" spans="2:30" ht="26.25" thickBot="1" x14ac:dyDescent="0.2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184</v>
      </c>
    </row>
    <row r="5" spans="2:30" x14ac:dyDescent="0.2">
      <c r="B5" s="10" t="str">
        <f>Processes!C5</f>
        <v>ALIVCAT100</v>
      </c>
      <c r="C5" s="10" t="str">
        <f>Processes!D5</f>
        <v>Dairy Cattle rearing (Standard process)</v>
      </c>
      <c r="D5" s="10" t="str">
        <f>Commodities!C5</f>
        <v>APASCAT1</v>
      </c>
      <c r="G5" s="513">
        <f>'BY-Techs'!Q4/'BY-Techs'!$AC$4</f>
        <v>7.736943907156674E-5</v>
      </c>
      <c r="H5" s="472"/>
      <c r="I5" s="513">
        <f>G5</f>
        <v>7.736943907156674E-5</v>
      </c>
      <c r="J5" s="472"/>
      <c r="K5" s="472"/>
      <c r="L5" s="472"/>
      <c r="M5" s="472"/>
      <c r="N5" s="472"/>
      <c r="O5" s="472"/>
      <c r="P5" s="472"/>
      <c r="Q5" s="472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>
        <f>'BY-Techs'!AC4</f>
        <v>5170</v>
      </c>
      <c r="AD5" s="514">
        <v>1</v>
      </c>
    </row>
    <row r="6" spans="2:30" x14ac:dyDescent="0.2">
      <c r="D6" s="10" t="str">
        <f>Commodities!C26</f>
        <v>ANRGCAT1</v>
      </c>
      <c r="G6" s="513">
        <f>('BY-Techs'!L4+'BY-Techs'!H4)/'BY-Techs'!$AC$4</f>
        <v>4.1551365209101124E-4</v>
      </c>
      <c r="H6" s="513">
        <f>('BY-Techs'!M4+'BY-Techs'!I4)/'BY-Techs'!$AC$4</f>
        <v>3.9349826562690989E-4</v>
      </c>
      <c r="I6" s="513">
        <f>('BY-Techs'!N4+'BY-Techs'!J4)/'BY-Techs'!$AC$4</f>
        <v>3.3133011458134145E-4</v>
      </c>
      <c r="J6" s="472"/>
      <c r="K6" s="472"/>
      <c r="L6" s="472"/>
      <c r="M6" s="472"/>
      <c r="N6" s="472"/>
      <c r="O6" s="472"/>
      <c r="P6" s="472"/>
      <c r="Q6" s="513">
        <f>('BY-Techs'!O4+'BY-Techs'!K4)/'BY-Techs'!$AC$4</f>
        <v>2.9185156590057318E-4</v>
      </c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</row>
    <row r="7" spans="2:30" x14ac:dyDescent="0.2">
      <c r="E7" s="10" t="str">
        <f>Commodities!C9</f>
        <v>ADCAT</v>
      </c>
      <c r="G7" s="514"/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5">
        <f>'BY-Techs'!AB4</f>
        <v>1</v>
      </c>
      <c r="S7" s="514"/>
      <c r="T7" s="514">
        <f>R7</f>
        <v>1</v>
      </c>
      <c r="U7" s="514"/>
      <c r="V7" s="514"/>
      <c r="W7" s="514"/>
      <c r="X7" s="514"/>
      <c r="Y7" s="514"/>
      <c r="Z7" s="514"/>
      <c r="AA7" s="514"/>
      <c r="AB7" s="514"/>
      <c r="AC7" s="514"/>
      <c r="AD7" s="514"/>
    </row>
    <row r="8" spans="2:30" x14ac:dyDescent="0.2">
      <c r="F8" s="10" t="s">
        <v>39</v>
      </c>
      <c r="G8" s="514"/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6">
        <f>'BY-Techs'!BL4/'BY-Techs'!$AC$4</f>
        <v>0.69555964280785643</v>
      </c>
      <c r="S8" s="516">
        <f>'BY-Techs'!BM4/'BY-Techs'!$AC$4</f>
        <v>0.70782116917887106</v>
      </c>
      <c r="T8" s="516">
        <f>'BY-Techs'!BN4/'BY-Techs'!$AC$4</f>
        <v>0.72645557077913059</v>
      </c>
      <c r="U8" s="516">
        <f>'BY-Techs'!BO4/'BY-Techs'!$AC$4</f>
        <v>0.73384016780240957</v>
      </c>
      <c r="V8" s="516">
        <f>'BY-Techs'!BP4/'BY-Techs'!$AC$4</f>
        <v>0.74640921208533695</v>
      </c>
      <c r="W8" s="516">
        <f>'BY-Techs'!BQ4/'BY-Techs'!$AC$4</f>
        <v>0.75886770641798096</v>
      </c>
      <c r="X8" s="516">
        <f>'BY-Techs'!BR4/'BY-Techs'!$AC$4</f>
        <v>0.77123531004464196</v>
      </c>
      <c r="Y8" s="516">
        <f>'BY-Techs'!BS4/'BY-Techs'!$AC$4</f>
        <v>0.78354397754480332</v>
      </c>
      <c r="Z8" s="516">
        <f>'BY-Techs'!BT4/'BY-Techs'!$AC$4</f>
        <v>0.79580916677998348</v>
      </c>
      <c r="AA8" s="516">
        <f>'BY-Techs'!BU4/'BY-Techs'!$AC$4</f>
        <v>0.8080305316436649</v>
      </c>
      <c r="AB8" s="516">
        <f>'BY-Techs'!BV4/'BY-Techs'!$AC$4</f>
        <v>0.81778527693639425</v>
      </c>
      <c r="AC8" s="514"/>
      <c r="AD8" s="514"/>
    </row>
    <row r="9" spans="2:30" x14ac:dyDescent="0.2">
      <c r="F9" s="10" t="s">
        <v>41</v>
      </c>
      <c r="G9" s="514"/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7">
        <f>'BY-Techs'!AP4/'BY-Techs'!$AC$4</f>
        <v>2.481296654054415E-2</v>
      </c>
      <c r="S9" s="517">
        <f>'BY-Techs'!AQ4/'BY-Techs'!$AC$4</f>
        <v>2.5184719535783363E-2</v>
      </c>
      <c r="T9" s="517">
        <f>'BY-Techs'!AR4/'BY-Techs'!$AC$4</f>
        <v>2.5900699274661505E-2</v>
      </c>
      <c r="U9" s="517">
        <f>'BY-Techs'!AS4/'BY-Techs'!$AC$4</f>
        <v>2.6251635195770059E-2</v>
      </c>
      <c r="V9" s="517">
        <f>'BY-Techs'!AT4/'BY-Techs'!$AC$4</f>
        <v>2.6838401746512131E-2</v>
      </c>
      <c r="W9" s="517">
        <f>'BY-Techs'!AU4/'BY-Techs'!$AC$4</f>
        <v>2.7427349593436214E-2</v>
      </c>
      <c r="X9" s="517">
        <f>'BY-Techs'!AV4/'BY-Techs'!$AC$4</f>
        <v>2.8016717000121542E-2</v>
      </c>
      <c r="Y9" s="517">
        <f>'BY-Techs'!AW4/'BY-Techs'!$AC$4</f>
        <v>2.860608440680688E-2</v>
      </c>
      <c r="Z9" s="517">
        <f>'BY-Techs'!AX4/'BY-Techs'!$AC$4</f>
        <v>2.9195451813492208E-2</v>
      </c>
      <c r="AA9" s="517">
        <f>'BY-Techs'!AY4/'BY-Techs'!$AC$4</f>
        <v>2.9784819220177543E-2</v>
      </c>
      <c r="AB9" s="517">
        <f>'BY-Techs'!AZ4/'BY-Techs'!$AC$4</f>
        <v>3.025631314552581E-2</v>
      </c>
      <c r="AC9" s="514"/>
      <c r="AD9" s="514"/>
    </row>
    <row r="10" spans="2:30" x14ac:dyDescent="0.2">
      <c r="F10" s="10" t="s">
        <v>174</v>
      </c>
      <c r="G10" s="514"/>
      <c r="H10" s="514"/>
      <c r="I10" s="514"/>
      <c r="J10" s="514"/>
      <c r="K10" s="514"/>
      <c r="L10" s="514"/>
      <c r="M10" s="514"/>
      <c r="N10" s="514"/>
      <c r="O10" s="514"/>
      <c r="P10" s="514"/>
      <c r="Q10" s="514"/>
      <c r="R10" s="517">
        <f>'BY-Techs'!BA4/'BY-Techs'!$AC$4</f>
        <v>5.6286240469815901E-4</v>
      </c>
      <c r="S10" s="517">
        <f>'BY-Techs'!BB4/'BY-Techs'!$AC$4</f>
        <v>5.7723244815296873E-4</v>
      </c>
      <c r="T10" s="517">
        <f>'BY-Techs'!BC4/'BY-Techs'!$AC$4</f>
        <v>5.8884156777819024E-4</v>
      </c>
      <c r="U10" s="517">
        <f>'BY-Techs'!BD4/'BY-Techs'!$AC$4</f>
        <v>5.8888976997173675E-4</v>
      </c>
      <c r="V10" s="517">
        <f>'BY-Techs'!BE4/'BY-Techs'!$AC$4</f>
        <v>5.8968637228574928E-4</v>
      </c>
      <c r="W10" s="517">
        <f>'BY-Techs'!BF4/'BY-Techs'!$AC$4</f>
        <v>5.8997859663167907E-4</v>
      </c>
      <c r="X10" s="517">
        <f>'BY-Techs'!BG4/'BY-Techs'!$AC$4</f>
        <v>5.8994920336157897E-4</v>
      </c>
      <c r="Y10" s="517">
        <f>'BY-Techs'!BH4/'BY-Techs'!$AC$4</f>
        <v>5.897296935543834E-4</v>
      </c>
      <c r="Z10" s="517">
        <f>'BY-Techs'!BI4/'BY-Techs'!$AC$4</f>
        <v>5.8936993127950649E-4</v>
      </c>
      <c r="AA10" s="517">
        <f>'BY-Techs'!BJ4/'BY-Techs'!$AC$4</f>
        <v>5.8886880006431134E-4</v>
      </c>
      <c r="AB10" s="517">
        <f>'BY-Techs'!BK4/'BY-Techs'!$AC$4</f>
        <v>5.8839580929145939E-4</v>
      </c>
      <c r="AC10" s="514"/>
      <c r="AD10" s="514"/>
    </row>
    <row r="11" spans="2:30" x14ac:dyDescent="0.2">
      <c r="B11" s="518" t="str">
        <f>Processes!C6</f>
        <v>ALIVCAT200</v>
      </c>
      <c r="C11" s="518" t="str">
        <f>Processes!D6</f>
        <v>Non-Dairy Cattle rearing (Standard process)</v>
      </c>
      <c r="D11" s="518" t="str">
        <f>Commodities!C6</f>
        <v>APASCAT2</v>
      </c>
      <c r="E11" s="518"/>
      <c r="F11" s="518"/>
      <c r="G11" s="519">
        <f>'BY-Techs'!Q5</f>
        <v>0.40425072808966278</v>
      </c>
      <c r="H11" s="519">
        <f>'BY-Techs'!R5</f>
        <v>0.40213660388300193</v>
      </c>
      <c r="I11" s="519">
        <f>'BY-Techs'!S5</f>
        <v>0.4371630811654954</v>
      </c>
      <c r="J11" s="519">
        <f>'BY-Techs'!T5</f>
        <v>0.4291683352349791</v>
      </c>
      <c r="K11" s="519">
        <f>'BY-Techs'!U5</f>
        <v>0.43551379742792717</v>
      </c>
      <c r="L11" s="519">
        <f>'BY-Techs'!V5</f>
        <v>0.43733393086417494</v>
      </c>
      <c r="M11" s="519">
        <f>'BY-Techs'!W5</f>
        <v>0.43784703361131261</v>
      </c>
      <c r="N11" s="519">
        <f>'BY-Techs'!X5</f>
        <v>0.43815565189666178</v>
      </c>
      <c r="O11" s="519">
        <f>'BY-Techs'!Y5</f>
        <v>0.44090759453285322</v>
      </c>
      <c r="P11" s="519">
        <f>'BY-Techs'!Z5</f>
        <v>0.44156366611050774</v>
      </c>
      <c r="Q11" s="519">
        <f>'BY-Techs'!AA5</f>
        <v>0.43938427476703817</v>
      </c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>
        <v>1</v>
      </c>
      <c r="AD11" s="520">
        <v>1</v>
      </c>
    </row>
    <row r="12" spans="2:30" x14ac:dyDescent="0.2">
      <c r="B12" s="518"/>
      <c r="C12" s="518"/>
      <c r="D12" s="518" t="str">
        <f>Commodities!C27</f>
        <v>ANRGCAT2</v>
      </c>
      <c r="E12" s="518"/>
      <c r="F12" s="518"/>
      <c r="G12" s="519">
        <f>'BY-Techs'!H5+'BY-Techs'!L5</f>
        <v>1.3869310868591036</v>
      </c>
      <c r="H12" s="519">
        <f>'BY-Techs'!I5+'BY-Techs'!M5</f>
        <v>1.3190885624614426</v>
      </c>
      <c r="I12" s="519">
        <f>'BY-Techs'!J5+'BY-Techs'!N5</f>
        <v>1.1098463677797199</v>
      </c>
      <c r="J12" s="519"/>
      <c r="K12" s="519"/>
      <c r="L12" s="519"/>
      <c r="M12" s="519"/>
      <c r="N12" s="519"/>
      <c r="O12" s="519"/>
      <c r="P12" s="519"/>
      <c r="Q12" s="519">
        <f>'BY-Techs'!K5+'BY-Techs'!O5</f>
        <v>0.97760627872554806</v>
      </c>
      <c r="R12" s="520"/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</row>
    <row r="13" spans="2:30" x14ac:dyDescent="0.2">
      <c r="B13" s="518"/>
      <c r="C13" s="518"/>
      <c r="D13" s="518"/>
      <c r="E13" s="518" t="str">
        <f>Commodities!C10</f>
        <v>ANDCAT</v>
      </c>
      <c r="F13" s="518"/>
      <c r="G13" s="518"/>
      <c r="H13" s="518"/>
      <c r="I13" s="518"/>
      <c r="J13" s="520"/>
      <c r="K13" s="520"/>
      <c r="L13" s="520"/>
      <c r="M13" s="520"/>
      <c r="N13" s="520"/>
      <c r="O13" s="520"/>
      <c r="P13" s="520"/>
      <c r="Q13" s="520"/>
      <c r="R13" s="521">
        <f>'BY-Techs'!AB5</f>
        <v>1</v>
      </c>
      <c r="S13" s="520"/>
      <c r="T13" s="520">
        <f>R13</f>
        <v>1</v>
      </c>
      <c r="U13" s="520"/>
      <c r="V13" s="520"/>
      <c r="W13" s="520"/>
      <c r="X13" s="520"/>
      <c r="Y13" s="520"/>
      <c r="Z13" s="520"/>
      <c r="AA13" s="520"/>
      <c r="AB13" s="520"/>
      <c r="AC13" s="520"/>
      <c r="AD13" s="520"/>
    </row>
    <row r="14" spans="2:30" x14ac:dyDescent="0.2">
      <c r="B14" s="518"/>
      <c r="C14" s="518"/>
      <c r="D14" s="518"/>
      <c r="E14" s="518"/>
      <c r="F14" s="518" t="s">
        <v>39</v>
      </c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2">
        <f>'BY-Techs'!BL5</f>
        <v>1718.9477483748219</v>
      </c>
      <c r="S14" s="522">
        <f>'BY-Techs'!BM5</f>
        <v>1723.2360950921623</v>
      </c>
      <c r="T14" s="522">
        <f>'BY-Techs'!BN5</f>
        <v>1709.4611086351815</v>
      </c>
      <c r="U14" s="522">
        <f>'BY-Techs'!BO5</f>
        <v>1705.8600459824354</v>
      </c>
      <c r="V14" s="522">
        <f>'BY-Techs'!BP5</f>
        <v>1710.0642147481258</v>
      </c>
      <c r="W14" s="522">
        <f>'BY-Techs'!BQ5</f>
        <v>1707.1201794072213</v>
      </c>
      <c r="X14" s="522">
        <f>'BY-Techs'!BR5</f>
        <v>1696.4777494392911</v>
      </c>
      <c r="Y14" s="522">
        <f>'BY-Techs'!BS5</f>
        <v>1682.8820446126342</v>
      </c>
      <c r="Z14" s="522">
        <f>'BY-Techs'!BT5</f>
        <v>1664.7430888177983</v>
      </c>
      <c r="AA14" s="522">
        <f>'BY-Techs'!BU5</f>
        <v>1651.8237219605662</v>
      </c>
      <c r="AB14" s="522">
        <f>'BY-Techs'!BV5</f>
        <v>1645.4954404425507</v>
      </c>
      <c r="AC14" s="520"/>
      <c r="AD14" s="520"/>
    </row>
    <row r="15" spans="2:30" x14ac:dyDescent="0.2">
      <c r="B15" s="518"/>
      <c r="C15" s="518"/>
      <c r="D15" s="518"/>
      <c r="E15" s="518"/>
      <c r="F15" s="518" t="s">
        <v>41</v>
      </c>
      <c r="G15" s="520"/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3">
        <f>'BY-Techs'!AP5</f>
        <v>56.870342707195483</v>
      </c>
      <c r="S15" s="523">
        <f>'BY-Techs'!AQ5</f>
        <v>56.994063488513106</v>
      </c>
      <c r="T15" s="523">
        <f>'BY-Techs'!AR5</f>
        <v>56.206969240658935</v>
      </c>
      <c r="U15" s="523">
        <f>'BY-Techs'!AS5</f>
        <v>56.086829270758336</v>
      </c>
      <c r="V15" s="523">
        <f>'BY-Techs'!AT5</f>
        <v>56.175966191007433</v>
      </c>
      <c r="W15" s="523">
        <f>'BY-Techs'!AU5</f>
        <v>56.059284860449623</v>
      </c>
      <c r="X15" s="523">
        <f>'BY-Techs'!AV5</f>
        <v>55.706884786919645</v>
      </c>
      <c r="Y15" s="523">
        <f>'BY-Techs'!AW5</f>
        <v>55.267920524532748</v>
      </c>
      <c r="Z15" s="523">
        <f>'BY-Techs'!AX5</f>
        <v>54.684525129512508</v>
      </c>
      <c r="AA15" s="523">
        <f>'BY-Techs'!AY5</f>
        <v>54.287606568694741</v>
      </c>
      <c r="AB15" s="523">
        <f>'BY-Techs'!AZ5</f>
        <v>54.111355076575279</v>
      </c>
      <c r="AC15" s="520"/>
      <c r="AD15" s="520"/>
    </row>
    <row r="16" spans="2:30" x14ac:dyDescent="0.2">
      <c r="B16" s="524"/>
      <c r="C16" s="524"/>
      <c r="D16" s="518"/>
      <c r="E16" s="518"/>
      <c r="F16" s="518" t="s">
        <v>174</v>
      </c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5">
        <f>'BY-Techs'!BA5</f>
        <v>1.692485650076506</v>
      </c>
      <c r="S16" s="525">
        <f>'BY-Techs'!BB5</f>
        <v>1.6979379413980225</v>
      </c>
      <c r="T16" s="525">
        <f>'BY-Techs'!BC5</f>
        <v>1.7068217889720769</v>
      </c>
      <c r="U16" s="525">
        <f>'BY-Techs'!BD5</f>
        <v>1.7033439719242274</v>
      </c>
      <c r="V16" s="525">
        <f>'BY-Techs'!BE5</f>
        <v>1.7108674991515151</v>
      </c>
      <c r="W16" s="525">
        <f>'BY-Techs'!BF5</f>
        <v>1.7092748301218683</v>
      </c>
      <c r="X16" s="525">
        <f>'BY-Techs'!BG5</f>
        <v>1.6988166739160591</v>
      </c>
      <c r="Y16" s="525">
        <f>'BY-Techs'!BH5</f>
        <v>1.6846958503143434</v>
      </c>
      <c r="Z16" s="525">
        <f>'BY-Techs'!BI5</f>
        <v>1.665703422896889</v>
      </c>
      <c r="AA16" s="525">
        <f>'BY-Techs'!BJ5</f>
        <v>1.6509160774773446</v>
      </c>
      <c r="AB16" s="525">
        <f>'BY-Techs'!BK5</f>
        <v>1.6424418833369996</v>
      </c>
      <c r="AC16" s="520"/>
      <c r="AD16" s="520"/>
    </row>
    <row r="17" spans="2:30" x14ac:dyDescent="0.2">
      <c r="B17" s="11" t="str">
        <f>Processes!C7</f>
        <v>ALIVSHE100</v>
      </c>
      <c r="C17" s="11" t="str">
        <f>Processes!D7</f>
        <v>Sheep rearing (Standard process)</v>
      </c>
      <c r="D17" s="19" t="str">
        <f>Commodities!C7</f>
        <v>APASSHE</v>
      </c>
      <c r="E17" s="19"/>
      <c r="F17" s="19"/>
      <c r="G17" s="472">
        <f>'BY-Techs'!Q6</f>
        <v>9.6433963998652478E-2</v>
      </c>
      <c r="H17" s="472">
        <f>'BY-Techs'!R6</f>
        <v>9.213266646408623E-2</v>
      </c>
      <c r="I17" s="472">
        <f>'BY-Techs'!S6</f>
        <v>8.8874458724990349E-2</v>
      </c>
      <c r="J17" s="472">
        <f>'BY-Techs'!T6</f>
        <v>8.3968368205287733E-2</v>
      </c>
      <c r="K17" s="472">
        <f>'BY-Techs'!U6</f>
        <v>7.8431714748700809E-2</v>
      </c>
      <c r="L17" s="472">
        <f>'BY-Techs'!V6</f>
        <v>7.3050858066971952E-2</v>
      </c>
      <c r="M17" s="472">
        <f>'BY-Techs'!W6</f>
        <v>7.0129878369949883E-2</v>
      </c>
      <c r="N17" s="472">
        <f>'BY-Techs'!X6</f>
        <v>6.9405782281772174E-2</v>
      </c>
      <c r="O17" s="472">
        <f>'BY-Techs'!Y6</f>
        <v>6.9433612843895362E-2</v>
      </c>
      <c r="P17" s="472">
        <f>'BY-Techs'!Z6</f>
        <v>6.9719208842283442E-2</v>
      </c>
      <c r="Q17" s="472">
        <f>'BY-Techs'!AA6</f>
        <v>7.0013789171397153E-2</v>
      </c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462">
        <v>1</v>
      </c>
      <c r="AD17" s="462">
        <v>1</v>
      </c>
    </row>
    <row r="18" spans="2:30" x14ac:dyDescent="0.2">
      <c r="D18" s="10" t="str">
        <f>Commodities!C28</f>
        <v>ANRGSHE</v>
      </c>
      <c r="E18" s="19"/>
      <c r="F18" s="19"/>
      <c r="G18" s="475">
        <f>'BY-Techs'!H6+'BY-Techs'!L6</f>
        <v>0.2177967315408445</v>
      </c>
      <c r="H18" s="475">
        <f>'BY-Techs'!I6+'BY-Techs'!M6</f>
        <v>0.19765613879388322</v>
      </c>
      <c r="I18" s="475">
        <f>'BY-Techs'!J6+'BY-Techs'!N6</f>
        <v>0.15985290006711156</v>
      </c>
      <c r="K18" s="462"/>
      <c r="L18" s="462"/>
      <c r="M18" s="462"/>
      <c r="N18" s="462"/>
      <c r="O18" s="462"/>
      <c r="P18" s="462"/>
      <c r="Q18" s="475">
        <f>'BY-Techs'!K6+'BY-Techs'!O6</f>
        <v>0.14080615418035286</v>
      </c>
      <c r="R18" s="526"/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462"/>
      <c r="AD18" s="462"/>
    </row>
    <row r="19" spans="2:30" x14ac:dyDescent="0.2">
      <c r="E19" s="19" t="str">
        <f>Commodities!C11</f>
        <v>ASHE</v>
      </c>
      <c r="F19" s="19"/>
      <c r="J19" s="462"/>
      <c r="K19" s="462"/>
      <c r="L19" s="462"/>
      <c r="M19" s="462"/>
      <c r="N19" s="462"/>
      <c r="O19" s="462"/>
      <c r="P19" s="462"/>
      <c r="Q19" s="462"/>
      <c r="R19" s="473">
        <f>'BY-Techs'!AB6</f>
        <v>1</v>
      </c>
      <c r="S19" s="526"/>
      <c r="T19" s="526">
        <f>R19</f>
        <v>1</v>
      </c>
      <c r="U19" s="526"/>
      <c r="V19" s="526"/>
      <c r="W19" s="526"/>
      <c r="X19" s="526"/>
      <c r="Y19" s="526"/>
      <c r="Z19" s="526"/>
      <c r="AA19" s="526"/>
      <c r="AB19" s="526"/>
      <c r="AC19" s="462"/>
      <c r="AD19" s="462"/>
    </row>
    <row r="20" spans="2:30" x14ac:dyDescent="0.2">
      <c r="D20" s="19"/>
      <c r="F20" s="10" t="s">
        <v>39</v>
      </c>
      <c r="G20" s="514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527">
        <f>'BY-Techs'!BL6</f>
        <v>209.50489704627756</v>
      </c>
      <c r="S20" s="527">
        <f>'BY-Techs'!BM6</f>
        <v>204.5374305856551</v>
      </c>
      <c r="T20" s="527">
        <f>'BY-Techs'!BN6</f>
        <v>200.07419975268402</v>
      </c>
      <c r="U20" s="527">
        <f>'BY-Techs'!BO6</f>
        <v>193.81964721756952</v>
      </c>
      <c r="V20" s="527">
        <f>'BY-Techs'!BP6</f>
        <v>187.07968795586476</v>
      </c>
      <c r="W20" s="527">
        <f>'BY-Techs'!BQ6</f>
        <v>179.98958322150187</v>
      </c>
      <c r="X20" s="527">
        <f>'BY-Techs'!BR6</f>
        <v>176.62956995411434</v>
      </c>
      <c r="Y20" s="527">
        <f>'BY-Techs'!BS6</f>
        <v>176.23136350642091</v>
      </c>
      <c r="Z20" s="527">
        <f>'BY-Techs'!BT6</f>
        <v>176.70838577318898</v>
      </c>
      <c r="AA20" s="527">
        <f>'BY-Techs'!BU6</f>
        <v>177.43252662870492</v>
      </c>
      <c r="AB20" s="527">
        <f>'BY-Techs'!BV6</f>
        <v>178.05935559899183</v>
      </c>
      <c r="AC20" s="462"/>
      <c r="AD20" s="462"/>
    </row>
    <row r="21" spans="2:30" x14ac:dyDescent="0.2">
      <c r="D21" s="19"/>
      <c r="F21" s="10" t="s">
        <v>41</v>
      </c>
      <c r="G21" s="514"/>
      <c r="H21" s="462"/>
      <c r="I21" s="462"/>
      <c r="J21" s="462"/>
      <c r="K21" s="462"/>
      <c r="L21" s="462"/>
      <c r="M21" s="462"/>
      <c r="N21" s="462"/>
      <c r="O21" s="462"/>
      <c r="P21" s="462"/>
      <c r="Q21" s="462"/>
      <c r="R21" s="528">
        <f>'BY-Techs'!AP6</f>
        <v>6.0716791146005242</v>
      </c>
      <c r="S21" s="528">
        <f>'BY-Techs'!AQ6</f>
        <v>5.9667773286554278</v>
      </c>
      <c r="T21" s="528">
        <f>'BY-Techs'!AR6</f>
        <v>5.8623296548004822</v>
      </c>
      <c r="U21" s="528">
        <f>'BY-Techs'!AS6</f>
        <v>5.7271170361875381</v>
      </c>
      <c r="V21" s="528">
        <f>'BY-Techs'!AT6</f>
        <v>5.5778357295577763</v>
      </c>
      <c r="W21" s="528">
        <f>'BY-Techs'!AU6</f>
        <v>5.4245726678525328</v>
      </c>
      <c r="X21" s="528">
        <f>'BY-Techs'!AV6</f>
        <v>5.3512361164706039</v>
      </c>
      <c r="Y21" s="528">
        <f>'BY-Techs'!AW6</f>
        <v>5.3419224539472081</v>
      </c>
      <c r="Z21" s="528">
        <f>'BY-Techs'!AX6</f>
        <v>5.3521679945681795</v>
      </c>
      <c r="AA21" s="528">
        <f>'BY-Techs'!AY6</f>
        <v>5.3684467629926802</v>
      </c>
      <c r="AB21" s="528">
        <f>'BY-Techs'!AZ6</f>
        <v>5.3828528112101814</v>
      </c>
      <c r="AC21" s="462"/>
      <c r="AD21" s="462"/>
    </row>
    <row r="22" spans="2:30" x14ac:dyDescent="0.2">
      <c r="D22" s="19"/>
      <c r="F22" s="10" t="s">
        <v>174</v>
      </c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529">
        <f>'BY-Techs'!BA6</f>
        <v>0.26451495367634376</v>
      </c>
      <c r="S22" s="529">
        <f>'BY-Techs'!BB6</f>
        <v>0.25559711833513277</v>
      </c>
      <c r="T22" s="529">
        <f>'BY-Techs'!BC6</f>
        <v>0.24827508710281906</v>
      </c>
      <c r="U22" s="529">
        <f>'BY-Techs'!BD6</f>
        <v>0.2372586756697781</v>
      </c>
      <c r="V22" s="529">
        <f>'BY-Techs'!BE6</f>
        <v>0.22562947624242408</v>
      </c>
      <c r="W22" s="529">
        <f>'BY-Techs'!BF6</f>
        <v>0.21314050708580218</v>
      </c>
      <c r="X22" s="529">
        <f>'BY-Techs'!BG6</f>
        <v>0.20726971454268278</v>
      </c>
      <c r="Y22" s="529">
        <f>'BY-Techs'!BH6</f>
        <v>0.20661610314041776</v>
      </c>
      <c r="Z22" s="529">
        <f>'BY-Techs'!BI6</f>
        <v>0.20746083189437797</v>
      </c>
      <c r="AA22" s="529">
        <f>'BY-Techs'!BJ6</f>
        <v>0.2086940148576085</v>
      </c>
      <c r="AB22" s="529">
        <f>'BY-Techs'!BK6</f>
        <v>0.20974015020509029</v>
      </c>
      <c r="AC22" s="462"/>
      <c r="AD22" s="462"/>
    </row>
    <row r="23" spans="2:30" x14ac:dyDescent="0.2">
      <c r="B23" s="524" t="str">
        <f>Processes!C8</f>
        <v>ALIVPIG100</v>
      </c>
      <c r="C23" s="524" t="str">
        <f>Processes!D8</f>
        <v>Pigs rearing (Standard process)</v>
      </c>
      <c r="D23" s="518" t="str">
        <f>Commodities!C29</f>
        <v>ANRGPIG</v>
      </c>
      <c r="E23" s="518"/>
      <c r="F23" s="518"/>
      <c r="G23" s="519">
        <f>'BY-Techs'!H7+'BY-Techs'!L7</f>
        <v>0.21058904060216871</v>
      </c>
      <c r="H23" s="519">
        <f>'BY-Techs'!I7+'BY-Techs'!M7</f>
        <v>0.20982598248413467</v>
      </c>
      <c r="I23" s="519">
        <f>'BY-Techs'!J7+'BY-Techs'!N7</f>
        <v>0.16700153757425432</v>
      </c>
      <c r="J23" s="520"/>
      <c r="K23" s="520"/>
      <c r="L23" s="520"/>
      <c r="M23" s="520"/>
      <c r="N23" s="520"/>
      <c r="O23" s="520"/>
      <c r="P23" s="520"/>
      <c r="Q23" s="519">
        <f>'BY-Techs'!K7+'BY-Techs'!O7</f>
        <v>0.14710301932691949</v>
      </c>
      <c r="R23" s="525"/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0">
        <v>1</v>
      </c>
      <c r="AD23" s="520">
        <v>1</v>
      </c>
    </row>
    <row r="24" spans="2:30" x14ac:dyDescent="0.2">
      <c r="B24" s="524"/>
      <c r="C24" s="524"/>
      <c r="D24" s="518"/>
      <c r="E24" s="518" t="str">
        <f>Commodities!C12</f>
        <v>APIG</v>
      </c>
      <c r="F24" s="518"/>
      <c r="G24" s="518"/>
      <c r="H24" s="518"/>
      <c r="I24" s="518"/>
      <c r="J24" s="520"/>
      <c r="K24" s="520"/>
      <c r="L24" s="520"/>
      <c r="M24" s="520"/>
      <c r="N24" s="520"/>
      <c r="O24" s="520"/>
      <c r="P24" s="520"/>
      <c r="Q24" s="520"/>
      <c r="R24" s="530">
        <f>'BY-Techs'!AB7</f>
        <v>1</v>
      </c>
      <c r="S24" s="525"/>
      <c r="T24" s="525">
        <f>R24</f>
        <v>1</v>
      </c>
      <c r="U24" s="525"/>
      <c r="V24" s="525"/>
      <c r="W24" s="525"/>
      <c r="X24" s="525"/>
      <c r="Y24" s="525"/>
      <c r="Z24" s="525"/>
      <c r="AA24" s="525"/>
      <c r="AB24" s="525"/>
      <c r="AC24" s="520"/>
      <c r="AD24" s="520"/>
    </row>
    <row r="25" spans="2:30" x14ac:dyDescent="0.2">
      <c r="B25" s="524"/>
      <c r="C25" s="524"/>
      <c r="D25" s="518"/>
      <c r="E25" s="518"/>
      <c r="F25" s="518" t="s">
        <v>39</v>
      </c>
      <c r="G25" s="518"/>
      <c r="H25" s="518"/>
      <c r="I25" s="518"/>
      <c r="J25" s="520"/>
      <c r="K25" s="520"/>
      <c r="L25" s="520"/>
      <c r="M25" s="520"/>
      <c r="N25" s="520"/>
      <c r="O25" s="520"/>
      <c r="P25" s="520"/>
      <c r="Q25" s="520"/>
      <c r="R25" s="522">
        <f>'BY-Techs'!BL7</f>
        <v>274.88668555242168</v>
      </c>
      <c r="S25" s="522">
        <f>'BY-Techs'!BM7</f>
        <v>275.42236458120192</v>
      </c>
      <c r="T25" s="522">
        <f>'BY-Techs'!BN7</f>
        <v>313.08413287858508</v>
      </c>
      <c r="U25" s="522">
        <f>'BY-Techs'!BO7</f>
        <v>307.46663731022579</v>
      </c>
      <c r="V25" s="522">
        <f>'BY-Techs'!BP7</f>
        <v>308.29397132221777</v>
      </c>
      <c r="W25" s="522">
        <f>'BY-Techs'!BQ7</f>
        <v>307.98780031945813</v>
      </c>
      <c r="X25" s="522">
        <f>'BY-Techs'!BR7</f>
        <v>307.38239600289739</v>
      </c>
      <c r="Y25" s="522">
        <f>'BY-Techs'!BS7</f>
        <v>306.91559470403257</v>
      </c>
      <c r="Z25" s="522">
        <f>'BY-Techs'!BT7</f>
        <v>306.53136615714834</v>
      </c>
      <c r="AA25" s="522">
        <f>'BY-Techs'!BU7</f>
        <v>306.17292068876657</v>
      </c>
      <c r="AB25" s="522">
        <f>'BY-Techs'!BV7</f>
        <v>305.89854322270111</v>
      </c>
      <c r="AC25" s="520"/>
      <c r="AD25" s="520"/>
    </row>
    <row r="26" spans="2:30" x14ac:dyDescent="0.2">
      <c r="B26" s="524"/>
      <c r="C26" s="524"/>
      <c r="D26" s="518"/>
      <c r="E26" s="518"/>
      <c r="F26" s="518" t="s">
        <v>41</v>
      </c>
      <c r="G26" s="520"/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3">
        <f>'BY-Techs'!AP7</f>
        <v>12.188264005266937</v>
      </c>
      <c r="S26" s="523">
        <f>'BY-Techs'!AQ7</f>
        <v>12.212391232642741</v>
      </c>
      <c r="T26" s="523">
        <f>'BY-Techs'!AR7</f>
        <v>13.732389243482375</v>
      </c>
      <c r="U26" s="523">
        <f>'BY-Techs'!AS7</f>
        <v>13.474376013592586</v>
      </c>
      <c r="V26" s="523">
        <f>'BY-Techs'!AT7</f>
        <v>13.51314228327106</v>
      </c>
      <c r="W26" s="523">
        <f>'BY-Techs'!AU7</f>
        <v>13.504765384888604</v>
      </c>
      <c r="X26" s="523">
        <f>'BY-Techs'!AV7</f>
        <v>13.484216479023413</v>
      </c>
      <c r="Y26" s="523">
        <f>'BY-Techs'!AW7</f>
        <v>13.470382007146782</v>
      </c>
      <c r="Z26" s="523">
        <f>'BY-Techs'!AX7</f>
        <v>13.46051035750034</v>
      </c>
      <c r="AA26" s="523">
        <f>'BY-Techs'!AY7</f>
        <v>13.452264963878855</v>
      </c>
      <c r="AB26" s="523">
        <f>'BY-Techs'!AZ7</f>
        <v>13.446425524597933</v>
      </c>
      <c r="AC26" s="520"/>
      <c r="AD26" s="520"/>
    </row>
    <row r="27" spans="2:30" x14ac:dyDescent="0.2">
      <c r="B27" s="524"/>
      <c r="C27" s="524"/>
      <c r="D27" s="518"/>
      <c r="E27" s="518"/>
      <c r="F27" s="518" t="s">
        <v>174</v>
      </c>
      <c r="G27" s="520"/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19">
        <f>'BY-Techs'!BA7</f>
        <v>6.1074649812309589E-2</v>
      </c>
      <c r="S27" s="519">
        <f>'BY-Techs'!BB7</f>
        <v>6.1168221599046321E-2</v>
      </c>
      <c r="T27" s="519">
        <f>'BY-Techs'!BC7</f>
        <v>7.9690189565984393E-2</v>
      </c>
      <c r="U27" s="519">
        <f>'BY-Techs'!BD7</f>
        <v>7.9047551692843568E-2</v>
      </c>
      <c r="V27" s="519">
        <f>'BY-Techs'!BE7</f>
        <v>7.9090268946856584E-2</v>
      </c>
      <c r="W27" s="519">
        <f>'BY-Techs'!BF7</f>
        <v>7.8670087860636936E-2</v>
      </c>
      <c r="X27" s="519">
        <f>'BY-Techs'!BG7</f>
        <v>7.8109193365825016E-2</v>
      </c>
      <c r="Y27" s="519">
        <f>'BY-Techs'!BH7</f>
        <v>7.7540556625645629E-2</v>
      </c>
      <c r="Z27" s="519">
        <f>'BY-Techs'!BI7</f>
        <v>7.696983435368146E-2</v>
      </c>
      <c r="AA27" s="519">
        <f>'BY-Techs'!BJ7</f>
        <v>7.6372117571969628E-2</v>
      </c>
      <c r="AB27" s="519">
        <f>'BY-Techs'!BK7</f>
        <v>7.5882603890788755E-2</v>
      </c>
      <c r="AC27" s="520"/>
      <c r="AD27" s="520"/>
    </row>
    <row r="28" spans="2:30" x14ac:dyDescent="0.2">
      <c r="B28" s="11" t="str">
        <f>Processes!C9</f>
        <v>ALIVPOU100</v>
      </c>
      <c r="C28" s="11" t="str">
        <f>Processes!D9</f>
        <v>Poultry rearing (Standard process)</v>
      </c>
      <c r="D28" s="10" t="str">
        <f>Commodities!C30</f>
        <v>ANRGPOU</v>
      </c>
      <c r="E28" s="19"/>
      <c r="F28" s="19"/>
      <c r="G28" s="475">
        <f>'BY-Techs'!H8+'BY-Techs'!L8</f>
        <v>2.1932987182430419E-2</v>
      </c>
      <c r="H28" s="475">
        <f>'BY-Techs'!I8+'BY-Techs'!M8</f>
        <v>2.1546097156632242E-2</v>
      </c>
      <c r="I28" s="475">
        <f>'BY-Techs'!J8+'BY-Techs'!N8</f>
        <v>1.5543027910017772E-2</v>
      </c>
      <c r="K28" s="462"/>
      <c r="L28" s="462"/>
      <c r="M28" s="462"/>
      <c r="N28" s="462"/>
      <c r="O28" s="462"/>
      <c r="P28" s="462"/>
      <c r="Q28" s="475">
        <f>'BY-Techs'!K8+'BY-Techs'!O8</f>
        <v>1.3691049605034769E-2</v>
      </c>
      <c r="R28" s="462"/>
      <c r="S28" s="526"/>
      <c r="T28" s="526"/>
      <c r="U28" s="526"/>
      <c r="V28" s="526"/>
      <c r="W28" s="526"/>
      <c r="X28" s="526"/>
      <c r="Y28" s="526"/>
      <c r="Z28" s="526"/>
      <c r="AA28" s="526"/>
      <c r="AB28" s="526"/>
      <c r="AC28" s="462">
        <v>1</v>
      </c>
      <c r="AD28" s="462">
        <v>1</v>
      </c>
    </row>
    <row r="29" spans="2:30" x14ac:dyDescent="0.2">
      <c r="B29" s="11"/>
      <c r="C29" s="11"/>
      <c r="E29" s="19" t="str">
        <f>Commodities!C13</f>
        <v>APOU</v>
      </c>
      <c r="F29" s="19"/>
      <c r="J29" s="462"/>
      <c r="K29" s="462"/>
      <c r="L29" s="462"/>
      <c r="M29" s="462"/>
      <c r="N29" s="462"/>
      <c r="O29" s="462"/>
      <c r="P29" s="462"/>
      <c r="Q29" s="462"/>
      <c r="R29" s="473">
        <f>'BY-Techs'!AB8</f>
        <v>1</v>
      </c>
      <c r="S29" s="526"/>
      <c r="T29" s="526">
        <f>R29</f>
        <v>1</v>
      </c>
      <c r="U29" s="526"/>
      <c r="V29" s="526"/>
      <c r="W29" s="526"/>
      <c r="X29" s="526"/>
      <c r="Y29" s="526"/>
      <c r="Z29" s="526"/>
      <c r="AA29" s="526"/>
      <c r="AB29" s="526"/>
      <c r="AC29" s="462"/>
      <c r="AD29" s="462"/>
    </row>
    <row r="30" spans="2:30" x14ac:dyDescent="0.2">
      <c r="B30" s="11"/>
      <c r="C30" s="11"/>
      <c r="D30" s="19"/>
      <c r="F30" s="10" t="s">
        <v>39</v>
      </c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527">
        <f>'BY-Techs'!BL8</f>
        <v>19.343677593140328</v>
      </c>
      <c r="S30" s="527">
        <f>'BY-Techs'!BM8</f>
        <v>19.212417091231629</v>
      </c>
      <c r="T30" s="527">
        <f>'BY-Techs'!BN8</f>
        <v>17.82009782302703</v>
      </c>
      <c r="U30" s="527">
        <f>'BY-Techs'!BO8</f>
        <v>17.827909494139465</v>
      </c>
      <c r="V30" s="527">
        <f>'BY-Techs'!BP8</f>
        <v>17.957007255603102</v>
      </c>
      <c r="W30" s="527">
        <f>'BY-Techs'!BQ8</f>
        <v>18.004365276338298</v>
      </c>
      <c r="X30" s="527">
        <f>'BY-Techs'!BR8</f>
        <v>17.999601788578744</v>
      </c>
      <c r="Y30" s="527">
        <f>'BY-Techs'!BS8</f>
        <v>17.964027921631875</v>
      </c>
      <c r="Z30" s="527">
        <f>'BY-Techs'!BT8</f>
        <v>17.905724671027997</v>
      </c>
      <c r="AA30" s="527">
        <f>'BY-Techs'!BU8</f>
        <v>17.824511100661212</v>
      </c>
      <c r="AB30" s="527">
        <f>'BY-Techs'!BV8</f>
        <v>17.747857984196006</v>
      </c>
      <c r="AC30" s="462"/>
      <c r="AD30" s="462"/>
    </row>
    <row r="31" spans="2:30" x14ac:dyDescent="0.2">
      <c r="B31" s="11"/>
      <c r="C31" s="11"/>
      <c r="D31" s="19"/>
      <c r="F31" s="10" t="s">
        <v>41</v>
      </c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528">
        <f>'BY-Techs'!AP8</f>
        <v>0.34609151828957607</v>
      </c>
      <c r="S31" s="528">
        <f>'BY-Techs'!AQ8</f>
        <v>0.35899833607974685</v>
      </c>
      <c r="T31" s="528">
        <f>'BY-Techs'!AR8</f>
        <v>0.34879788316081906</v>
      </c>
      <c r="U31" s="528">
        <f>'BY-Techs'!AS8</f>
        <v>0.34879788316081906</v>
      </c>
      <c r="V31" s="528">
        <f>'BY-Techs'!AT8</f>
        <v>0.34879788316081906</v>
      </c>
      <c r="W31" s="528">
        <f>'BY-Techs'!AU8</f>
        <v>0.34879788316081906</v>
      </c>
      <c r="X31" s="528">
        <f>'BY-Techs'!AV8</f>
        <v>0.348797883160819</v>
      </c>
      <c r="Y31" s="528">
        <f>'BY-Techs'!AW8</f>
        <v>0.34879788316081928</v>
      </c>
      <c r="Z31" s="528">
        <f>'BY-Techs'!AX8</f>
        <v>0.34879788316082355</v>
      </c>
      <c r="AA31" s="528">
        <f>'BY-Techs'!AY8</f>
        <v>0.34879788316077037</v>
      </c>
      <c r="AB31" s="528">
        <f>'BY-Techs'!AZ8</f>
        <v>0.34879788316115712</v>
      </c>
      <c r="AC31" s="462"/>
      <c r="AD31" s="462"/>
    </row>
    <row r="32" spans="2:30" x14ac:dyDescent="0.2">
      <c r="B32" s="11"/>
      <c r="C32" s="11"/>
      <c r="D32" s="19"/>
      <c r="F32" s="10" t="s">
        <v>174</v>
      </c>
      <c r="G32" s="462"/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75">
        <f>'BY-Techs'!BA8</f>
        <v>3.8954050674384615E-2</v>
      </c>
      <c r="S32" s="475">
        <f>'BY-Techs'!BB8</f>
        <v>3.765629688244175E-2</v>
      </c>
      <c r="T32" s="475">
        <f>'BY-Techs'!BC8</f>
        <v>3.3855942827902677E-2</v>
      </c>
      <c r="U32" s="475">
        <f>'BY-Techs'!BD8</f>
        <v>3.3881141766975049E-2</v>
      </c>
      <c r="V32" s="475">
        <f>'BY-Techs'!BE8</f>
        <v>3.429758615879324E-2</v>
      </c>
      <c r="W32" s="475">
        <f>'BY-Techs'!BF8</f>
        <v>3.4450353967616441E-2</v>
      </c>
      <c r="X32" s="475">
        <f>'BY-Techs'!BG8</f>
        <v>3.4434987878069492E-2</v>
      </c>
      <c r="Y32" s="475">
        <f>'BY-Techs'!BH8</f>
        <v>3.4320233468563457E-2</v>
      </c>
      <c r="Z32" s="475">
        <f>'BY-Techs'!BI8</f>
        <v>3.4132158466615173E-2</v>
      </c>
      <c r="AA32" s="475">
        <f>'BY-Techs'!BJ8</f>
        <v>3.3870179207371079E-2</v>
      </c>
      <c r="AB32" s="475">
        <f>'BY-Techs'!BK8</f>
        <v>3.3622911089715185E-2</v>
      </c>
      <c r="AC32" s="462"/>
      <c r="AD32" s="462"/>
    </row>
    <row r="33" spans="2:30" x14ac:dyDescent="0.2">
      <c r="B33" s="524" t="str">
        <f>Processes!C10</f>
        <v>ALIVOTH100</v>
      </c>
      <c r="C33" s="524" t="str">
        <f>Processes!D10</f>
        <v>Other animals rearing (base year) (Standard process)</v>
      </c>
      <c r="D33" s="518" t="str">
        <f>Commodities!C8</f>
        <v>APASOTH</v>
      </c>
      <c r="E33" s="518"/>
      <c r="F33" s="518"/>
      <c r="G33" s="519">
        <f>'BY-Techs'!Q9</f>
        <v>3.6795064377682409E-2</v>
      </c>
      <c r="H33" s="519">
        <f>'BY-Techs'!R9</f>
        <v>3.2497311344654563E-2</v>
      </c>
      <c r="I33" s="519">
        <f>'BY-Techs'!S9</f>
        <v>2.8294615552444231E-2</v>
      </c>
      <c r="J33" s="519">
        <f>'BY-Techs'!T9</f>
        <v>2.8678730491206127E-2</v>
      </c>
      <c r="K33" s="519">
        <f>'BY-Techs'!U9</f>
        <v>2.9047801179487364E-2</v>
      </c>
      <c r="L33" s="519">
        <f>'BY-Techs'!V9</f>
        <v>2.9096293315467814E-2</v>
      </c>
      <c r="M33" s="519">
        <f>'BY-Techs'!W9</f>
        <v>2.9016077130685415E-2</v>
      </c>
      <c r="N33" s="519">
        <f>'BY-Techs'!X9</f>
        <v>2.8863608473136189E-2</v>
      </c>
      <c r="O33" s="519">
        <f>'BY-Techs'!Y9</f>
        <v>2.8696002579890505E-2</v>
      </c>
      <c r="P33" s="519">
        <f>'BY-Techs'!Z9</f>
        <v>2.8512861111480891E-2</v>
      </c>
      <c r="Q33" s="519">
        <f>'BY-Techs'!AA9</f>
        <v>2.8359860110922518E-2</v>
      </c>
      <c r="R33" s="525"/>
      <c r="S33" s="525"/>
      <c r="T33" s="525"/>
      <c r="U33" s="525"/>
      <c r="V33" s="525"/>
      <c r="W33" s="525"/>
      <c r="X33" s="525"/>
      <c r="Y33" s="525"/>
      <c r="Z33" s="525"/>
      <c r="AA33" s="525"/>
      <c r="AB33" s="525"/>
      <c r="AC33" s="520">
        <v>1</v>
      </c>
      <c r="AD33" s="520">
        <v>1</v>
      </c>
    </row>
    <row r="34" spans="2:30" x14ac:dyDescent="0.2">
      <c r="B34" s="524"/>
      <c r="C34" s="524"/>
      <c r="D34" s="518" t="str">
        <f>Commodities!C31</f>
        <v>ANRGOTH</v>
      </c>
      <c r="E34" s="518"/>
      <c r="F34" s="518"/>
      <c r="G34" s="519">
        <f>'BY-Techs'!H9+'BY-Techs'!L9</f>
        <v>1.510095146086281</v>
      </c>
      <c r="H34" s="519">
        <f>'BY-Techs'!I9+'BY-Techs'!M9</f>
        <v>1.284404730976513</v>
      </c>
      <c r="I34" s="519">
        <f>'BY-Techs'!J9+'BY-Techs'!N9</f>
        <v>0.89664703891792041</v>
      </c>
      <c r="J34" s="519"/>
      <c r="K34" s="519"/>
      <c r="L34" s="519"/>
      <c r="M34" s="519"/>
      <c r="N34" s="519"/>
      <c r="O34" s="519"/>
      <c r="P34" s="519"/>
      <c r="Q34" s="519">
        <f>'BY-Techs'!K9+'BY-Techs'!O9</f>
        <v>0.7898100137953592</v>
      </c>
      <c r="R34" s="525"/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0"/>
      <c r="AD34" s="520"/>
    </row>
    <row r="35" spans="2:30" x14ac:dyDescent="0.2">
      <c r="B35" s="524"/>
      <c r="C35" s="524"/>
      <c r="D35" s="518"/>
      <c r="E35" s="518" t="str">
        <f>Commodities!C14</f>
        <v>AOTH</v>
      </c>
      <c r="F35" s="518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30">
        <f>'BY-Techs'!AB9</f>
        <v>1</v>
      </c>
      <c r="S35" s="525"/>
      <c r="T35" s="525">
        <f>R35</f>
        <v>1</v>
      </c>
      <c r="U35" s="525"/>
      <c r="V35" s="525"/>
      <c r="W35" s="525"/>
      <c r="X35" s="525"/>
      <c r="Y35" s="525"/>
      <c r="Z35" s="525"/>
      <c r="AA35" s="525"/>
      <c r="AB35" s="525"/>
      <c r="AC35" s="520"/>
      <c r="AD35" s="520"/>
    </row>
    <row r="36" spans="2:30" x14ac:dyDescent="0.2">
      <c r="B36" s="524"/>
      <c r="C36" s="524"/>
      <c r="D36" s="524"/>
      <c r="E36" s="524"/>
      <c r="F36" s="524" t="s">
        <v>39</v>
      </c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2">
        <f>'BY-Techs'!BL9</f>
        <v>1094.1789943619606</v>
      </c>
      <c r="S36" s="532">
        <f>'BY-Techs'!BM9</f>
        <v>1104.4849638357755</v>
      </c>
      <c r="T36" s="532">
        <f>'BY-Techs'!BN9</f>
        <v>1092.3676238285134</v>
      </c>
      <c r="U36" s="532">
        <f>'BY-Techs'!BO9</f>
        <v>1092.7046025963537</v>
      </c>
      <c r="V36" s="532">
        <f>'BY-Techs'!BP9</f>
        <v>1098.2736036414353</v>
      </c>
      <c r="W36" s="532">
        <f>'BY-Techs'!BQ9</f>
        <v>1100.3165272675089</v>
      </c>
      <c r="X36" s="532">
        <f>'BY-Techs'!BR9</f>
        <v>1100.1110406036782</v>
      </c>
      <c r="Y36" s="532">
        <f>'BY-Techs'!BS9</f>
        <v>1098.576460143423</v>
      </c>
      <c r="Z36" s="532">
        <f>'BY-Techs'!BT9</f>
        <v>1096.061382733368</v>
      </c>
      <c r="AA36" s="532">
        <f>'BY-Techs'!BU9</f>
        <v>1092.5580031774048</v>
      </c>
      <c r="AB36" s="532">
        <f>'BY-Techs'!BV9</f>
        <v>1089.2513518383473</v>
      </c>
      <c r="AC36" s="531"/>
      <c r="AD36" s="531"/>
    </row>
    <row r="37" spans="2:30" x14ac:dyDescent="0.2">
      <c r="B37" s="524"/>
      <c r="C37" s="524"/>
      <c r="D37" s="524"/>
      <c r="E37" s="524"/>
      <c r="F37" s="524" t="s">
        <v>41</v>
      </c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3">
        <f>'BY-Techs'!AP9</f>
        <v>17.725278969957085</v>
      </c>
      <c r="S37" s="533">
        <f>'BY-Techs'!AQ9</f>
        <v>17.818990242387592</v>
      </c>
      <c r="T37" s="533">
        <f>'BY-Techs'!AR9</f>
        <v>17.517435897435902</v>
      </c>
      <c r="U37" s="533">
        <f>'BY-Techs'!AS9</f>
        <v>17.517435897435902</v>
      </c>
      <c r="V37" s="533">
        <f>'BY-Techs'!AT9</f>
        <v>17.517435897435902</v>
      </c>
      <c r="W37" s="533">
        <f>'BY-Techs'!AU9</f>
        <v>17.517435897435902</v>
      </c>
      <c r="X37" s="533">
        <f>'BY-Techs'!AV9</f>
        <v>17.517435897435902</v>
      </c>
      <c r="Y37" s="533">
        <f>'BY-Techs'!AW9</f>
        <v>17.517435897435902</v>
      </c>
      <c r="Z37" s="533">
        <f>'BY-Techs'!AX9</f>
        <v>17.517435897435902</v>
      </c>
      <c r="AA37" s="533">
        <f>'BY-Techs'!AY9</f>
        <v>17.517435897435902</v>
      </c>
      <c r="AB37" s="533">
        <f>'BY-Techs'!AZ9</f>
        <v>17.517435897435902</v>
      </c>
      <c r="AC37" s="531"/>
      <c r="AD37" s="531"/>
    </row>
    <row r="38" spans="2:30" x14ac:dyDescent="0.2">
      <c r="B38" s="534"/>
      <c r="C38" s="534"/>
      <c r="D38" s="534"/>
      <c r="E38" s="534"/>
      <c r="F38" s="534" t="s">
        <v>174</v>
      </c>
      <c r="G38" s="535"/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6">
        <f>'BY-Techs'!BA9</f>
        <v>2.3288649548156828</v>
      </c>
      <c r="S38" s="536">
        <f>'BY-Techs'!BB9</f>
        <v>2.3557618346633413</v>
      </c>
      <c r="T38" s="536">
        <f>'BY-Techs'!BC9</f>
        <v>2.3371015160721269</v>
      </c>
      <c r="U38" s="536">
        <f>'BY-Techs'!BD9</f>
        <v>2.3381885443554831</v>
      </c>
      <c r="V38" s="536">
        <f>'BY-Techs'!BE9</f>
        <v>2.3561530638557464</v>
      </c>
      <c r="W38" s="536">
        <f>'BY-Techs'!BF9</f>
        <v>2.3627431400688872</v>
      </c>
      <c r="X38" s="536">
        <f>'BY-Techs'!BG9</f>
        <v>2.3620802798629819</v>
      </c>
      <c r="Y38" s="536">
        <f>'BY-Techs'!BH9</f>
        <v>2.3571300203137708</v>
      </c>
      <c r="Z38" s="536">
        <f>'BY-Techs'!BI9</f>
        <v>2.3490168673781091</v>
      </c>
      <c r="AA38" s="536">
        <f>'BY-Techs'!BJ9</f>
        <v>2.3377156430040351</v>
      </c>
      <c r="AB38" s="536">
        <f>'BY-Techs'!BK9</f>
        <v>2.3270490257812688</v>
      </c>
      <c r="AC38" s="535"/>
      <c r="AD38" s="535"/>
    </row>
    <row r="39" spans="2:30" x14ac:dyDescent="0.2">
      <c r="B39" s="11" t="str">
        <f>Processes!C11</f>
        <v>APASCAT100</v>
      </c>
      <c r="C39" s="11" t="str">
        <f>Processes!D11</f>
        <v>Dairy Cattle pasture system (Standard process)</v>
      </c>
      <c r="D39" s="19" t="str">
        <f>Commodities!$C$21</f>
        <v>AGRLAND</v>
      </c>
      <c r="E39" s="19"/>
      <c r="F39" s="19"/>
      <c r="G39" s="537">
        <f>'BY-Techs'!Q10</f>
        <v>1</v>
      </c>
      <c r="H39" s="462"/>
      <c r="I39" s="462">
        <f>G39</f>
        <v>1</v>
      </c>
      <c r="J39" s="462"/>
      <c r="K39" s="462"/>
      <c r="L39" s="462"/>
      <c r="M39" s="462"/>
      <c r="N39" s="462"/>
      <c r="O39" s="462"/>
      <c r="P39" s="462"/>
      <c r="Q39" s="462"/>
      <c r="R39" s="47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62">
        <v>1</v>
      </c>
      <c r="AD39" s="462">
        <v>1</v>
      </c>
    </row>
    <row r="40" spans="2:30" x14ac:dyDescent="0.2">
      <c r="B40" s="11"/>
      <c r="C40" s="11"/>
      <c r="D40" s="19"/>
      <c r="E40" s="19" t="str">
        <f>Commodities!C5</f>
        <v>APASCAT1</v>
      </c>
      <c r="F40" s="19"/>
      <c r="G40" s="514"/>
      <c r="H40" s="462"/>
      <c r="I40" s="462"/>
      <c r="J40" s="462"/>
      <c r="K40" s="462"/>
      <c r="L40" s="462"/>
      <c r="M40" s="462"/>
      <c r="N40" s="462"/>
      <c r="O40" s="462"/>
      <c r="P40" s="462"/>
      <c r="Q40" s="462"/>
      <c r="R40" s="473">
        <f>'BY-Techs'!AD10</f>
        <v>1</v>
      </c>
      <c r="S40" s="472"/>
      <c r="T40" s="472">
        <f>R40</f>
        <v>1</v>
      </c>
      <c r="U40" s="472"/>
      <c r="V40" s="472"/>
      <c r="W40" s="472"/>
      <c r="X40" s="472"/>
      <c r="Y40" s="472"/>
      <c r="Z40" s="472"/>
      <c r="AA40" s="472"/>
      <c r="AB40" s="472"/>
      <c r="AC40" s="462"/>
      <c r="AD40" s="462"/>
    </row>
    <row r="41" spans="2:30" x14ac:dyDescent="0.2">
      <c r="B41" s="11"/>
      <c r="C41" s="11"/>
      <c r="D41" s="19"/>
      <c r="F41" s="19" t="s">
        <v>39</v>
      </c>
      <c r="G41" s="514"/>
      <c r="H41" s="462"/>
      <c r="I41" s="462"/>
      <c r="J41" s="462"/>
      <c r="K41" s="462"/>
      <c r="L41" s="462"/>
      <c r="M41" s="462"/>
      <c r="N41" s="462"/>
      <c r="O41" s="462"/>
      <c r="P41" s="462"/>
      <c r="Q41" s="462"/>
      <c r="R41" s="538">
        <f>'BY-Techs'!BL10</f>
        <v>657.12960553708626</v>
      </c>
      <c r="S41" s="538">
        <f>'BY-Techs'!BM10</f>
        <v>637.46149553425016</v>
      </c>
      <c r="T41" s="538">
        <f>'BY-Techs'!BN10</f>
        <v>548.18024982176826</v>
      </c>
      <c r="U41" s="538">
        <f>'BY-Techs'!BO10</f>
        <v>665.72175496277634</v>
      </c>
      <c r="V41" s="538">
        <f>'BY-Techs'!BP10</f>
        <v>732.86756846385663</v>
      </c>
      <c r="W41" s="538">
        <f>'BY-Techs'!BQ10</f>
        <v>791.96090964326424</v>
      </c>
      <c r="X41" s="538">
        <f>'BY-Techs'!BR10</f>
        <v>818.87744196820199</v>
      </c>
      <c r="Y41" s="538">
        <f>'BY-Techs'!BS10</f>
        <v>831.20727634038451</v>
      </c>
      <c r="Z41" s="538">
        <f>'BY-Techs'!BT10</f>
        <v>817.26606131456856</v>
      </c>
      <c r="AA41" s="538">
        <f>'BY-Techs'!BU10</f>
        <v>805.52647663744756</v>
      </c>
      <c r="AB41" s="538">
        <f>'BY-Techs'!BV10</f>
        <v>801.30847740525962</v>
      </c>
      <c r="AC41" s="462"/>
      <c r="AD41" s="462"/>
    </row>
    <row r="42" spans="2:30" x14ac:dyDescent="0.2">
      <c r="B42" s="11"/>
      <c r="C42" s="11"/>
      <c r="D42" s="19"/>
      <c r="F42" s="19" t="s">
        <v>174</v>
      </c>
      <c r="G42" s="514"/>
      <c r="H42" s="462"/>
      <c r="I42" s="462"/>
      <c r="J42" s="462"/>
      <c r="K42" s="462"/>
      <c r="L42" s="462"/>
      <c r="M42" s="462"/>
      <c r="N42" s="462"/>
      <c r="O42" s="462"/>
      <c r="P42" s="462"/>
      <c r="Q42" s="462"/>
      <c r="R42" s="539">
        <f>'BY-Techs'!BA10</f>
        <v>2.119772921087375</v>
      </c>
      <c r="S42" s="539">
        <f>'BY-Techs'!BB10</f>
        <v>2.0563274049491937</v>
      </c>
      <c r="T42" s="539">
        <f>'BY-Techs'!BC10</f>
        <v>1.7683233865218331</v>
      </c>
      <c r="U42" s="539">
        <f>'BY-Techs'!BD10</f>
        <v>2.1474895321379881</v>
      </c>
      <c r="V42" s="539">
        <f>'BY-Techs'!BE10</f>
        <v>2.3640889305285695</v>
      </c>
      <c r="W42" s="539">
        <f>'BY-Techs'!BF10</f>
        <v>2.5547126117524654</v>
      </c>
      <c r="X42" s="539">
        <f>'BY-Techs'!BG10</f>
        <v>2.6415401353812968</v>
      </c>
      <c r="Y42" s="539">
        <f>'BY-Techs'!BH10</f>
        <v>2.6813137946464018</v>
      </c>
      <c r="Z42" s="539">
        <f>'BY-Techs'!BI10</f>
        <v>2.6363421332728016</v>
      </c>
      <c r="AA42" s="539">
        <f>'BY-Techs'!BJ10</f>
        <v>2.5984725052820887</v>
      </c>
      <c r="AB42" s="539">
        <f>'BY-Techs'!BK10</f>
        <v>2.5848660561459988</v>
      </c>
      <c r="AC42" s="462"/>
      <c r="AD42" s="462"/>
    </row>
    <row r="43" spans="2:30" x14ac:dyDescent="0.2">
      <c r="B43" s="540" t="str">
        <f>Processes!C12</f>
        <v>APASCAT200</v>
      </c>
      <c r="C43" s="540" t="str">
        <f>Processes!D12</f>
        <v>Non-Dairy Cattle pasture system (Standard process)</v>
      </c>
      <c r="D43" s="541" t="str">
        <f>Commodities!$C$21</f>
        <v>AGRLAND</v>
      </c>
      <c r="E43" s="541"/>
      <c r="F43" s="541"/>
      <c r="G43" s="542">
        <f>'BY-Techs'!Q11</f>
        <v>1</v>
      </c>
      <c r="H43" s="543"/>
      <c r="I43" s="543">
        <f>G43</f>
        <v>1</v>
      </c>
      <c r="J43" s="543"/>
      <c r="K43" s="543"/>
      <c r="L43" s="543"/>
      <c r="M43" s="543"/>
      <c r="N43" s="543"/>
      <c r="O43" s="543"/>
      <c r="P43" s="543"/>
      <c r="Q43" s="543"/>
      <c r="R43" s="543"/>
      <c r="S43" s="544"/>
      <c r="T43" s="544"/>
      <c r="U43" s="544"/>
      <c r="V43" s="544"/>
      <c r="W43" s="544"/>
      <c r="X43" s="544"/>
      <c r="Y43" s="544"/>
      <c r="Z43" s="544"/>
      <c r="AA43" s="544"/>
      <c r="AB43" s="544"/>
      <c r="AC43" s="543">
        <v>1</v>
      </c>
      <c r="AD43" s="543">
        <v>1</v>
      </c>
    </row>
    <row r="44" spans="2:30" x14ac:dyDescent="0.2">
      <c r="B44" s="540"/>
      <c r="C44" s="540"/>
      <c r="D44" s="541"/>
      <c r="E44" s="541" t="str">
        <f>Commodities!C6</f>
        <v>APASCAT2</v>
      </c>
      <c r="F44" s="541"/>
      <c r="G44" s="543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5">
        <f>'BY-Techs'!AD11</f>
        <v>1</v>
      </c>
      <c r="S44" s="544"/>
      <c r="T44" s="544">
        <f>R44</f>
        <v>1</v>
      </c>
      <c r="U44" s="544"/>
      <c r="V44" s="544"/>
      <c r="W44" s="544"/>
      <c r="X44" s="544"/>
      <c r="Y44" s="544"/>
      <c r="Z44" s="544"/>
      <c r="AA44" s="544"/>
      <c r="AB44" s="544"/>
      <c r="AC44" s="543"/>
      <c r="AD44" s="543"/>
    </row>
    <row r="45" spans="2:30" x14ac:dyDescent="0.2">
      <c r="B45" s="540"/>
      <c r="C45" s="540"/>
      <c r="D45" s="541"/>
      <c r="E45" s="541"/>
      <c r="F45" s="541" t="s">
        <v>39</v>
      </c>
      <c r="G45" s="543"/>
      <c r="H45" s="543"/>
      <c r="I45" s="543"/>
      <c r="J45" s="543"/>
      <c r="K45" s="543"/>
      <c r="L45" s="543"/>
      <c r="M45" s="543"/>
      <c r="N45" s="543"/>
      <c r="O45" s="543"/>
      <c r="P45" s="543"/>
      <c r="Q45" s="543"/>
      <c r="R45" s="546">
        <f>'BY-Techs'!BL11</f>
        <v>657.12960553708638</v>
      </c>
      <c r="S45" s="546">
        <f>'BY-Techs'!BM11</f>
        <v>637.46149553425016</v>
      </c>
      <c r="T45" s="546">
        <f>'BY-Techs'!BN11</f>
        <v>548.18024982176814</v>
      </c>
      <c r="U45" s="546">
        <f>'BY-Techs'!BO11</f>
        <v>665.72175496277634</v>
      </c>
      <c r="V45" s="546">
        <f>'BY-Techs'!BP11</f>
        <v>732.86756846385663</v>
      </c>
      <c r="W45" s="546">
        <f>'BY-Techs'!BQ11</f>
        <v>791.96090964326424</v>
      </c>
      <c r="X45" s="546">
        <f>'BY-Techs'!BR11</f>
        <v>818.87744196820222</v>
      </c>
      <c r="Y45" s="546">
        <f>'BY-Techs'!BS11</f>
        <v>831.20727634038451</v>
      </c>
      <c r="Z45" s="546">
        <f>'BY-Techs'!BT11</f>
        <v>817.26606131456867</v>
      </c>
      <c r="AA45" s="546">
        <f>'BY-Techs'!BU11</f>
        <v>805.52647663744756</v>
      </c>
      <c r="AB45" s="546">
        <f>'BY-Techs'!BV11</f>
        <v>801.30847740525951</v>
      </c>
      <c r="AC45" s="543"/>
      <c r="AD45" s="543"/>
    </row>
    <row r="46" spans="2:30" x14ac:dyDescent="0.2">
      <c r="B46" s="540"/>
      <c r="C46" s="540"/>
      <c r="D46" s="541"/>
      <c r="E46" s="541"/>
      <c r="F46" s="541" t="s">
        <v>174</v>
      </c>
      <c r="G46" s="543"/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7">
        <f>'BY-Techs'!BA11</f>
        <v>2.1197729210873755</v>
      </c>
      <c r="S46" s="547">
        <f>'BY-Techs'!BB11</f>
        <v>2.0563274049491942</v>
      </c>
      <c r="T46" s="547">
        <f>'BY-Techs'!BC11</f>
        <v>1.7683233865218324</v>
      </c>
      <c r="U46" s="547">
        <f>'BY-Techs'!BD11</f>
        <v>2.1474895321379881</v>
      </c>
      <c r="V46" s="547">
        <f>'BY-Techs'!BE11</f>
        <v>2.3640889305285695</v>
      </c>
      <c r="W46" s="547">
        <f>'BY-Techs'!BF11</f>
        <v>2.5547126117524654</v>
      </c>
      <c r="X46" s="547">
        <f>'BY-Techs'!BG11</f>
        <v>2.6415401353812973</v>
      </c>
      <c r="Y46" s="547">
        <f>'BY-Techs'!BH11</f>
        <v>2.6813137946464018</v>
      </c>
      <c r="Z46" s="547">
        <f>'BY-Techs'!BI11</f>
        <v>2.6363421332728025</v>
      </c>
      <c r="AA46" s="547">
        <f>'BY-Techs'!BJ11</f>
        <v>2.5984725052820887</v>
      </c>
      <c r="AB46" s="547">
        <f>'BY-Techs'!BK11</f>
        <v>2.5848660561459984</v>
      </c>
      <c r="AC46" s="543"/>
      <c r="AD46" s="543"/>
    </row>
    <row r="47" spans="2:30" x14ac:dyDescent="0.2">
      <c r="B47" s="11" t="str">
        <f>Processes!C13</f>
        <v>APASSHE100</v>
      </c>
      <c r="C47" s="11" t="str">
        <f>Processes!D13</f>
        <v>Sheep pasture system (Standard process)</v>
      </c>
      <c r="D47" s="19" t="str">
        <f>Commodities!$C$21</f>
        <v>AGRLAND</v>
      </c>
      <c r="F47" s="19"/>
      <c r="G47" s="537">
        <f>'BY-Techs'!Q12</f>
        <v>1</v>
      </c>
      <c r="H47" s="462"/>
      <c r="I47" s="462">
        <f>G47</f>
        <v>1</v>
      </c>
      <c r="J47" s="462"/>
      <c r="K47" s="462"/>
      <c r="L47" s="462"/>
      <c r="M47" s="462"/>
      <c r="N47" s="462"/>
      <c r="O47" s="462"/>
      <c r="P47" s="462"/>
      <c r="Q47" s="462"/>
      <c r="R47" s="514"/>
      <c r="S47" s="472"/>
      <c r="T47" s="472"/>
      <c r="U47" s="472"/>
      <c r="V47" s="472"/>
      <c r="W47" s="472"/>
      <c r="X47" s="472"/>
      <c r="Y47" s="472"/>
      <c r="Z47" s="472"/>
      <c r="AA47" s="472"/>
      <c r="AB47" s="472"/>
      <c r="AC47" s="462">
        <v>1</v>
      </c>
      <c r="AD47" s="462">
        <v>1</v>
      </c>
    </row>
    <row r="48" spans="2:30" x14ac:dyDescent="0.2">
      <c r="B48" s="11"/>
      <c r="C48" s="11"/>
      <c r="D48" s="19"/>
      <c r="E48" s="19" t="str">
        <f>Commodities!C7</f>
        <v>APASSHE</v>
      </c>
      <c r="F48" s="19"/>
      <c r="G48" s="514"/>
      <c r="H48" s="462"/>
      <c r="I48" s="462"/>
      <c r="J48" s="462"/>
      <c r="K48" s="462"/>
      <c r="L48" s="462"/>
      <c r="M48" s="462"/>
      <c r="N48" s="462"/>
      <c r="O48" s="462"/>
      <c r="P48" s="462"/>
      <c r="Q48" s="462"/>
      <c r="R48" s="473">
        <f>'BY-Techs'!AD12</f>
        <v>1</v>
      </c>
      <c r="S48" s="472"/>
      <c r="T48" s="526">
        <f>R48</f>
        <v>1</v>
      </c>
      <c r="U48" s="472"/>
      <c r="V48" s="472"/>
      <c r="W48" s="472"/>
      <c r="X48" s="472"/>
      <c r="Y48" s="472"/>
      <c r="Z48" s="472"/>
      <c r="AA48" s="472"/>
      <c r="AB48" s="472"/>
      <c r="AC48" s="462"/>
      <c r="AD48" s="462"/>
    </row>
    <row r="49" spans="2:31" x14ac:dyDescent="0.2">
      <c r="B49" s="11"/>
      <c r="C49" s="11"/>
      <c r="D49" s="19"/>
      <c r="E49" s="19"/>
      <c r="F49" s="19" t="s">
        <v>39</v>
      </c>
      <c r="G49" s="514"/>
      <c r="H49" s="462"/>
      <c r="I49" s="462"/>
      <c r="J49" s="462"/>
      <c r="K49" s="462"/>
      <c r="L49" s="462"/>
      <c r="M49" s="462"/>
      <c r="N49" s="462"/>
      <c r="O49" s="462"/>
      <c r="P49" s="462"/>
      <c r="Q49" s="462"/>
      <c r="R49" s="538">
        <f>'BY-Techs'!BL12</f>
        <v>657.12960553708626</v>
      </c>
      <c r="S49" s="538">
        <f>'BY-Techs'!BM12</f>
        <v>637.46149553425016</v>
      </c>
      <c r="T49" s="538">
        <f>'BY-Techs'!BN12</f>
        <v>548.18024982176814</v>
      </c>
      <c r="U49" s="538">
        <f>'BY-Techs'!BO12</f>
        <v>665.72175496277623</v>
      </c>
      <c r="V49" s="538">
        <f>'BY-Techs'!BP12</f>
        <v>732.86756846385651</v>
      </c>
      <c r="W49" s="538">
        <f>'BY-Techs'!BQ12</f>
        <v>791.96090964326424</v>
      </c>
      <c r="X49" s="538">
        <f>'BY-Techs'!BR12</f>
        <v>818.87744196820211</v>
      </c>
      <c r="Y49" s="538">
        <f>'BY-Techs'!BS12</f>
        <v>831.20727634038451</v>
      </c>
      <c r="Z49" s="538">
        <f>'BY-Techs'!BT12</f>
        <v>817.26606131456879</v>
      </c>
      <c r="AA49" s="538">
        <f>'BY-Techs'!BU12</f>
        <v>805.52647663744756</v>
      </c>
      <c r="AB49" s="538">
        <f>'BY-Techs'!BV12</f>
        <v>801.3084774052594</v>
      </c>
      <c r="AC49" s="462"/>
      <c r="AD49" s="462"/>
    </row>
    <row r="50" spans="2:31" x14ac:dyDescent="0.2">
      <c r="B50" s="11"/>
      <c r="C50" s="11"/>
      <c r="D50" s="19"/>
      <c r="E50" s="19"/>
      <c r="F50" s="19" t="s">
        <v>174</v>
      </c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539">
        <f>'BY-Techs'!BA12</f>
        <v>2.119772921087375</v>
      </c>
      <c r="S50" s="539">
        <f>'BY-Techs'!BB12</f>
        <v>2.0563274049491937</v>
      </c>
      <c r="T50" s="539">
        <f>'BY-Techs'!BC12</f>
        <v>1.7683233865218329</v>
      </c>
      <c r="U50" s="539">
        <f>'BY-Techs'!BD12</f>
        <v>2.1474895321379881</v>
      </c>
      <c r="V50" s="539">
        <f>'BY-Techs'!BE12</f>
        <v>2.3640889305285695</v>
      </c>
      <c r="W50" s="539">
        <f>'BY-Techs'!BF12</f>
        <v>2.554712611752465</v>
      </c>
      <c r="X50" s="539">
        <f>'BY-Techs'!BG12</f>
        <v>2.6415401353812973</v>
      </c>
      <c r="Y50" s="539">
        <f>'BY-Techs'!BH12</f>
        <v>2.6813137946464018</v>
      </c>
      <c r="Z50" s="539">
        <f>'BY-Techs'!BI12</f>
        <v>2.6363421332728025</v>
      </c>
      <c r="AA50" s="539">
        <f>'BY-Techs'!BJ12</f>
        <v>2.5984725052820892</v>
      </c>
      <c r="AB50" s="539">
        <f>'BY-Techs'!BK12</f>
        <v>2.584866056145998</v>
      </c>
      <c r="AC50" s="462"/>
      <c r="AD50" s="462"/>
    </row>
    <row r="51" spans="2:31" x14ac:dyDescent="0.2">
      <c r="B51" s="540" t="str">
        <f>Processes!C14</f>
        <v>APASOTH100</v>
      </c>
      <c r="C51" s="540" t="str">
        <f>Processes!D14</f>
        <v>Other animals pasture system (Standard process)</v>
      </c>
      <c r="D51" s="541" t="str">
        <f>Commodities!$C$21</f>
        <v>AGRLAND</v>
      </c>
      <c r="E51" s="541"/>
      <c r="F51" s="541"/>
      <c r="G51" s="542">
        <f>'BY-Techs'!Q13</f>
        <v>1</v>
      </c>
      <c r="H51" s="543"/>
      <c r="I51" s="543">
        <f>G51</f>
        <v>1</v>
      </c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544"/>
      <c r="U51" s="544"/>
      <c r="V51" s="544"/>
      <c r="W51" s="544"/>
      <c r="X51" s="544"/>
      <c r="Y51" s="544"/>
      <c r="Z51" s="544"/>
      <c r="AA51" s="544"/>
      <c r="AB51" s="544"/>
      <c r="AC51" s="543">
        <v>1</v>
      </c>
      <c r="AD51" s="543">
        <v>1</v>
      </c>
    </row>
    <row r="52" spans="2:31" x14ac:dyDescent="0.2">
      <c r="B52" s="540"/>
      <c r="C52" s="540"/>
      <c r="D52" s="541"/>
      <c r="E52" s="541" t="str">
        <f>Commodities!C8</f>
        <v>APASOTH</v>
      </c>
      <c r="F52" s="541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5">
        <f>'BY-Techs'!AD13</f>
        <v>1</v>
      </c>
      <c r="S52" s="544"/>
      <c r="T52" s="544">
        <f>R52</f>
        <v>1</v>
      </c>
      <c r="U52" s="544"/>
      <c r="V52" s="544"/>
      <c r="W52" s="544"/>
      <c r="X52" s="544"/>
      <c r="Y52" s="544"/>
      <c r="Z52" s="544"/>
      <c r="AA52" s="544"/>
      <c r="AB52" s="544"/>
      <c r="AC52" s="543"/>
      <c r="AD52" s="543"/>
    </row>
    <row r="53" spans="2:31" x14ac:dyDescent="0.2">
      <c r="B53" s="540"/>
      <c r="C53" s="540"/>
      <c r="D53" s="541"/>
      <c r="E53" s="541"/>
      <c r="F53" s="541" t="s">
        <v>39</v>
      </c>
      <c r="G53" s="543"/>
      <c r="H53" s="543"/>
      <c r="I53" s="543"/>
      <c r="J53" s="543"/>
      <c r="K53" s="543"/>
      <c r="L53" s="543"/>
      <c r="M53" s="543"/>
      <c r="N53" s="543"/>
      <c r="O53" s="543"/>
      <c r="P53" s="543"/>
      <c r="Q53" s="543"/>
      <c r="R53" s="546">
        <f>'BY-Techs'!BL13</f>
        <v>657.12960553708638</v>
      </c>
      <c r="S53" s="546">
        <f>'BY-Techs'!BM13</f>
        <v>637.46149553425016</v>
      </c>
      <c r="T53" s="546">
        <f>'BY-Techs'!BN13</f>
        <v>548.18024982176826</v>
      </c>
      <c r="U53" s="546">
        <f>'BY-Techs'!BO13</f>
        <v>665.72175496277646</v>
      </c>
      <c r="V53" s="546">
        <f>'BY-Techs'!BP13</f>
        <v>732.86756846385663</v>
      </c>
      <c r="W53" s="546">
        <f>'BY-Techs'!BQ13</f>
        <v>791.96090964326424</v>
      </c>
      <c r="X53" s="546">
        <f>'BY-Techs'!BR13</f>
        <v>818.87744196820211</v>
      </c>
      <c r="Y53" s="546">
        <f>'BY-Techs'!BS13</f>
        <v>831.20727634038451</v>
      </c>
      <c r="Z53" s="546">
        <f>'BY-Techs'!BT13</f>
        <v>817.26606131456867</v>
      </c>
      <c r="AA53" s="546">
        <f>'BY-Techs'!BU13</f>
        <v>805.52647663744756</v>
      </c>
      <c r="AB53" s="546">
        <f>'BY-Techs'!BV13</f>
        <v>801.3084774052594</v>
      </c>
      <c r="AC53" s="543"/>
      <c r="AD53" s="543"/>
    </row>
    <row r="54" spans="2:31" x14ac:dyDescent="0.2">
      <c r="B54" s="548"/>
      <c r="C54" s="548"/>
      <c r="D54" s="548"/>
      <c r="E54" s="548"/>
      <c r="F54" s="548" t="s">
        <v>174</v>
      </c>
      <c r="G54" s="549"/>
      <c r="H54" s="549"/>
      <c r="I54" s="549"/>
      <c r="J54" s="549"/>
      <c r="K54" s="549"/>
      <c r="L54" s="549"/>
      <c r="M54" s="549"/>
      <c r="N54" s="549"/>
      <c r="O54" s="549"/>
      <c r="P54" s="549"/>
      <c r="Q54" s="549"/>
      <c r="R54" s="550">
        <f>'BY-Techs'!BA13</f>
        <v>2.119772921087375</v>
      </c>
      <c r="S54" s="550">
        <f>'BY-Techs'!BB13</f>
        <v>2.0563274049491937</v>
      </c>
      <c r="T54" s="550">
        <f>'BY-Techs'!BC13</f>
        <v>1.7683233865218331</v>
      </c>
      <c r="U54" s="550">
        <f>'BY-Techs'!BD13</f>
        <v>2.1474895321379881</v>
      </c>
      <c r="V54" s="550">
        <f>'BY-Techs'!BE13</f>
        <v>2.3640889305285695</v>
      </c>
      <c r="W54" s="550">
        <f>'BY-Techs'!BF13</f>
        <v>2.554712611752465</v>
      </c>
      <c r="X54" s="550">
        <f>'BY-Techs'!BG13</f>
        <v>2.6415401353812973</v>
      </c>
      <c r="Y54" s="550">
        <f>'BY-Techs'!BH13</f>
        <v>2.6813137946464014</v>
      </c>
      <c r="Z54" s="550">
        <f>'BY-Techs'!BI13</f>
        <v>2.6363421332728025</v>
      </c>
      <c r="AA54" s="550">
        <f>'BY-Techs'!BJ13</f>
        <v>2.5984725052820892</v>
      </c>
      <c r="AB54" s="550">
        <f>'BY-Techs'!BK13</f>
        <v>2.584866056145998</v>
      </c>
      <c r="AC54" s="549"/>
      <c r="AD54" s="549"/>
    </row>
    <row r="55" spans="2:31" x14ac:dyDescent="0.2">
      <c r="B55" s="551" t="str">
        <f>Processes!C38</f>
        <v>AGRLANDPOT</v>
      </c>
      <c r="C55" s="551" t="str">
        <f>Processes!D38</f>
        <v>Agriculture land potential</v>
      </c>
      <c r="D55" s="551"/>
      <c r="E55" s="551" t="s">
        <v>40</v>
      </c>
      <c r="F55" s="552"/>
      <c r="G55" s="553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4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3"/>
      <c r="AD55" s="553"/>
      <c r="AE55" s="10"/>
    </row>
    <row r="56" spans="2:31" x14ac:dyDescent="0.2">
      <c r="P56" s="462"/>
      <c r="Q56" s="462"/>
      <c r="R56" s="529"/>
      <c r="S56" s="526"/>
      <c r="T56" s="526"/>
      <c r="U56" s="526"/>
      <c r="V56" s="526"/>
      <c r="W56" s="526"/>
      <c r="X56" s="526"/>
      <c r="Y56" s="526"/>
      <c r="Z56" s="526"/>
      <c r="AA56" s="526"/>
      <c r="AB56" s="526"/>
      <c r="AC56" s="462"/>
      <c r="AD56" s="462"/>
      <c r="AE56" s="10"/>
    </row>
    <row r="57" spans="2:31" x14ac:dyDescent="0.2">
      <c r="P57" s="514"/>
      <c r="Q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  <c r="AD57" s="514"/>
      <c r="AE57" s="10"/>
    </row>
    <row r="58" spans="2:31" x14ac:dyDescent="0.2">
      <c r="P58" s="514"/>
      <c r="Q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  <c r="AD58" s="514"/>
      <c r="AE58" s="10"/>
    </row>
    <row r="59" spans="2:31" x14ac:dyDescent="0.2">
      <c r="P59" s="514"/>
      <c r="Q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  <c r="AD59" s="514"/>
      <c r="AE59" s="10"/>
    </row>
    <row r="60" spans="2:31" x14ac:dyDescent="0.2"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  <c r="AD60" s="514"/>
      <c r="AE60" s="10"/>
    </row>
    <row r="61" spans="2:31" x14ac:dyDescent="0.2">
      <c r="AE61" s="10"/>
    </row>
    <row r="62" spans="2:31" x14ac:dyDescent="0.2">
      <c r="AE62" s="10"/>
    </row>
    <row r="63" spans="2:31" x14ac:dyDescent="0.2">
      <c r="AE63" s="10"/>
    </row>
    <row r="64" spans="2:31" x14ac:dyDescent="0.2">
      <c r="AE64" s="10"/>
    </row>
    <row r="65" spans="11:31" x14ac:dyDescent="0.2">
      <c r="AE65" s="10"/>
    </row>
    <row r="66" spans="11:31" x14ac:dyDescent="0.2">
      <c r="AE66" s="10"/>
    </row>
    <row r="67" spans="11:31" x14ac:dyDescent="0.2">
      <c r="AE67" s="10"/>
    </row>
    <row r="69" spans="11:31" x14ac:dyDescent="0.2">
      <c r="AE69" s="10"/>
    </row>
    <row r="70" spans="11:31" ht="15" x14ac:dyDescent="0.2">
      <c r="K70" s="170"/>
      <c r="L70" s="170"/>
      <c r="M70" s="170"/>
      <c r="N70" s="82"/>
      <c r="O70" s="82"/>
      <c r="P70" s="82"/>
      <c r="Q70" s="82"/>
      <c r="R70" s="11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11"/>
      <c r="AE70" s="10"/>
    </row>
    <row r="71" spans="11:31" x14ac:dyDescent="0.2"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E71" s="10"/>
    </row>
    <row r="72" spans="11:31" x14ac:dyDescent="0.2"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E72" s="10"/>
    </row>
    <row r="73" spans="11:31" x14ac:dyDescent="0.2"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E73" s="10"/>
    </row>
    <row r="74" spans="11:31" x14ac:dyDescent="0.2"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E74" s="10"/>
    </row>
    <row r="75" spans="11:31" x14ac:dyDescent="0.2"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E75" s="10"/>
    </row>
    <row r="76" spans="11:31" x14ac:dyDescent="0.2">
      <c r="AE76" s="10"/>
    </row>
    <row r="77" spans="11:31" x14ac:dyDescent="0.2">
      <c r="AE77" s="10"/>
    </row>
    <row r="78" spans="11:31" x14ac:dyDescent="0.2">
      <c r="AE78" s="10"/>
    </row>
    <row r="79" spans="11:31" x14ac:dyDescent="0.2">
      <c r="AE79" s="10"/>
    </row>
    <row r="80" spans="11:31" x14ac:dyDescent="0.2">
      <c r="AE80" s="10"/>
    </row>
    <row r="81" spans="3:31" x14ac:dyDescent="0.2">
      <c r="AE81" s="10"/>
    </row>
    <row r="82" spans="3:31" x14ac:dyDescent="0.2">
      <c r="AE82" s="10"/>
    </row>
    <row r="83" spans="3:31" x14ac:dyDescent="0.2">
      <c r="AE83" s="10"/>
    </row>
    <row r="84" spans="3:31" x14ac:dyDescent="0.2">
      <c r="D84" s="19"/>
      <c r="E84" s="19"/>
      <c r="F84" s="19"/>
      <c r="G84" s="462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73"/>
      <c r="S84" s="472"/>
      <c r="T84" s="472"/>
      <c r="U84" s="472"/>
      <c r="V84" s="472"/>
      <c r="W84" s="472"/>
      <c r="X84" s="472"/>
      <c r="Y84" s="472"/>
      <c r="Z84" s="472"/>
      <c r="AA84" s="472"/>
      <c r="AB84" s="472"/>
      <c r="AC84" s="462"/>
      <c r="AD84" s="462"/>
      <c r="AE84" s="10"/>
    </row>
    <row r="85" spans="3:31" x14ac:dyDescent="0.2">
      <c r="C85" s="555"/>
      <c r="D85" s="555"/>
      <c r="AE85" s="10"/>
    </row>
    <row r="86" spans="3:31" x14ac:dyDescent="0.2">
      <c r="C86" s="555"/>
      <c r="D86" s="555"/>
      <c r="AE86" s="10"/>
    </row>
    <row r="87" spans="3:31" x14ac:dyDescent="0.2">
      <c r="C87" s="555"/>
      <c r="D87" s="555"/>
      <c r="AE87" s="10"/>
    </row>
    <row r="88" spans="3:31" x14ac:dyDescent="0.2">
      <c r="C88" s="555"/>
      <c r="D88" s="555"/>
      <c r="AE88" s="10"/>
    </row>
    <row r="89" spans="3:31" x14ac:dyDescent="0.2">
      <c r="C89" s="555"/>
      <c r="D89" s="55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0"/>
    </row>
    <row r="90" spans="3:31" x14ac:dyDescent="0.2"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0"/>
    </row>
    <row r="91" spans="3:31" x14ac:dyDescent="0.2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0"/>
    </row>
    <row r="92" spans="3:31" ht="15" x14ac:dyDescent="0.2">
      <c r="J92" s="82"/>
      <c r="K92" s="82"/>
      <c r="L92" s="82"/>
      <c r="M92" s="82"/>
      <c r="N92" s="82"/>
      <c r="O92" s="82"/>
      <c r="P92" s="82"/>
      <c r="Q92" s="82"/>
      <c r="R92" s="11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11"/>
      <c r="AD92" s="11"/>
      <c r="AE92" s="10"/>
    </row>
    <row r="93" spans="3:31" x14ac:dyDescent="0.2"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0"/>
    </row>
    <row r="94" spans="3:31" x14ac:dyDescent="0.2"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0"/>
    </row>
    <row r="95" spans="3:31" x14ac:dyDescent="0.2"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0"/>
    </row>
    <row r="96" spans="3:31" x14ac:dyDescent="0.2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0"/>
    </row>
    <row r="97" spans="2:31" x14ac:dyDescent="0.2"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0"/>
    </row>
    <row r="98" spans="2:31" x14ac:dyDescent="0.2"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0"/>
    </row>
    <row r="99" spans="2:31" x14ac:dyDescent="0.2"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56"/>
      <c r="AB99" s="556"/>
      <c r="AC99" s="556"/>
      <c r="AD99" s="11"/>
      <c r="AE99" s="10"/>
    </row>
    <row r="100" spans="2:31" x14ac:dyDescent="0.2"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56"/>
      <c r="AB100" s="556"/>
      <c r="AC100" s="556"/>
      <c r="AD100" s="11"/>
      <c r="AE100" s="10"/>
    </row>
    <row r="101" spans="2:31" x14ac:dyDescent="0.2">
      <c r="J101" s="556"/>
      <c r="K101" s="556"/>
      <c r="L101" s="556"/>
      <c r="M101" s="556"/>
      <c r="N101" s="556"/>
      <c r="O101" s="556"/>
      <c r="P101" s="556"/>
      <c r="Q101" s="556"/>
      <c r="R101" s="556"/>
      <c r="S101" s="556"/>
      <c r="T101" s="556"/>
      <c r="U101" s="556"/>
      <c r="V101" s="556"/>
      <c r="W101" s="556"/>
      <c r="X101" s="556"/>
      <c r="Y101" s="556"/>
      <c r="Z101" s="556"/>
      <c r="AA101" s="556"/>
      <c r="AB101" s="556"/>
      <c r="AC101" s="556"/>
      <c r="AD101" s="11"/>
      <c r="AE101" s="10"/>
    </row>
    <row r="102" spans="2:31" x14ac:dyDescent="0.2">
      <c r="J102" s="556"/>
      <c r="K102" s="556"/>
      <c r="L102" s="556"/>
      <c r="M102" s="556"/>
      <c r="N102" s="556"/>
      <c r="O102" s="556"/>
      <c r="P102" s="556"/>
      <c r="Q102" s="556"/>
      <c r="R102" s="556"/>
      <c r="S102" s="556"/>
      <c r="T102" s="556"/>
      <c r="U102" s="556"/>
      <c r="V102" s="556"/>
      <c r="W102" s="556"/>
      <c r="X102" s="556"/>
      <c r="Y102" s="556"/>
      <c r="Z102" s="556"/>
      <c r="AA102" s="556"/>
      <c r="AB102" s="556"/>
      <c r="AC102" s="556"/>
      <c r="AD102" s="11"/>
      <c r="AE102" s="10"/>
    </row>
    <row r="103" spans="2:31" x14ac:dyDescent="0.2">
      <c r="J103" s="556"/>
      <c r="K103" s="556"/>
      <c r="L103" s="556"/>
      <c r="M103" s="556"/>
      <c r="N103" s="556"/>
      <c r="O103" s="556"/>
      <c r="P103" s="556"/>
      <c r="Q103" s="556"/>
      <c r="R103" s="556"/>
      <c r="S103" s="556"/>
      <c r="T103" s="556"/>
      <c r="U103" s="556"/>
      <c r="V103" s="556"/>
      <c r="W103" s="556"/>
      <c r="X103" s="556"/>
      <c r="Y103" s="556"/>
      <c r="Z103" s="556"/>
      <c r="AA103" s="556"/>
      <c r="AB103" s="556"/>
      <c r="AC103" s="556"/>
      <c r="AD103" s="11"/>
      <c r="AE103" s="10"/>
    </row>
    <row r="104" spans="2:31" x14ac:dyDescent="0.2">
      <c r="J104" s="556"/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11"/>
      <c r="AE104" s="10"/>
    </row>
    <row r="105" spans="2:31" x14ac:dyDescent="0.2"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0"/>
    </row>
    <row r="106" spans="2:31" s="555" customFormat="1" x14ac:dyDescent="0.2"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1" x14ac:dyDescent="0.2"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0"/>
    </row>
    <row r="112" spans="2:31" x14ac:dyDescent="0.2">
      <c r="AE112" s="10"/>
    </row>
    <row r="113" spans="2:31" x14ac:dyDescent="0.2">
      <c r="AE113" s="10"/>
    </row>
    <row r="114" spans="2:31" x14ac:dyDescent="0.2">
      <c r="AE114" s="10"/>
    </row>
    <row r="115" spans="2:31" x14ac:dyDescent="0.2">
      <c r="AE115" s="10"/>
    </row>
    <row r="116" spans="2:31" x14ac:dyDescent="0.2">
      <c r="AE116" s="10"/>
    </row>
    <row r="117" spans="2:31" x14ac:dyDescent="0.2">
      <c r="AE117" s="10"/>
    </row>
    <row r="118" spans="2:31" x14ac:dyDescent="0.2">
      <c r="AE118" s="10"/>
    </row>
    <row r="119" spans="2:31" x14ac:dyDescent="0.2">
      <c r="AE119" s="10"/>
    </row>
    <row r="120" spans="2:31" x14ac:dyDescent="0.2">
      <c r="AE120" s="10"/>
    </row>
    <row r="124" spans="2:31" x14ac:dyDescent="0.2">
      <c r="AE124" s="10"/>
    </row>
    <row r="125" spans="2:31" x14ac:dyDescent="0.2">
      <c r="AE125" s="10"/>
    </row>
    <row r="127" spans="2:31" x14ac:dyDescent="0.2">
      <c r="AE127" s="10"/>
    </row>
    <row r="128" spans="2:31" x14ac:dyDescent="0.2">
      <c r="B128" s="10" t="s">
        <v>119</v>
      </c>
      <c r="C128" s="10" t="s">
        <v>120</v>
      </c>
      <c r="D128" s="10" t="s">
        <v>121</v>
      </c>
      <c r="E128" s="10" t="s">
        <v>122</v>
      </c>
      <c r="AE128" s="10"/>
    </row>
    <row r="129" spans="2:31" x14ac:dyDescent="0.2">
      <c r="B129" s="10" t="s">
        <v>123</v>
      </c>
      <c r="C129" s="10" t="s">
        <v>124</v>
      </c>
      <c r="D129" s="10" t="s">
        <v>125</v>
      </c>
      <c r="E129" s="10" t="s">
        <v>16</v>
      </c>
      <c r="AE129" s="10"/>
    </row>
    <row r="130" spans="2:31" x14ac:dyDescent="0.2">
      <c r="C130" s="10" t="s">
        <v>126</v>
      </c>
      <c r="D130" s="10" t="s">
        <v>127</v>
      </c>
      <c r="E130" s="10" t="s">
        <v>16</v>
      </c>
      <c r="AE130" s="10"/>
    </row>
    <row r="131" spans="2:31" x14ac:dyDescent="0.2">
      <c r="B131" s="10" t="s">
        <v>128</v>
      </c>
      <c r="C131" s="10" t="s">
        <v>129</v>
      </c>
      <c r="D131" s="10" t="s">
        <v>130</v>
      </c>
      <c r="E131" s="10" t="s">
        <v>77</v>
      </c>
      <c r="AE131" s="10"/>
    </row>
    <row r="132" spans="2:31" x14ac:dyDescent="0.2">
      <c r="C132" s="10" t="s">
        <v>131</v>
      </c>
      <c r="D132" s="10" t="s">
        <v>132</v>
      </c>
      <c r="E132" s="10" t="s">
        <v>77</v>
      </c>
      <c r="AE132" s="10"/>
    </row>
    <row r="133" spans="2:31" x14ac:dyDescent="0.2">
      <c r="C133" s="10" t="s">
        <v>133</v>
      </c>
      <c r="D133" s="10" t="s">
        <v>134</v>
      </c>
      <c r="E133" s="10" t="s">
        <v>77</v>
      </c>
      <c r="AE133" s="10"/>
    </row>
    <row r="134" spans="2:31" x14ac:dyDescent="0.2">
      <c r="C134" s="10" t="s">
        <v>135</v>
      </c>
      <c r="D134" s="10" t="s">
        <v>136</v>
      </c>
      <c r="E134" s="10" t="s">
        <v>77</v>
      </c>
      <c r="AE134" s="10"/>
    </row>
    <row r="135" spans="2:31" x14ac:dyDescent="0.2">
      <c r="C135" s="10" t="s">
        <v>137</v>
      </c>
      <c r="D135" s="10" t="s">
        <v>138</v>
      </c>
      <c r="E135" s="10" t="s">
        <v>77</v>
      </c>
      <c r="AE135" s="10"/>
    </row>
    <row r="136" spans="2:31" x14ac:dyDescent="0.2">
      <c r="B136" s="10" t="s">
        <v>119</v>
      </c>
      <c r="C136" s="10" t="s">
        <v>139</v>
      </c>
      <c r="D136" s="10" t="s">
        <v>140</v>
      </c>
      <c r="E136" s="10" t="s">
        <v>141</v>
      </c>
      <c r="AE136" s="10"/>
    </row>
    <row r="137" spans="2:31" x14ac:dyDescent="0.2">
      <c r="C137" s="10" t="s">
        <v>142</v>
      </c>
      <c r="D137" s="10" t="s">
        <v>143</v>
      </c>
      <c r="E137" s="10" t="s">
        <v>141</v>
      </c>
      <c r="AE137" s="10"/>
    </row>
    <row r="138" spans="2:31" x14ac:dyDescent="0.2">
      <c r="C138" s="10" t="s">
        <v>144</v>
      </c>
      <c r="D138" s="10" t="s">
        <v>145</v>
      </c>
      <c r="E138" s="10" t="s">
        <v>141</v>
      </c>
      <c r="AE138" s="10"/>
    </row>
    <row r="139" spans="2:31" x14ac:dyDescent="0.2">
      <c r="C139" s="10" t="s">
        <v>146</v>
      </c>
      <c r="D139" s="10" t="s">
        <v>147</v>
      </c>
      <c r="E139" s="10" t="s">
        <v>141</v>
      </c>
      <c r="AE139" s="10"/>
    </row>
    <row r="140" spans="2:31" x14ac:dyDescent="0.2">
      <c r="C140" s="10" t="s">
        <v>148</v>
      </c>
      <c r="D140" s="10" t="s">
        <v>149</v>
      </c>
      <c r="E140" s="10" t="s">
        <v>141</v>
      </c>
      <c r="AE140" s="10"/>
    </row>
    <row r="141" spans="2:31" x14ac:dyDescent="0.2">
      <c r="B141" s="10" t="s">
        <v>150</v>
      </c>
      <c r="C141" s="10" t="s">
        <v>151</v>
      </c>
      <c r="D141" s="10" t="s">
        <v>152</v>
      </c>
      <c r="E141" s="10" t="s">
        <v>141</v>
      </c>
      <c r="AE14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P104"/>
  <sheetViews>
    <sheetView zoomScale="70" zoomScaleNormal="70" workbookViewId="0">
      <selection activeCell="F20" sqref="F20"/>
    </sheetView>
  </sheetViews>
  <sheetFormatPr defaultColWidth="9.140625" defaultRowHeight="12.75" x14ac:dyDescent="0.2"/>
  <cols>
    <col min="1" max="1" width="9.140625" style="2"/>
    <col min="2" max="2" width="19.7109375" style="2" bestFit="1" customWidth="1"/>
    <col min="3" max="3" width="50.140625" style="2" bestFit="1" customWidth="1"/>
    <col min="4" max="4" width="16" style="2" bestFit="1" customWidth="1"/>
    <col min="5" max="5" width="14" style="2" bestFit="1" customWidth="1"/>
    <col min="6" max="6" width="16.42578125" style="2" bestFit="1" customWidth="1"/>
    <col min="7" max="15" width="8.28515625" style="2" customWidth="1"/>
    <col min="16" max="24" width="10.42578125" style="2" customWidth="1"/>
    <col min="25" max="27" width="9.140625" style="2"/>
    <col min="28" max="30" width="6.85546875" style="2" customWidth="1"/>
    <col min="31" max="32" width="11.42578125" style="2" customWidth="1"/>
    <col min="33" max="33" width="11" style="2" customWidth="1"/>
    <col min="34" max="36" width="10.28515625" style="2" customWidth="1"/>
    <col min="37" max="37" width="11.42578125" style="2" customWidth="1"/>
    <col min="38" max="40" width="9.140625" style="2"/>
    <col min="42" max="42" width="9.7109375" style="2" customWidth="1"/>
    <col min="43" max="16384" width="9.140625" style="2"/>
  </cols>
  <sheetData>
    <row r="2" spans="2:42" x14ac:dyDescent="0.2">
      <c r="F2" s="135" t="s">
        <v>613</v>
      </c>
    </row>
    <row r="3" spans="2:42" ht="25.5" x14ac:dyDescent="0.2">
      <c r="B3" s="136" t="s">
        <v>1</v>
      </c>
      <c r="C3" s="38" t="s">
        <v>26</v>
      </c>
      <c r="D3" s="136" t="s">
        <v>27</v>
      </c>
      <c r="E3" s="136" t="s">
        <v>3</v>
      </c>
      <c r="F3" s="136" t="s">
        <v>28</v>
      </c>
      <c r="G3" s="4" t="s">
        <v>606</v>
      </c>
      <c r="H3" s="4" t="s">
        <v>180</v>
      </c>
      <c r="I3" s="4" t="s">
        <v>181</v>
      </c>
      <c r="J3" s="4" t="s">
        <v>229</v>
      </c>
      <c r="K3" s="4" t="s">
        <v>230</v>
      </c>
      <c r="L3" s="4" t="s">
        <v>231</v>
      </c>
      <c r="M3" s="4" t="s">
        <v>232</v>
      </c>
      <c r="N3" s="4" t="s">
        <v>233</v>
      </c>
      <c r="O3" s="4" t="s">
        <v>234</v>
      </c>
      <c r="P3" s="4" t="s">
        <v>626</v>
      </c>
      <c r="Q3" s="4" t="s">
        <v>182</v>
      </c>
      <c r="R3" s="4" t="s">
        <v>183</v>
      </c>
      <c r="S3" s="4" t="s">
        <v>235</v>
      </c>
      <c r="T3" s="4" t="s">
        <v>236</v>
      </c>
      <c r="U3" s="4" t="s">
        <v>237</v>
      </c>
      <c r="V3" s="4" t="s">
        <v>238</v>
      </c>
      <c r="W3" s="4" t="s">
        <v>239</v>
      </c>
      <c r="X3" s="4" t="s">
        <v>240</v>
      </c>
      <c r="Y3" s="137" t="s">
        <v>29</v>
      </c>
      <c r="Z3" s="137" t="s">
        <v>30</v>
      </c>
      <c r="AA3" s="137" t="s">
        <v>17</v>
      </c>
      <c r="AB3" s="137" t="s">
        <v>627</v>
      </c>
      <c r="AC3" s="137" t="s">
        <v>362</v>
      </c>
      <c r="AD3" s="137" t="s">
        <v>363</v>
      </c>
      <c r="AE3" s="137" t="s">
        <v>628</v>
      </c>
      <c r="AF3" s="137" t="s">
        <v>364</v>
      </c>
      <c r="AG3" s="137" t="s">
        <v>629</v>
      </c>
      <c r="AH3" s="137" t="s">
        <v>630</v>
      </c>
      <c r="AI3" s="137" t="s">
        <v>365</v>
      </c>
      <c r="AJ3" s="137" t="s">
        <v>367</v>
      </c>
      <c r="AK3" s="137" t="s">
        <v>267</v>
      </c>
      <c r="AL3" s="137" t="s">
        <v>631</v>
      </c>
      <c r="AM3" s="137" t="s">
        <v>366</v>
      </c>
      <c r="AN3" s="137" t="s">
        <v>368</v>
      </c>
      <c r="AP3" s="137" t="s">
        <v>361</v>
      </c>
    </row>
    <row r="4" spans="2:42" ht="39" thickBot="1" x14ac:dyDescent="0.2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184</v>
      </c>
      <c r="AA4" s="5"/>
      <c r="AB4" s="5"/>
      <c r="AC4" s="5"/>
      <c r="AD4" s="5"/>
      <c r="AE4" s="5" t="s">
        <v>34</v>
      </c>
      <c r="AF4" s="5"/>
      <c r="AG4" s="5" t="s">
        <v>36</v>
      </c>
      <c r="AH4" s="5" t="s">
        <v>35</v>
      </c>
      <c r="AI4" s="5"/>
      <c r="AJ4" s="5"/>
      <c r="AK4" s="5"/>
      <c r="AL4" s="5" t="s">
        <v>38</v>
      </c>
      <c r="AM4" s="5" t="s">
        <v>38</v>
      </c>
      <c r="AN4" s="5"/>
      <c r="AP4" s="5"/>
    </row>
    <row r="5" spans="2:42" x14ac:dyDescent="0.2">
      <c r="B5" s="10" t="str">
        <f>Processes!C21</f>
        <v>ALIVCAT101</v>
      </c>
      <c r="C5" s="10" t="str">
        <f>Processes!D21</f>
        <v>Dairy Cattle rearing (Extended Grazing)</v>
      </c>
      <c r="D5" s="10" t="str">
        <f>Commodities!$C$5</f>
        <v>APASCAT1</v>
      </c>
      <c r="E5" s="10"/>
      <c r="F5" s="10"/>
      <c r="G5" s="157">
        <f>'New-Techs'!S4/'New-Techs'!AC4</f>
        <v>8.4981593560866031E-5</v>
      </c>
      <c r="H5" s="20"/>
      <c r="I5" s="20"/>
      <c r="J5" s="20"/>
      <c r="K5" s="20"/>
      <c r="L5" s="20"/>
      <c r="M5" s="20"/>
      <c r="N5" s="20"/>
      <c r="O5" s="20"/>
      <c r="P5" s="6"/>
      <c r="Q5" s="6"/>
      <c r="R5" s="6"/>
      <c r="S5" s="6"/>
      <c r="T5" s="6"/>
      <c r="U5" s="6"/>
      <c r="V5" s="6"/>
      <c r="W5" s="6"/>
      <c r="X5" s="6"/>
      <c r="Y5" s="21">
        <f>'New-Techs'!AC4</f>
        <v>5170</v>
      </c>
      <c r="Z5" s="21">
        <f>'New-Techs'!K4</f>
        <v>1</v>
      </c>
      <c r="AA5" s="6">
        <f>'New-Techs'!L4</f>
        <v>2020</v>
      </c>
      <c r="AB5" s="6"/>
      <c r="AC5" s="6"/>
      <c r="AD5" s="6"/>
      <c r="AE5" s="6">
        <v>0.01</v>
      </c>
      <c r="AF5" s="6"/>
      <c r="AG5" s="6"/>
      <c r="AH5" s="6"/>
      <c r="AI5" s="6"/>
      <c r="AJ5" s="6"/>
      <c r="AK5" s="6">
        <v>1</v>
      </c>
      <c r="AL5" s="6"/>
      <c r="AM5" s="6"/>
      <c r="AN5" s="6">
        <v>0.09</v>
      </c>
      <c r="AO5" s="234"/>
      <c r="AP5" s="6"/>
    </row>
    <row r="6" spans="2:42" x14ac:dyDescent="0.2">
      <c r="B6" s="10"/>
      <c r="C6" s="10"/>
      <c r="D6" s="10" t="str">
        <f>Commodities!C33</f>
        <v>ANRGCAT11</v>
      </c>
      <c r="E6" s="10"/>
      <c r="F6" s="10"/>
      <c r="G6" s="157">
        <f>SUM('New-Techs'!N4,'New-Techs'!P4)/'New-Techs'!$AC$4</f>
        <v>3.3133011458134145E-4</v>
      </c>
      <c r="I6" s="20"/>
      <c r="J6" s="20"/>
      <c r="K6" s="20"/>
      <c r="L6" s="20"/>
      <c r="M6" s="20"/>
      <c r="N6" s="20"/>
      <c r="O6" s="157">
        <f>SUM('New-Techs'!O4,'New-Techs'!Q4)/'New-Techs'!$AC$4</f>
        <v>2.9185156590057318E-4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34"/>
      <c r="AP6" s="6"/>
    </row>
    <row r="7" spans="2:42" x14ac:dyDescent="0.2">
      <c r="B7" s="10"/>
      <c r="C7" s="10"/>
      <c r="D7" s="10"/>
      <c r="E7" s="19" t="str">
        <f>Commodities!$C$9</f>
        <v>ADCAT</v>
      </c>
      <c r="F7" s="10"/>
      <c r="G7" s="6"/>
      <c r="H7" s="6"/>
      <c r="I7" s="6"/>
      <c r="J7" s="6"/>
      <c r="K7" s="6"/>
      <c r="L7" s="6"/>
      <c r="M7" s="6"/>
      <c r="N7" s="6"/>
      <c r="O7" s="6"/>
      <c r="P7" s="15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34"/>
      <c r="AP7" s="6"/>
    </row>
    <row r="8" spans="2:42" x14ac:dyDescent="0.2">
      <c r="B8" s="10"/>
      <c r="C8" s="10"/>
      <c r="D8" s="10"/>
      <c r="E8" s="10"/>
      <c r="F8" s="10" t="s">
        <v>39</v>
      </c>
      <c r="G8" s="6"/>
      <c r="H8" s="6"/>
      <c r="I8" s="6"/>
      <c r="J8" s="6"/>
      <c r="K8" s="6"/>
      <c r="L8" s="6"/>
      <c r="M8" s="6"/>
      <c r="N8" s="6"/>
      <c r="O8" s="6"/>
      <c r="P8" s="158">
        <f>'New-Techs'!AX4/'New-Techs'!$AC$4</f>
        <v>0.7254385329800398</v>
      </c>
      <c r="Q8" s="158">
        <f>'New-Techs'!AY4/'New-Techs'!$AC$4</f>
        <v>0.73281279156748624</v>
      </c>
      <c r="R8" s="158">
        <f>'New-Techs'!AZ4/'New-Techs'!$AC$4</f>
        <v>0.74536423918841754</v>
      </c>
      <c r="S8" s="158">
        <f>'New-Techs'!BA4/'New-Techs'!$AC$4</f>
        <v>0.7578052916289959</v>
      </c>
      <c r="T8" s="158">
        <f>'New-Techs'!BB4/'New-Techs'!$AC$4</f>
        <v>0.77015558061057943</v>
      </c>
      <c r="U8" s="158">
        <f>'New-Techs'!BC4/'New-Techs'!$AC$4</f>
        <v>0.78244701597624067</v>
      </c>
      <c r="V8" s="158">
        <f>'New-Techs'!BD4/'New-Techs'!$AC$4</f>
        <v>0.79469503394649155</v>
      </c>
      <c r="W8" s="158">
        <f>'New-Techs'!BE4/'New-Techs'!$AC$4</f>
        <v>0.8068992888993638</v>
      </c>
      <c r="X8" s="158">
        <f>'New-Techs'!BF4/'New-Techs'!$AC$4</f>
        <v>0.81664037754868346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34"/>
      <c r="AP8" s="6"/>
    </row>
    <row r="9" spans="2:42" x14ac:dyDescent="0.2">
      <c r="B9" s="10"/>
      <c r="C9" s="10"/>
      <c r="D9" s="10"/>
      <c r="E9" s="10"/>
      <c r="F9" s="10" t="s">
        <v>41</v>
      </c>
      <c r="G9" s="6"/>
      <c r="H9" s="6"/>
      <c r="I9" s="6"/>
      <c r="J9" s="6"/>
      <c r="K9" s="6"/>
      <c r="L9" s="6"/>
      <c r="M9" s="6"/>
      <c r="N9" s="6"/>
      <c r="O9" s="6"/>
      <c r="P9" s="83">
        <f>'New-Techs'!AF4/'New-Techs'!$AC$4</f>
        <v>2.5864438295676979E-2</v>
      </c>
      <c r="Q9" s="83">
        <f>'New-Techs'!AG4/'New-Techs'!$AC$4</f>
        <v>2.6214882906495981E-2</v>
      </c>
      <c r="R9" s="83">
        <f>'New-Techs'!AH4/'New-Techs'!$AC$4</f>
        <v>2.6800827984067011E-2</v>
      </c>
      <c r="S9" s="83">
        <f>'New-Techs'!AI4/'New-Techs'!$AC$4</f>
        <v>2.7388951304005402E-2</v>
      </c>
      <c r="T9" s="83">
        <f>'New-Techs'!AJ4/'New-Techs'!$AC$4</f>
        <v>2.7977493596321373E-2</v>
      </c>
      <c r="U9" s="83">
        <f>'New-Techs'!AK4/'New-Techs'!$AC$4</f>
        <v>2.8566035888637351E-2</v>
      </c>
      <c r="V9" s="83">
        <f>'New-Techs'!AL4/'New-Techs'!$AC$4</f>
        <v>2.9154578180953322E-2</v>
      </c>
      <c r="W9" s="83">
        <f>'New-Techs'!AM4/'New-Techs'!$AC$4</f>
        <v>2.9743120473269297E-2</v>
      </c>
      <c r="X9" s="83">
        <f>'New-Techs'!AN4/'New-Techs'!$AC$4</f>
        <v>3.0213954307122072E-2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4"/>
      <c r="AP9" s="6"/>
    </row>
    <row r="10" spans="2:42" x14ac:dyDescent="0.2">
      <c r="B10" s="10"/>
      <c r="C10" s="10"/>
      <c r="D10" s="10"/>
      <c r="E10" s="10"/>
      <c r="F10" s="10" t="s">
        <v>174</v>
      </c>
      <c r="G10" s="6"/>
      <c r="H10" s="6"/>
      <c r="I10" s="6"/>
      <c r="J10" s="6"/>
      <c r="K10" s="6"/>
      <c r="L10" s="6"/>
      <c r="M10" s="6"/>
      <c r="N10" s="6"/>
      <c r="O10" s="6"/>
      <c r="P10" s="157">
        <f>'New-Techs'!AO4/'New-Techs'!$AC$4</f>
        <v>5.880171895833008E-4</v>
      </c>
      <c r="Q10" s="157">
        <f>'New-Techs'!AP4/'New-Techs'!$AC$4</f>
        <v>5.8806532429377643E-4</v>
      </c>
      <c r="R10" s="157">
        <f>'New-Techs'!AQ4/'New-Techs'!$AC$4</f>
        <v>5.888608113645493E-4</v>
      </c>
      <c r="S10" s="157">
        <f>'New-Techs'!AR4/'New-Techs'!$AC$4</f>
        <v>5.8915262659639479E-4</v>
      </c>
      <c r="T10" s="157">
        <f>'New-Techs'!AS4/'New-Techs'!$AC$4</f>
        <v>5.8912327447687275E-4</v>
      </c>
      <c r="U10" s="157">
        <f>'New-Techs'!AT4/'New-Techs'!$AC$4</f>
        <v>5.8890407198340731E-4</v>
      </c>
      <c r="V10" s="157">
        <f>'New-Techs'!AU4/'New-Techs'!$AC$4</f>
        <v>5.8854481337571518E-4</v>
      </c>
      <c r="W10" s="157">
        <f>'New-Techs'!AV4/'New-Techs'!$AC$4</f>
        <v>5.8804438374422132E-4</v>
      </c>
      <c r="X10" s="157">
        <f>'New-Techs'!AW4/'New-Techs'!$AC$4</f>
        <v>5.8757205515845134E-4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4"/>
      <c r="AP10" s="6"/>
    </row>
    <row r="11" spans="2:42" x14ac:dyDescent="0.2">
      <c r="B11" s="518" t="str">
        <f>Processes!C22</f>
        <v>ALIVCAT102</v>
      </c>
      <c r="C11" s="518" t="str">
        <f>Processes!D22</f>
        <v>Dairy Cattle rearing (Dietary Oil)</v>
      </c>
      <c r="D11" s="518" t="str">
        <f>Commodities!$C$5</f>
        <v>APASCAT1</v>
      </c>
      <c r="E11" s="518"/>
      <c r="F11" s="518"/>
      <c r="G11" s="161">
        <f>'New-Techs'!S5/'New-Techs'!$AC$5</f>
        <v>7.1365489433447226E-5</v>
      </c>
      <c r="H11" s="23"/>
      <c r="I11" s="23"/>
      <c r="J11" s="23"/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5">
        <f>'New-Techs'!AC5</f>
        <v>5604.95</v>
      </c>
      <c r="Z11" s="24">
        <f>'New-Techs'!K5</f>
        <v>1</v>
      </c>
      <c r="AA11" s="24">
        <f>'New-Techs'!L5</f>
        <v>2020</v>
      </c>
      <c r="AB11" s="24"/>
      <c r="AC11" s="24"/>
      <c r="AD11" s="24"/>
      <c r="AE11" s="24">
        <f>'New-Techs'!H5</f>
        <v>283</v>
      </c>
      <c r="AF11" s="24"/>
      <c r="AG11" s="24"/>
      <c r="AH11" s="24"/>
      <c r="AI11" s="24"/>
      <c r="AJ11" s="24"/>
      <c r="AK11" s="24">
        <v>1</v>
      </c>
      <c r="AL11" s="24"/>
      <c r="AM11" s="24"/>
      <c r="AN11" s="24">
        <v>0.09</v>
      </c>
      <c r="AO11" s="234"/>
      <c r="AP11" s="24"/>
    </row>
    <row r="12" spans="2:42" x14ac:dyDescent="0.2">
      <c r="B12" s="518"/>
      <c r="C12" s="518"/>
      <c r="D12" s="518" t="str">
        <f>Commodities!C34</f>
        <v>ANRGCAT12</v>
      </c>
      <c r="E12" s="518"/>
      <c r="F12" s="518"/>
      <c r="G12" s="161">
        <f>SUM('New-Techs'!N5,'New-Techs'!P5)/'New-Techs'!$AC$5</f>
        <v>3.0561855010045321E-4</v>
      </c>
      <c r="H12" s="24"/>
      <c r="I12" s="24"/>
      <c r="J12" s="24"/>
      <c r="K12" s="24"/>
      <c r="L12" s="24"/>
      <c r="M12" s="24"/>
      <c r="N12" s="24"/>
      <c r="O12" s="161">
        <f>SUM('New-Techs'!O5,'New-Techs'!Q5)/'New-Techs'!$AC$5</f>
        <v>2.6920357821318E-4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4"/>
      <c r="AP12" s="24"/>
    </row>
    <row r="13" spans="2:42" x14ac:dyDescent="0.2">
      <c r="B13" s="518"/>
      <c r="C13" s="518"/>
      <c r="D13" s="518"/>
      <c r="E13" s="518" t="str">
        <f>Commodities!$C$9</f>
        <v>ADCAT</v>
      </c>
      <c r="F13" s="518"/>
      <c r="G13" s="24"/>
      <c r="H13" s="24"/>
      <c r="I13" s="24"/>
      <c r="J13" s="24"/>
      <c r="K13" s="24"/>
      <c r="L13" s="24"/>
      <c r="M13" s="24"/>
      <c r="N13" s="24"/>
      <c r="O13" s="24"/>
      <c r="P13" s="159">
        <v>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4"/>
      <c r="AP13" s="24"/>
    </row>
    <row r="14" spans="2:42" x14ac:dyDescent="0.2">
      <c r="B14" s="518"/>
      <c r="C14" s="518"/>
      <c r="D14" s="518"/>
      <c r="E14" s="518"/>
      <c r="F14" s="518" t="s">
        <v>39</v>
      </c>
      <c r="G14" s="24"/>
      <c r="H14" s="24"/>
      <c r="I14" s="24"/>
      <c r="J14" s="24"/>
      <c r="K14" s="24"/>
      <c r="L14" s="24"/>
      <c r="M14" s="24"/>
      <c r="N14" s="24"/>
      <c r="O14" s="24"/>
      <c r="P14" s="162">
        <f>'New-Techs'!AX5/'New-Techs'!$AC$5</f>
        <v>0.55167916141073614</v>
      </c>
      <c r="Q14" s="162">
        <f>'New-Techs'!AY5/'New-Techs'!$AC$5</f>
        <v>0.55688643425938422</v>
      </c>
      <c r="R14" s="162">
        <f>'New-Techs'!AZ5/'New-Techs'!$AC$5</f>
        <v>0.56579775751133388</v>
      </c>
      <c r="S14" s="162">
        <f>'New-Techs'!BA5/'New-Techs'!$AC$5</f>
        <v>0.57459713800768086</v>
      </c>
      <c r="T14" s="162">
        <f>'New-Techs'!BB5/'New-Techs'!$AC$5</f>
        <v>0.58331076303282714</v>
      </c>
      <c r="U14" s="162">
        <f>'New-Techs'!BC5/'New-Techs'!$AC$5</f>
        <v>0.59197002543671862</v>
      </c>
      <c r="V14" s="162">
        <f>'New-Techs'!BD5/'New-Techs'!$AC$5</f>
        <v>0.60058918353460311</v>
      </c>
      <c r="W14" s="162">
        <f>'New-Techs'!BE5/'New-Techs'!$AC$5</f>
        <v>0.60916791807819237</v>
      </c>
      <c r="X14" s="162">
        <f>'New-Techs'!BF5/'New-Techs'!$AC$5</f>
        <v>0.61601029323431278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4"/>
      <c r="AP14" s="24"/>
    </row>
    <row r="15" spans="2:42" x14ac:dyDescent="0.2">
      <c r="B15" s="518"/>
      <c r="C15" s="518"/>
      <c r="D15" s="518"/>
      <c r="E15" s="518"/>
      <c r="F15" s="518" t="s">
        <v>41</v>
      </c>
      <c r="G15" s="24"/>
      <c r="H15" s="24"/>
      <c r="I15" s="24"/>
      <c r="J15" s="24"/>
      <c r="K15" s="24"/>
      <c r="L15" s="24"/>
      <c r="M15" s="24"/>
      <c r="N15" s="24"/>
      <c r="O15" s="24"/>
      <c r="P15" s="160">
        <f>'New-Techs'!AF5/'New-Techs'!$AC$5</f>
        <v>1.8252554269172782E-2</v>
      </c>
      <c r="Q15" s="160">
        <f>'New-Techs'!AG5/'New-Techs'!$AC$5</f>
        <v>1.8499863304234337E-2</v>
      </c>
      <c r="R15" s="160">
        <f>'New-Techs'!AH5/'New-Techs'!$AC$5</f>
        <v>1.8913365202278938E-2</v>
      </c>
      <c r="S15" s="160">
        <f>'New-Techs'!AI5/'New-Techs'!$AC$5</f>
        <v>1.9328404287660344E-2</v>
      </c>
      <c r="T15" s="160">
        <f>'New-Techs'!AJ5/'New-Techs'!$AC$5</f>
        <v>1.9743739042175235E-2</v>
      </c>
      <c r="U15" s="160">
        <f>'New-Techs'!AK5/'New-Techs'!$AC$5</f>
        <v>2.0159073796690134E-2</v>
      </c>
      <c r="V15" s="160">
        <f>'New-Techs'!AL5/'New-Techs'!$AC$5</f>
        <v>2.0574408551205025E-2</v>
      </c>
      <c r="W15" s="160">
        <f>'New-Techs'!AM5/'New-Techs'!$AC$5</f>
        <v>2.0989743305719923E-2</v>
      </c>
      <c r="X15" s="160">
        <f>'New-Techs'!AN5/'New-Techs'!$AC$5</f>
        <v>2.1322011109331841E-2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4"/>
      <c r="AP15" s="24"/>
    </row>
    <row r="16" spans="2:42" x14ac:dyDescent="0.2">
      <c r="B16" s="524"/>
      <c r="C16" s="524"/>
      <c r="D16" s="518"/>
      <c r="E16" s="518"/>
      <c r="F16" s="518" t="s">
        <v>174</v>
      </c>
      <c r="G16" s="24"/>
      <c r="H16" s="24"/>
      <c r="I16" s="24"/>
      <c r="J16" s="24"/>
      <c r="K16" s="24"/>
      <c r="L16" s="24"/>
      <c r="M16" s="24"/>
      <c r="N16" s="24"/>
      <c r="O16" s="24"/>
      <c r="P16" s="161">
        <f>'New-Techs'!AO5/'New-Techs'!$AC$5</f>
        <v>5.4314684438099242E-4</v>
      </c>
      <c r="Q16" s="161">
        <f>'New-Techs'!AP5/'New-Techs'!$AC$5</f>
        <v>5.4319130603375221E-4</v>
      </c>
      <c r="R16" s="161">
        <f>'New-Techs'!AQ5/'New-Techs'!$AC$5</f>
        <v>5.439260911725036E-4</v>
      </c>
      <c r="S16" s="161">
        <f>'New-Techs'!AR5/'New-Techs'!$AC$5</f>
        <v>5.4419563860262459E-4</v>
      </c>
      <c r="T16" s="161">
        <f>'New-Techs'!AS5/'New-Techs'!$AC$5</f>
        <v>5.4416852628111996E-4</v>
      </c>
      <c r="U16" s="161">
        <f>'New-Techs'!AT5/'New-Techs'!$AC$5</f>
        <v>5.4396605066524457E-4</v>
      </c>
      <c r="V16" s="161">
        <f>'New-Techs'!AU5/'New-Techs'!$AC$5</f>
        <v>5.4363420632031487E-4</v>
      </c>
      <c r="W16" s="161">
        <f>'New-Techs'!AV5/'New-Techs'!$AC$5</f>
        <v>5.4317196341314186E-4</v>
      </c>
      <c r="X16" s="161">
        <f>'New-Techs'!AW5/'New-Techs'!$AC$5</f>
        <v>5.4273567722046496E-4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4"/>
      <c r="AP16" s="24"/>
    </row>
    <row r="17" spans="2:42" x14ac:dyDescent="0.2">
      <c r="B17" s="11" t="str">
        <f>Processes!C23</f>
        <v>ALIVCAT103</v>
      </c>
      <c r="C17" s="11" t="str">
        <f>Processes!D23</f>
        <v>Dairy Cattle rearing (Manure Digester)</v>
      </c>
      <c r="D17" s="10" t="str">
        <f>Commodities!$C$5</f>
        <v>APASCAT1</v>
      </c>
      <c r="E17" s="19"/>
      <c r="F17" s="19"/>
      <c r="G17" s="138">
        <f>'New-Techs'!S6/'New-Techs'!$AC$6</f>
        <v>7.736943907156674E-5</v>
      </c>
      <c r="H17" s="7"/>
      <c r="I17" s="7"/>
      <c r="J17" s="7"/>
      <c r="K17" s="7"/>
      <c r="L17" s="7"/>
      <c r="M17" s="7"/>
      <c r="N17" s="7"/>
      <c r="O17" s="7"/>
      <c r="P17" s="30"/>
      <c r="Q17" s="30"/>
      <c r="R17" s="30"/>
      <c r="S17" s="30"/>
      <c r="T17" s="30"/>
      <c r="U17" s="30"/>
      <c r="V17" s="30"/>
      <c r="W17" s="30"/>
      <c r="X17" s="30"/>
      <c r="Y17" s="91">
        <f>'New-Techs'!AC6</f>
        <v>5170</v>
      </c>
      <c r="Z17" s="29">
        <f>'New-Techs'!K6</f>
        <v>1</v>
      </c>
      <c r="AA17" s="6">
        <f>'New-Techs'!L6</f>
        <v>2020</v>
      </c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>
        <v>0.09</v>
      </c>
      <c r="AO17" s="234"/>
      <c r="AP17" s="6"/>
    </row>
    <row r="18" spans="2:42" x14ac:dyDescent="0.2">
      <c r="B18" s="10"/>
      <c r="C18" s="10"/>
      <c r="D18" s="10" t="str">
        <f>Commodities!C35</f>
        <v>ANRGCAT13</v>
      </c>
      <c r="E18" s="19"/>
      <c r="F18" s="19"/>
      <c r="G18" s="157">
        <f>SUM('New-Techs'!N6,'New-Techs'!P6)/'New-Techs'!$AC$6</f>
        <v>3.3133011458134145E-4</v>
      </c>
      <c r="I18" s="29"/>
      <c r="J18" s="29"/>
      <c r="K18" s="29"/>
      <c r="L18" s="29"/>
      <c r="M18" s="29"/>
      <c r="N18" s="29"/>
      <c r="O18" s="157">
        <f>SUM('New-Techs'!O6,'New-Techs'!Q6)/'New-Techs'!$AC$6</f>
        <v>2.9185156590057318E-4</v>
      </c>
      <c r="P18" s="30"/>
      <c r="Q18" s="30"/>
      <c r="R18" s="30"/>
      <c r="S18" s="30"/>
      <c r="T18" s="30"/>
      <c r="U18" s="30"/>
      <c r="V18" s="30"/>
      <c r="W18" s="30"/>
      <c r="X18" s="30"/>
      <c r="Z18" s="2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4"/>
      <c r="AP18" s="6"/>
    </row>
    <row r="19" spans="2:42" x14ac:dyDescent="0.2">
      <c r="B19" s="10"/>
      <c r="C19" s="10"/>
      <c r="D19" s="10"/>
      <c r="E19" s="19" t="str">
        <f>Commodities!$C$9</f>
        <v>ADCAT</v>
      </c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85">
        <v>1</v>
      </c>
      <c r="Q19" s="30"/>
      <c r="R19" s="30"/>
      <c r="S19" s="30"/>
      <c r="T19" s="30"/>
      <c r="U19" s="30"/>
      <c r="V19" s="30"/>
      <c r="W19" s="30"/>
      <c r="X19" s="30"/>
      <c r="Y19" s="29"/>
      <c r="Z19" s="2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4"/>
      <c r="AP19" s="6"/>
    </row>
    <row r="20" spans="2:42" x14ac:dyDescent="0.2">
      <c r="B20" s="10"/>
      <c r="C20" s="10"/>
      <c r="D20" s="19"/>
      <c r="E20" s="19" t="str">
        <f>Commodities!$C$23</f>
        <v>ACATMAN</v>
      </c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35">
        <f>'New-Techs'!AE6/'New-Techs'!$AC$6</f>
        <v>1.1331761896173197E-3</v>
      </c>
      <c r="Q20" s="30"/>
      <c r="R20" s="30"/>
      <c r="S20" s="30"/>
      <c r="T20" s="30"/>
      <c r="U20" s="30"/>
      <c r="V20" s="30"/>
      <c r="W20" s="30"/>
      <c r="X20" s="30"/>
      <c r="Y20" s="29"/>
      <c r="Z20" s="2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4"/>
      <c r="AP20" s="6"/>
    </row>
    <row r="21" spans="2:42" x14ac:dyDescent="0.2">
      <c r="B21" s="10"/>
      <c r="C21" s="10"/>
      <c r="D21" s="19"/>
      <c r="E21" s="10"/>
      <c r="F21" s="10" t="s">
        <v>39</v>
      </c>
      <c r="G21" s="29"/>
      <c r="H21" s="29"/>
      <c r="I21" s="29"/>
      <c r="J21" s="29"/>
      <c r="K21" s="29"/>
      <c r="L21" s="29"/>
      <c r="M21" s="29"/>
      <c r="N21" s="29"/>
      <c r="O21" s="29"/>
      <c r="P21" s="20">
        <f>'New-Techs'!AX6/'New-Techs'!$AC$6</f>
        <v>0.70210630485728998</v>
      </c>
      <c r="Q21" s="20">
        <f>'New-Techs'!AY6/'New-Techs'!$AC$6</f>
        <v>0.70821409086417542</v>
      </c>
      <c r="R21" s="20">
        <f>'New-Techs'!AZ6/'New-Techs'!$AC$6</f>
        <v>0.71861577645966235</v>
      </c>
      <c r="S21" s="20">
        <f>'New-Techs'!BA6/'New-Techs'!$AC$6</f>
        <v>0.72886110488504374</v>
      </c>
      <c r="T21" s="20">
        <f>'New-Techs'!BB6/'New-Techs'!$AC$6</f>
        <v>0.73900673184945587</v>
      </c>
      <c r="U21" s="20">
        <f>'New-Techs'!BC6/'New-Techs'!$AC$6</f>
        <v>0.74909342268736834</v>
      </c>
      <c r="V21" s="20">
        <f>'New-Techs'!BD6/'New-Techs'!$AC$6</f>
        <v>0.75913663526029962</v>
      </c>
      <c r="W21" s="20">
        <f>'New-Techs'!BE6/'New-Techs'!$AC$6</f>
        <v>0.76913602346173238</v>
      </c>
      <c r="X21" s="20">
        <f>'New-Techs'!BF6/'New-Techs'!$AC$6</f>
        <v>0.77711318742466273</v>
      </c>
      <c r="Y21" s="29"/>
      <c r="Z21" s="2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4"/>
      <c r="AP21" s="6"/>
    </row>
    <row r="22" spans="2:42" x14ac:dyDescent="0.2">
      <c r="B22" s="10"/>
      <c r="C22" s="10"/>
      <c r="D22" s="19"/>
      <c r="E22" s="10"/>
      <c r="F22" s="10" t="s">
        <v>41</v>
      </c>
      <c r="G22" s="29"/>
      <c r="H22" s="29"/>
      <c r="I22" s="29"/>
      <c r="J22" s="29"/>
      <c r="K22" s="29"/>
      <c r="L22" s="29"/>
      <c r="M22" s="29"/>
      <c r="N22" s="29"/>
      <c r="O22" s="29"/>
      <c r="P22" s="20">
        <f>'New-Techs'!AF6/'New-Techs'!$AC$6</f>
        <v>2.4741210421240525E-2</v>
      </c>
      <c r="Q22" s="20">
        <f>'New-Techs'!AG6/'New-Techs'!$AC$6</f>
        <v>2.5031345817758899E-2</v>
      </c>
      <c r="R22" s="20">
        <f>'New-Techs'!AH6/'New-Techs'!$AC$6</f>
        <v>2.5514904811956191E-2</v>
      </c>
      <c r="S22" s="20">
        <f>'New-Techs'!AI6/'New-Techs'!$AC$6</f>
        <v>2.5998463806153484E-2</v>
      </c>
      <c r="T22" s="20">
        <f>'New-Techs'!AJ6/'New-Techs'!$AC$6</f>
        <v>2.6482022800350776E-2</v>
      </c>
      <c r="U22" s="20">
        <f>'New-Techs'!AK6/'New-Techs'!$AC$6</f>
        <v>2.6965581794548069E-2</v>
      </c>
      <c r="V22" s="20">
        <f>'New-Techs'!AL6/'New-Techs'!$AC$6</f>
        <v>2.7449140788745361E-2</v>
      </c>
      <c r="W22" s="20">
        <f>'New-Techs'!AM6/'New-Techs'!$AC$6</f>
        <v>2.7932699782942657E-2</v>
      </c>
      <c r="X22" s="20">
        <f>'New-Techs'!AN6/'New-Techs'!$AC$6</f>
        <v>2.8319546978300487E-2</v>
      </c>
      <c r="Y22" s="29"/>
      <c r="Z22" s="2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4"/>
      <c r="AP22" s="6"/>
    </row>
    <row r="23" spans="2:42" x14ac:dyDescent="0.2">
      <c r="B23" s="10"/>
      <c r="C23" s="10"/>
      <c r="D23" s="19"/>
      <c r="E23" s="10"/>
      <c r="F23" s="10" t="s">
        <v>174</v>
      </c>
      <c r="G23" s="29"/>
      <c r="H23" s="29"/>
      <c r="I23" s="29"/>
      <c r="J23" s="29"/>
      <c r="K23" s="29"/>
      <c r="L23" s="29"/>
      <c r="M23" s="29"/>
      <c r="N23" s="29"/>
      <c r="O23" s="29"/>
      <c r="P23" s="83">
        <f>'New-Techs'!AO6/'New-Techs'!$AC$6</f>
        <v>5.8884156777819024E-4</v>
      </c>
      <c r="Q23" s="83">
        <f>'New-Techs'!AP6/'New-Techs'!$AC$6</f>
        <v>5.8888976997173675E-4</v>
      </c>
      <c r="R23" s="83">
        <f>'New-Techs'!AQ6/'New-Techs'!$AC$6</f>
        <v>5.8968637228574928E-4</v>
      </c>
      <c r="S23" s="83">
        <f>'New-Techs'!AR6/'New-Techs'!$AC$6</f>
        <v>5.8997859663167907E-4</v>
      </c>
      <c r="T23" s="83">
        <f>'New-Techs'!AS6/'New-Techs'!$AC$6</f>
        <v>5.8994920336157897E-4</v>
      </c>
      <c r="U23" s="83">
        <f>'New-Techs'!AT6/'New-Techs'!$AC$6</f>
        <v>5.897296935543834E-4</v>
      </c>
      <c r="V23" s="83">
        <f>'New-Techs'!AU6/'New-Techs'!$AC$6</f>
        <v>5.8936993127950649E-4</v>
      </c>
      <c r="W23" s="83">
        <f>'New-Techs'!AV6/'New-Techs'!$AC$6</f>
        <v>5.8886880006431134E-4</v>
      </c>
      <c r="X23" s="83">
        <f>'New-Techs'!AW6/'New-Techs'!$AC$6</f>
        <v>5.8839580929145939E-4</v>
      </c>
      <c r="Y23" s="29"/>
      <c r="Z23" s="2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4"/>
      <c r="AP23" s="6"/>
    </row>
    <row r="24" spans="2:42" x14ac:dyDescent="0.2">
      <c r="B24" s="524" t="str">
        <f>Processes!C24</f>
        <v>ALIVCAT104</v>
      </c>
      <c r="C24" s="524" t="str">
        <f>Processes!D24</f>
        <v>Dairy Cattle rearing (Manure Digester + Dietary Oil)</v>
      </c>
      <c r="D24" s="518" t="str">
        <f>Commodities!$C$5</f>
        <v>APASCAT1</v>
      </c>
      <c r="E24" s="518"/>
      <c r="F24" s="518"/>
      <c r="G24" s="161">
        <f>'New-Techs'!S7/'New-Techs'!$AC$7</f>
        <v>7.1365489433447226E-5</v>
      </c>
      <c r="H24" s="23"/>
      <c r="I24" s="23"/>
      <c r="J24" s="23"/>
      <c r="K24" s="23"/>
      <c r="L24" s="23"/>
      <c r="M24" s="23"/>
      <c r="N24" s="23"/>
      <c r="O24" s="23"/>
      <c r="P24" s="27"/>
      <c r="Q24" s="27"/>
      <c r="R24" s="27"/>
      <c r="S24" s="27"/>
      <c r="T24" s="27"/>
      <c r="U24" s="27"/>
      <c r="V24" s="27"/>
      <c r="W24" s="27"/>
      <c r="X24" s="27"/>
      <c r="Y24" s="25">
        <f>'New-Techs'!AC7</f>
        <v>5604.95</v>
      </c>
      <c r="Z24" s="24">
        <f>'New-Techs'!K7</f>
        <v>1</v>
      </c>
      <c r="AA24" s="24">
        <f>'New-Techs'!L7</f>
        <v>2020</v>
      </c>
      <c r="AB24" s="24"/>
      <c r="AC24" s="24"/>
      <c r="AD24" s="24"/>
      <c r="AE24" s="26">
        <f>'New-Techs'!H7</f>
        <v>283</v>
      </c>
      <c r="AF24" s="24"/>
      <c r="AG24" s="24"/>
      <c r="AH24" s="24"/>
      <c r="AI24" s="24"/>
      <c r="AJ24" s="24"/>
      <c r="AK24" s="24">
        <v>1</v>
      </c>
      <c r="AL24" s="24"/>
      <c r="AM24" s="24"/>
      <c r="AN24" s="24">
        <v>0.09</v>
      </c>
      <c r="AO24" s="234"/>
      <c r="AP24" s="6"/>
    </row>
    <row r="25" spans="2:42" x14ac:dyDescent="0.2">
      <c r="B25" s="524"/>
      <c r="C25" s="524"/>
      <c r="D25" s="518" t="str">
        <f>Commodities!C36</f>
        <v>ANRGCAT14</v>
      </c>
      <c r="E25" s="518"/>
      <c r="F25" s="518"/>
      <c r="G25" s="161">
        <f>SUM('New-Techs'!N7,'New-Techs'!P7)/'New-Techs'!$AC$7</f>
        <v>3.0561855010045321E-4</v>
      </c>
      <c r="H25" s="24"/>
      <c r="I25" s="24"/>
      <c r="J25" s="24"/>
      <c r="K25" s="24"/>
      <c r="L25" s="24"/>
      <c r="M25" s="24"/>
      <c r="N25" s="24"/>
      <c r="O25" s="161">
        <f>SUM('New-Techs'!O7,'New-Techs'!Q7)/'New-Techs'!$AC$7</f>
        <v>2.6920357821318E-4</v>
      </c>
      <c r="P25" s="27"/>
      <c r="Q25" s="27"/>
      <c r="R25" s="27"/>
      <c r="S25" s="27"/>
      <c r="T25" s="27"/>
      <c r="U25" s="27"/>
      <c r="V25" s="27"/>
      <c r="W25" s="27"/>
      <c r="X25" s="27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4"/>
      <c r="AP25" s="6"/>
    </row>
    <row r="26" spans="2:42" x14ac:dyDescent="0.2">
      <c r="B26" s="524"/>
      <c r="C26" s="524"/>
      <c r="D26" s="518"/>
      <c r="E26" s="518" t="str">
        <f>Commodities!$C$9</f>
        <v>ADCAT</v>
      </c>
      <c r="F26" s="518"/>
      <c r="G26" s="24"/>
      <c r="H26" s="24"/>
      <c r="I26" s="24"/>
      <c r="J26" s="24"/>
      <c r="K26" s="24"/>
      <c r="L26" s="24"/>
      <c r="M26" s="24"/>
      <c r="N26" s="24"/>
      <c r="O26" s="24"/>
      <c r="P26" s="86">
        <v>1</v>
      </c>
      <c r="Q26" s="27"/>
      <c r="R26" s="27"/>
      <c r="S26" s="27"/>
      <c r="T26" s="27"/>
      <c r="U26" s="27"/>
      <c r="V26" s="27"/>
      <c r="W26" s="27"/>
      <c r="X26" s="27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4"/>
      <c r="AP26" s="6"/>
    </row>
    <row r="27" spans="2:42" x14ac:dyDescent="0.2">
      <c r="B27" s="524"/>
      <c r="C27" s="524"/>
      <c r="D27" s="518"/>
      <c r="E27" s="518" t="str">
        <f>Commodities!$C$23</f>
        <v>ACATMAN</v>
      </c>
      <c r="F27" s="518"/>
      <c r="G27" s="24"/>
      <c r="H27" s="24"/>
      <c r="I27" s="24"/>
      <c r="J27" s="24"/>
      <c r="K27" s="24"/>
      <c r="L27" s="24"/>
      <c r="M27" s="24"/>
      <c r="N27" s="24"/>
      <c r="O27" s="24"/>
      <c r="P27" s="252">
        <f>'New-Techs'!AE7/'New-Techs'!$AC$7</f>
        <v>1.0452405285188171E-3</v>
      </c>
      <c r="Q27" s="27"/>
      <c r="R27" s="27"/>
      <c r="S27" s="27"/>
      <c r="T27" s="27"/>
      <c r="U27" s="27"/>
      <c r="V27" s="27"/>
      <c r="W27" s="27"/>
      <c r="X27" s="27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4"/>
      <c r="AP27" s="6"/>
    </row>
    <row r="28" spans="2:42" x14ac:dyDescent="0.2">
      <c r="B28" s="524"/>
      <c r="C28" s="524"/>
      <c r="D28" s="518"/>
      <c r="E28" s="518"/>
      <c r="F28" s="518" t="s">
        <v>39</v>
      </c>
      <c r="G28" s="24"/>
      <c r="H28" s="24"/>
      <c r="I28" s="24"/>
      <c r="J28" s="24"/>
      <c r="K28" s="24"/>
      <c r="L28" s="24"/>
      <c r="M28" s="24"/>
      <c r="N28" s="24"/>
      <c r="O28" s="24"/>
      <c r="P28" s="162">
        <f>'New-Techs'!AX7/'New-Techs'!$AC$7</f>
        <v>0.53451992208132904</v>
      </c>
      <c r="Q28" s="162">
        <f>'New-Techs'!AY7/'New-Techs'!$AC$7</f>
        <v>0.53882740986544808</v>
      </c>
      <c r="R28" s="162">
        <f>'New-Techs'!AZ7/'New-Techs'!$AC$7</f>
        <v>0.54621136771139989</v>
      </c>
      <c r="S28" s="162">
        <f>'New-Techs'!BA7/'New-Techs'!$AC$7</f>
        <v>0.55345110186767621</v>
      </c>
      <c r="T28" s="162">
        <f>'New-Techs'!BB7/'New-Techs'!$AC$7</f>
        <v>0.56059887150094878</v>
      </c>
      <c r="U28" s="162">
        <f>'New-Techs'!BC7/'New-Techs'!$AC$7</f>
        <v>0.56769227851296633</v>
      </c>
      <c r="V28" s="162">
        <f>'New-Techs'!BD7/'New-Techs'!$AC$7</f>
        <v>0.57474558121897701</v>
      </c>
      <c r="W28" s="162">
        <f>'New-Techs'!BE7/'New-Techs'!$AC$7</f>
        <v>0.58175846037069234</v>
      </c>
      <c r="X28" s="162">
        <f>'New-Techs'!BF7/'New-Techs'!$AC$7</f>
        <v>0.58734815121331363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34"/>
      <c r="AP28" s="6"/>
    </row>
    <row r="29" spans="2:42" x14ac:dyDescent="0.2">
      <c r="B29" s="524"/>
      <c r="C29" s="524"/>
      <c r="D29" s="518"/>
      <c r="E29" s="518"/>
      <c r="F29" s="518" t="s">
        <v>41</v>
      </c>
      <c r="G29" s="24"/>
      <c r="H29" s="24"/>
      <c r="I29" s="24"/>
      <c r="J29" s="24"/>
      <c r="K29" s="24"/>
      <c r="L29" s="24"/>
      <c r="M29" s="24"/>
      <c r="N29" s="24"/>
      <c r="O29" s="24"/>
      <c r="P29" s="162">
        <f>'New-Techs'!AF7/'New-Techs'!$AC$7</f>
        <v>1.7435447634439116E-2</v>
      </c>
      <c r="Q29" s="162">
        <f>'New-Techs'!AG7/'New-Techs'!$AC$7</f>
        <v>1.7639909761665941E-2</v>
      </c>
      <c r="R29" s="162">
        <f>'New-Techs'!AH7/'New-Techs'!$AC$7</f>
        <v>1.7980679973710653E-2</v>
      </c>
      <c r="S29" s="162">
        <f>'New-Techs'!AI7/'New-Techs'!$AC$7</f>
        <v>1.8321450185755365E-2</v>
      </c>
      <c r="T29" s="162">
        <f>'New-Techs'!AJ7/'New-Techs'!$AC$7</f>
        <v>1.8662220397800074E-2</v>
      </c>
      <c r="U29" s="162">
        <f>'New-Techs'!AK7/'New-Techs'!$AC$7</f>
        <v>1.9002990609844783E-2</v>
      </c>
      <c r="V29" s="162">
        <f>'New-Techs'!AL7/'New-Techs'!$AC$7</f>
        <v>1.9343760821889495E-2</v>
      </c>
      <c r="W29" s="162">
        <f>'New-Techs'!AM7/'New-Techs'!$AC$7</f>
        <v>1.9684531033934208E-2</v>
      </c>
      <c r="X29" s="162">
        <f>'New-Techs'!AN7/'New-Techs'!$AC$7</f>
        <v>1.9957147203569975E-2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34"/>
      <c r="AP29" s="6"/>
    </row>
    <row r="30" spans="2:42" x14ac:dyDescent="0.2">
      <c r="B30" s="524"/>
      <c r="C30" s="524"/>
      <c r="D30" s="518"/>
      <c r="E30" s="518"/>
      <c r="F30" s="518" t="s">
        <v>174</v>
      </c>
      <c r="G30" s="24"/>
      <c r="H30" s="24"/>
      <c r="I30" s="24"/>
      <c r="J30" s="24"/>
      <c r="K30" s="24"/>
      <c r="L30" s="24"/>
      <c r="M30" s="24"/>
      <c r="N30" s="24"/>
      <c r="O30" s="24"/>
      <c r="P30" s="160">
        <f>'New-Techs'!AO7/'New-Techs'!$AC$7</f>
        <v>5.4314684438099242E-4</v>
      </c>
      <c r="Q30" s="160">
        <f>'New-Techs'!AP7/'New-Techs'!$AC$7</f>
        <v>5.4319130603375221E-4</v>
      </c>
      <c r="R30" s="160">
        <f>'New-Techs'!AQ7/'New-Techs'!$AC$7</f>
        <v>5.439260911725036E-4</v>
      </c>
      <c r="S30" s="160">
        <f>'New-Techs'!AR7/'New-Techs'!$AC$7</f>
        <v>5.4419563860262459E-4</v>
      </c>
      <c r="T30" s="160">
        <f>'New-Techs'!AS7/'New-Techs'!$AC$7</f>
        <v>5.4416852628111996E-4</v>
      </c>
      <c r="U30" s="160">
        <f>'New-Techs'!AT7/'New-Techs'!$AC$7</f>
        <v>5.4396605066524457E-4</v>
      </c>
      <c r="V30" s="160">
        <f>'New-Techs'!AU7/'New-Techs'!$AC$7</f>
        <v>5.4363420632031487E-4</v>
      </c>
      <c r="W30" s="160">
        <f>'New-Techs'!AV7/'New-Techs'!$AC$7</f>
        <v>5.4317196341314186E-4</v>
      </c>
      <c r="X30" s="160">
        <f>'New-Techs'!AW7/'New-Techs'!$AC$7</f>
        <v>5.4273567722046496E-4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34"/>
      <c r="AP30" s="6"/>
    </row>
    <row r="31" spans="2:42" x14ac:dyDescent="0.2">
      <c r="B31" s="11" t="str">
        <f>Processes!C25</f>
        <v>ALIVCAT203</v>
      </c>
      <c r="C31" s="11" t="str">
        <f>Processes!D25</f>
        <v>Non-Cattle rearing (Manure Digester)</v>
      </c>
      <c r="D31" s="10" t="str">
        <f>Commodities!$C$6</f>
        <v>APASCAT2</v>
      </c>
      <c r="E31" s="19"/>
      <c r="F31" s="19"/>
      <c r="G31" s="7">
        <f>'New-Techs'!S8</f>
        <v>0.4371630811654954</v>
      </c>
      <c r="H31" s="171">
        <f>'New-Techs'!T8</f>
        <v>0.4291683352349791</v>
      </c>
      <c r="I31" s="7">
        <f>'New-Techs'!U8</f>
        <v>0.43551379742792717</v>
      </c>
      <c r="J31" s="7">
        <f>'New-Techs'!V8</f>
        <v>0.43733393086417494</v>
      </c>
      <c r="K31" s="7">
        <f>'New-Techs'!W8</f>
        <v>0.43784703361131261</v>
      </c>
      <c r="L31" s="7">
        <f>'New-Techs'!X8</f>
        <v>0.43815565189666178</v>
      </c>
      <c r="M31" s="7">
        <f>'New-Techs'!Y8</f>
        <v>0.44090759453285322</v>
      </c>
      <c r="N31" s="7">
        <f>'New-Techs'!Z8</f>
        <v>0.44156366611050774</v>
      </c>
      <c r="O31" s="7">
        <f>'New-Techs'!AA8</f>
        <v>0.43938427476703817</v>
      </c>
      <c r="P31" s="30"/>
      <c r="Q31" s="30"/>
      <c r="R31" s="30"/>
      <c r="S31" s="30"/>
      <c r="T31" s="30"/>
      <c r="U31" s="30"/>
      <c r="V31" s="30"/>
      <c r="W31" s="30"/>
      <c r="X31" s="30"/>
      <c r="Y31" s="29">
        <v>1</v>
      </c>
      <c r="Z31" s="29">
        <f>'New-Techs'!K8</f>
        <v>1</v>
      </c>
      <c r="AA31" s="29">
        <f>'New-Techs'!L8</f>
        <v>2020</v>
      </c>
      <c r="AB31" s="6"/>
      <c r="AC31" s="6"/>
      <c r="AD31" s="6"/>
      <c r="AE31" s="6"/>
      <c r="AF31" s="6"/>
      <c r="AG31" s="6"/>
      <c r="AH31" s="6"/>
      <c r="AI31" s="6"/>
      <c r="AJ31" s="6"/>
      <c r="AK31" s="6">
        <v>1</v>
      </c>
      <c r="AL31" s="6"/>
      <c r="AM31" s="6"/>
      <c r="AN31" s="6">
        <v>0.09</v>
      </c>
      <c r="AO31" s="234"/>
      <c r="AP31" s="24"/>
    </row>
    <row r="32" spans="2:42" x14ac:dyDescent="0.2">
      <c r="B32" s="11"/>
      <c r="C32" s="11"/>
      <c r="D32" s="19" t="str">
        <f>Commodities!C37</f>
        <v>ANRGCAT23</v>
      </c>
      <c r="E32" s="19"/>
      <c r="F32" s="19"/>
      <c r="G32" s="7">
        <f>SUM('New-Techs'!N8,'New-Techs'!P8)</f>
        <v>1.1098463677797199</v>
      </c>
      <c r="H32" s="7"/>
      <c r="I32" s="7"/>
      <c r="J32" s="7"/>
      <c r="K32" s="7"/>
      <c r="L32" s="7"/>
      <c r="M32" s="7"/>
      <c r="N32" s="7"/>
      <c r="O32" s="7">
        <f>SUM('New-Techs'!O8,'New-Techs'!Q8)</f>
        <v>0.97760627872554806</v>
      </c>
      <c r="P32" s="30"/>
      <c r="Q32" s="30"/>
      <c r="R32" s="30"/>
      <c r="S32" s="30"/>
      <c r="T32" s="30"/>
      <c r="U32" s="30"/>
      <c r="V32" s="30"/>
      <c r="W32" s="30"/>
      <c r="X32" s="30"/>
      <c r="Y32" s="29"/>
      <c r="Z32" s="2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34"/>
      <c r="AP32" s="24"/>
    </row>
    <row r="33" spans="2:42" x14ac:dyDescent="0.2">
      <c r="B33" s="11"/>
      <c r="C33" s="11"/>
      <c r="D33" s="19"/>
      <c r="E33" s="19" t="str">
        <f>Commodities!$C$10</f>
        <v>ANDCAT</v>
      </c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90">
        <v>1</v>
      </c>
      <c r="Q33" s="30"/>
      <c r="R33" s="30"/>
      <c r="S33" s="30"/>
      <c r="T33" s="30"/>
      <c r="U33" s="30"/>
      <c r="V33" s="30"/>
      <c r="W33" s="30"/>
      <c r="X33" s="30"/>
      <c r="Y33" s="29"/>
      <c r="Z33" s="2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34"/>
      <c r="AP33" s="24"/>
    </row>
    <row r="34" spans="2:42" x14ac:dyDescent="0.2">
      <c r="B34" s="11"/>
      <c r="C34" s="11"/>
      <c r="D34" s="19"/>
      <c r="E34" s="10" t="str">
        <f>Commodities!$C$23</f>
        <v>ACATMAN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55">
        <f>'New-Techs'!AE8</f>
        <v>5.858520900321543</v>
      </c>
      <c r="Q34" s="21"/>
      <c r="R34" s="21"/>
      <c r="S34" s="21"/>
      <c r="T34" s="21"/>
      <c r="U34" s="21"/>
      <c r="V34" s="21"/>
      <c r="W34" s="21"/>
      <c r="X34" s="21"/>
      <c r="Y34" s="29"/>
      <c r="Z34" s="2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34"/>
      <c r="AP34" s="24"/>
    </row>
    <row r="35" spans="2:42" x14ac:dyDescent="0.2">
      <c r="B35" s="11"/>
      <c r="C35" s="11"/>
      <c r="D35" s="19"/>
      <c r="E35" s="10"/>
      <c r="F35" s="10" t="s">
        <v>39</v>
      </c>
      <c r="G35" s="29"/>
      <c r="H35" s="29"/>
      <c r="I35" s="29"/>
      <c r="J35" s="29"/>
      <c r="K35" s="29"/>
      <c r="L35" s="29"/>
      <c r="M35" s="29"/>
      <c r="N35" s="29"/>
      <c r="O35" s="29"/>
      <c r="P35" s="8">
        <f>'New-Techs'!AX8</f>
        <v>1814.8703379994477</v>
      </c>
      <c r="Q35" s="8">
        <f>'New-Techs'!AY8</f>
        <v>1811.6825770690441</v>
      </c>
      <c r="R35" s="8">
        <f>'New-Techs'!AZ8</f>
        <v>1815.4656392649094</v>
      </c>
      <c r="S35" s="8">
        <f>'New-Techs'!BA8</f>
        <v>1812.8160654927931</v>
      </c>
      <c r="T35" s="8">
        <f>'New-Techs'!BB8</f>
        <v>1803.2182847729975</v>
      </c>
      <c r="U35" s="8">
        <f>'New-Techs'!BC8</f>
        <v>1790.971055555397</v>
      </c>
      <c r="V35" s="8">
        <f>'New-Techs'!BD8</f>
        <v>1774.655960075756</v>
      </c>
      <c r="W35" s="8">
        <f>'New-Techs'!BE8</f>
        <v>1763.007277328539</v>
      </c>
      <c r="X35" s="8">
        <f>'New-Techs'!BF8</f>
        <v>1757.2552375033274</v>
      </c>
      <c r="Y35" s="29"/>
      <c r="Z35" s="2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34"/>
      <c r="AP35" s="24"/>
    </row>
    <row r="36" spans="2:42" x14ac:dyDescent="0.2">
      <c r="B36" s="11"/>
      <c r="C36" s="11"/>
      <c r="D36" s="19"/>
      <c r="E36" s="10"/>
      <c r="F36" s="10" t="s">
        <v>41</v>
      </c>
      <c r="G36" s="29"/>
      <c r="H36" s="29"/>
      <c r="I36" s="29"/>
      <c r="J36" s="29"/>
      <c r="K36" s="29"/>
      <c r="L36" s="29"/>
      <c r="M36" s="29"/>
      <c r="N36" s="29"/>
      <c r="O36" s="29"/>
      <c r="P36" s="20">
        <f>'New-Techs'!AF8</f>
        <v>61.226456353243037</v>
      </c>
      <c r="Q36" s="20">
        <f>'New-Techs'!AG8</f>
        <v>61.125997417739697</v>
      </c>
      <c r="R36" s="20">
        <f>'New-Techs'!AH8</f>
        <v>61.19508164418761</v>
      </c>
      <c r="S36" s="20">
        <f>'New-Techs'!AI8</f>
        <v>61.092422293095908</v>
      </c>
      <c r="T36" s="20">
        <f>'New-Techs'!AJ8</f>
        <v>60.789767421858059</v>
      </c>
      <c r="U36" s="20">
        <f>'New-Techs'!AK8</f>
        <v>60.415016283711921</v>
      </c>
      <c r="V36" s="20">
        <f>'New-Techs'!AL8</f>
        <v>59.918471379891457</v>
      </c>
      <c r="W36" s="20">
        <f>'New-Techs'!AM8</f>
        <v>59.58206158621725</v>
      </c>
      <c r="X36" s="20">
        <f>'New-Techs'!AN8</f>
        <v>59.433250174707496</v>
      </c>
      <c r="Y36" s="29"/>
      <c r="Z36" s="2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34"/>
      <c r="AP36" s="24"/>
    </row>
    <row r="37" spans="2:42" x14ac:dyDescent="0.2">
      <c r="B37" s="11"/>
      <c r="C37" s="11"/>
      <c r="D37" s="19"/>
      <c r="E37" s="19"/>
      <c r="F37" s="19" t="s">
        <v>174</v>
      </c>
      <c r="G37" s="7"/>
      <c r="H37" s="29"/>
      <c r="I37" s="29"/>
      <c r="J37" s="29"/>
      <c r="K37" s="29"/>
      <c r="L37" s="29"/>
      <c r="M37" s="29"/>
      <c r="N37" s="29"/>
      <c r="O37" s="7"/>
      <c r="P37" s="30">
        <f>'New-Techs'!AO8</f>
        <v>1.7068217889720769</v>
      </c>
      <c r="Q37" s="30">
        <f>'New-Techs'!AP8</f>
        <v>1.7033439719242274</v>
      </c>
      <c r="R37" s="30">
        <f>'New-Techs'!AQ8</f>
        <v>1.7108674991515151</v>
      </c>
      <c r="S37" s="30">
        <f>'New-Techs'!AR8</f>
        <v>1.7092748301218683</v>
      </c>
      <c r="T37" s="30">
        <f>'New-Techs'!AS8</f>
        <v>1.6988166739160591</v>
      </c>
      <c r="U37" s="30">
        <f>'New-Techs'!AT8</f>
        <v>1.6846958503143434</v>
      </c>
      <c r="V37" s="30">
        <f>'New-Techs'!AU8</f>
        <v>1.665703422896889</v>
      </c>
      <c r="W37" s="30">
        <f>'New-Techs'!AV8</f>
        <v>1.6509160774773446</v>
      </c>
      <c r="X37" s="30">
        <f>'New-Techs'!AW8</f>
        <v>1.6424418833369996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6"/>
      <c r="AO37" s="234"/>
      <c r="AP37" s="24"/>
    </row>
    <row r="38" spans="2:42" x14ac:dyDescent="0.2">
      <c r="B38" s="524" t="str">
        <f>Processes!C26</f>
        <v>ALIVPIG103</v>
      </c>
      <c r="C38" s="524" t="str">
        <f>Processes!D26</f>
        <v>Pigs rearing (Manure Digester)</v>
      </c>
      <c r="D38" s="518" t="str">
        <f>Commodities!C38</f>
        <v>ANRGPIG3</v>
      </c>
      <c r="E38" s="518"/>
      <c r="F38" s="518"/>
      <c r="G38" s="23">
        <f>SUM('New-Techs'!N9,'New-Techs'!P9)</f>
        <v>0.16700153757425432</v>
      </c>
      <c r="H38" s="23"/>
      <c r="I38" s="23"/>
      <c r="J38" s="23"/>
      <c r="K38" s="23"/>
      <c r="L38" s="23"/>
      <c r="M38" s="23"/>
      <c r="N38" s="23"/>
      <c r="O38" s="23">
        <f>SUM('New-Techs'!O9,'New-Techs'!Q9)</f>
        <v>0.14710301932691949</v>
      </c>
      <c r="P38" s="27"/>
      <c r="Q38" s="27"/>
      <c r="R38" s="27"/>
      <c r="S38" s="27"/>
      <c r="T38" s="27"/>
      <c r="U38" s="27"/>
      <c r="V38" s="27"/>
      <c r="W38" s="27"/>
      <c r="X38" s="27"/>
      <c r="Y38" s="24">
        <v>1</v>
      </c>
      <c r="Z38" s="24">
        <f>'New-Techs'!K9</f>
        <v>1</v>
      </c>
      <c r="AA38" s="24">
        <f>'New-Techs'!L9</f>
        <v>2020</v>
      </c>
      <c r="AB38" s="24"/>
      <c r="AC38" s="24"/>
      <c r="AD38" s="24"/>
      <c r="AE38" s="26"/>
      <c r="AF38" s="24"/>
      <c r="AG38" s="24"/>
      <c r="AH38" s="24"/>
      <c r="AI38" s="24"/>
      <c r="AJ38" s="24"/>
      <c r="AK38" s="24">
        <v>1</v>
      </c>
      <c r="AL38" s="24"/>
      <c r="AM38" s="24"/>
      <c r="AN38" s="24">
        <v>0.09</v>
      </c>
      <c r="AO38" s="234"/>
      <c r="AP38" s="6"/>
    </row>
    <row r="39" spans="2:42" x14ac:dyDescent="0.2">
      <c r="B39" s="524"/>
      <c r="C39" s="524"/>
      <c r="D39" s="518"/>
      <c r="E39" s="518" t="str">
        <f>Commodities!$C$12</f>
        <v>APIG</v>
      </c>
      <c r="F39" s="518"/>
      <c r="G39" s="24"/>
      <c r="H39" s="24"/>
      <c r="I39" s="24"/>
      <c r="J39" s="24"/>
      <c r="K39" s="24"/>
      <c r="L39" s="24"/>
      <c r="M39" s="24"/>
      <c r="N39" s="24"/>
      <c r="O39" s="24"/>
      <c r="P39" s="186">
        <v>1</v>
      </c>
      <c r="Q39" s="27"/>
      <c r="R39" s="27"/>
      <c r="S39" s="27"/>
      <c r="T39" s="27"/>
      <c r="U39" s="27"/>
      <c r="V39" s="27"/>
      <c r="W39" s="27"/>
      <c r="X39" s="27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34"/>
      <c r="AP39" s="6"/>
    </row>
    <row r="40" spans="2:42" x14ac:dyDescent="0.2">
      <c r="B40" s="524"/>
      <c r="C40" s="524"/>
      <c r="D40" s="524"/>
      <c r="E40" s="524" t="str">
        <f>Commodities!$C$24</f>
        <v>APIGMAN</v>
      </c>
      <c r="F40" s="524"/>
      <c r="G40" s="31"/>
      <c r="H40" s="31"/>
      <c r="I40" s="31"/>
      <c r="J40" s="31"/>
      <c r="K40" s="31"/>
      <c r="L40" s="31"/>
      <c r="M40" s="31"/>
      <c r="N40" s="31"/>
      <c r="O40" s="31"/>
      <c r="P40" s="254">
        <f>'New-Techs'!AE9</f>
        <v>1.4210526315789476</v>
      </c>
      <c r="Q40" s="32"/>
      <c r="R40" s="32"/>
      <c r="S40" s="32"/>
      <c r="T40" s="32"/>
      <c r="U40" s="32"/>
      <c r="V40" s="32"/>
      <c r="W40" s="32"/>
      <c r="X40" s="32"/>
      <c r="Y40" s="31"/>
      <c r="Z40" s="31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34"/>
      <c r="AP40" s="6"/>
    </row>
    <row r="41" spans="2:42" x14ac:dyDescent="0.2">
      <c r="B41" s="524"/>
      <c r="C41" s="524"/>
      <c r="D41" s="524"/>
      <c r="E41" s="524"/>
      <c r="F41" s="524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4">
        <f>'New-Techs'!AX9</f>
        <v>122.29437135724871</v>
      </c>
      <c r="Q41" s="34">
        <f>'New-Techs'!AY9</f>
        <v>122.13632915860815</v>
      </c>
      <c r="R41" s="34">
        <f>'New-Techs'!AZ9</f>
        <v>121.74497643009494</v>
      </c>
      <c r="S41" s="34">
        <f>'New-Techs'!BA9</f>
        <v>121.21965293844271</v>
      </c>
      <c r="T41" s="34">
        <f>'New-Techs'!BB9</f>
        <v>120.71830174603983</v>
      </c>
      <c r="U41" s="34">
        <f>'New-Techs'!BC9</f>
        <v>120.27089525325447</v>
      </c>
      <c r="V41" s="34">
        <f>'New-Techs'!BD9</f>
        <v>119.86838088446412</v>
      </c>
      <c r="W41" s="34">
        <f>'New-Techs'!BE9</f>
        <v>119.49144570968934</v>
      </c>
      <c r="X41" s="34">
        <f>'New-Techs'!BF9</f>
        <v>119.20514972581032</v>
      </c>
      <c r="Y41" s="31"/>
      <c r="Z41" s="31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34"/>
      <c r="AP41" s="6"/>
    </row>
    <row r="42" spans="2:42" x14ac:dyDescent="0.2">
      <c r="B42" s="524"/>
      <c r="C42" s="524"/>
      <c r="D42" s="524"/>
      <c r="E42" s="524"/>
      <c r="F42" s="524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33">
        <f>'New-Techs'!AF9</f>
        <v>4.6471625043711215</v>
      </c>
      <c r="Q42" s="33">
        <f>'New-Techs'!AG9</f>
        <v>4.6491232444679351</v>
      </c>
      <c r="R42" s="33">
        <f>'New-Techs'!AH9</f>
        <v>4.6298568122175903</v>
      </c>
      <c r="S42" s="33">
        <f>'New-Techs'!AI9</f>
        <v>4.6110440810307267</v>
      </c>
      <c r="T42" s="33">
        <f>'New-Techs'!AJ9</f>
        <v>4.5954500858397171</v>
      </c>
      <c r="U42" s="33">
        <f>'New-Techs'!AK9</f>
        <v>4.5825391761573488</v>
      </c>
      <c r="V42" s="33">
        <f>'New-Techs'!AL9</f>
        <v>4.5717967730868034</v>
      </c>
      <c r="W42" s="33">
        <f>'New-Techs'!AM9</f>
        <v>4.5626709172561313</v>
      </c>
      <c r="X42" s="33">
        <f>'New-Techs'!AN9</f>
        <v>4.556263929507895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234"/>
      <c r="AP42" s="6"/>
    </row>
    <row r="43" spans="2:42" x14ac:dyDescent="0.2">
      <c r="B43" s="524"/>
      <c r="C43" s="524"/>
      <c r="D43" s="524"/>
      <c r="E43" s="524"/>
      <c r="F43" s="524" t="s">
        <v>174</v>
      </c>
      <c r="G43" s="31"/>
      <c r="H43" s="31"/>
      <c r="I43" s="31"/>
      <c r="J43" s="31"/>
      <c r="K43" s="31"/>
      <c r="L43" s="31"/>
      <c r="M43" s="31"/>
      <c r="N43" s="31"/>
      <c r="O43" s="31"/>
      <c r="P43" s="33">
        <f>'New-Techs'!AO9</f>
        <v>7.9690189565984393E-2</v>
      </c>
      <c r="Q43" s="33">
        <f>'New-Techs'!AP9</f>
        <v>7.9047551692843568E-2</v>
      </c>
      <c r="R43" s="33">
        <f>'New-Techs'!AQ9</f>
        <v>7.9090268946856584E-2</v>
      </c>
      <c r="S43" s="33">
        <f>'New-Techs'!AR9</f>
        <v>7.8670087860636936E-2</v>
      </c>
      <c r="T43" s="33">
        <f>'New-Techs'!AS9</f>
        <v>7.8109193365825016E-2</v>
      </c>
      <c r="U43" s="33">
        <f>'New-Techs'!AT9</f>
        <v>7.7540556625645629E-2</v>
      </c>
      <c r="V43" s="33">
        <f>'New-Techs'!AU9</f>
        <v>7.696983435368146E-2</v>
      </c>
      <c r="W43" s="33">
        <f>'New-Techs'!AV9</f>
        <v>7.6372117571969628E-2</v>
      </c>
      <c r="X43" s="33">
        <f>'New-Techs'!AW9</f>
        <v>7.5882603890788755E-2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234"/>
      <c r="AP43" s="6"/>
    </row>
    <row r="44" spans="2:42" x14ac:dyDescent="0.2">
      <c r="B44" s="11" t="str">
        <f>Processes!C27</f>
        <v>ALIVPOU103</v>
      </c>
      <c r="C44" s="11" t="str">
        <f>Processes!D27</f>
        <v>Poultry rearing (Manure Digester)</v>
      </c>
      <c r="D44" s="11" t="str">
        <f>Commodities!C39</f>
        <v>ANRGPOU3</v>
      </c>
      <c r="E44" s="11"/>
      <c r="F44" s="11"/>
      <c r="G44" s="180">
        <f>SUM('New-Techs'!N10,'New-Techs'!P10)</f>
        <v>1.5543027910017772E-2</v>
      </c>
      <c r="H44" s="181"/>
      <c r="I44" s="181"/>
      <c r="J44" s="181"/>
      <c r="K44" s="181"/>
      <c r="L44" s="181"/>
      <c r="M44" s="181"/>
      <c r="N44" s="181"/>
      <c r="O44" s="180">
        <f>SUM('New-Techs'!O10,'New-Techs'!Q10)</f>
        <v>1.3691049605034769E-2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1">
        <v>1</v>
      </c>
      <c r="Z44" s="181">
        <f>'New-Techs'!K10</f>
        <v>1</v>
      </c>
      <c r="AA44" s="181">
        <f>'New-Techs'!L10</f>
        <v>2020</v>
      </c>
      <c r="AB44" s="181"/>
      <c r="AC44" s="181"/>
      <c r="AD44" s="181"/>
      <c r="AE44" s="212"/>
      <c r="AF44" s="181"/>
      <c r="AG44" s="181"/>
      <c r="AH44" s="181"/>
      <c r="AI44" s="181"/>
      <c r="AJ44" s="181"/>
      <c r="AK44" s="181">
        <v>1</v>
      </c>
      <c r="AL44" s="181"/>
      <c r="AM44" s="181"/>
      <c r="AN44" s="6">
        <v>0.09</v>
      </c>
      <c r="AO44" s="234"/>
      <c r="AP44" s="24"/>
    </row>
    <row r="45" spans="2:42" x14ac:dyDescent="0.2">
      <c r="B45" s="11"/>
      <c r="C45" s="11"/>
      <c r="D45" s="19"/>
      <c r="E45" s="19" t="str">
        <f>Commodities!$C$13</f>
        <v>APOU</v>
      </c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85">
        <v>1</v>
      </c>
      <c r="Q45" s="30"/>
      <c r="R45" s="30"/>
      <c r="S45" s="30"/>
      <c r="T45" s="30"/>
      <c r="U45" s="30"/>
      <c r="V45" s="30"/>
      <c r="W45" s="30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34"/>
      <c r="AP45" s="24"/>
    </row>
    <row r="46" spans="2:42" x14ac:dyDescent="0.2">
      <c r="B46" s="11"/>
      <c r="C46" s="11"/>
      <c r="D46" s="19"/>
      <c r="E46" s="19" t="str">
        <f>Commodities!$C$25</f>
        <v>APOUMAN</v>
      </c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89">
        <f>'New-Techs'!AE10</f>
        <v>1.2869038607115822E-2</v>
      </c>
      <c r="Q46" s="30"/>
      <c r="R46" s="30"/>
      <c r="S46" s="30"/>
      <c r="T46" s="30"/>
      <c r="U46" s="30"/>
      <c r="V46" s="30"/>
      <c r="W46" s="30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34"/>
      <c r="AP46" s="24"/>
    </row>
    <row r="47" spans="2:42" x14ac:dyDescent="0.2">
      <c r="B47" s="11"/>
      <c r="C47" s="11"/>
      <c r="D47" s="11"/>
      <c r="E47" s="11"/>
      <c r="F47" s="11" t="s">
        <v>39</v>
      </c>
      <c r="G47" s="181"/>
      <c r="H47" s="181"/>
      <c r="I47" s="181"/>
      <c r="J47" s="181"/>
      <c r="K47" s="181"/>
      <c r="L47" s="181"/>
      <c r="M47" s="181"/>
      <c r="N47" s="181"/>
      <c r="O47" s="181"/>
      <c r="P47" s="236">
        <f>'New-Techs'!AX10</f>
        <v>12.826246894363683</v>
      </c>
      <c r="Q47" s="236">
        <f>'New-Techs'!AY10</f>
        <v>12.83405856547612</v>
      </c>
      <c r="R47" s="236">
        <f>'New-Techs'!AZ10</f>
        <v>12.963156326939759</v>
      </c>
      <c r="S47" s="236">
        <f>'New-Techs'!BA10</f>
        <v>13.010514347674951</v>
      </c>
      <c r="T47" s="236">
        <f>'New-Techs'!BB10</f>
        <v>13.005750859915397</v>
      </c>
      <c r="U47" s="236">
        <f>'New-Techs'!BC10</f>
        <v>12.970176992968526</v>
      </c>
      <c r="V47" s="236">
        <f>'New-Techs'!BD10</f>
        <v>12.911873742364557</v>
      </c>
      <c r="W47" s="236">
        <f>'New-Techs'!BE10</f>
        <v>12.830660171998888</v>
      </c>
      <c r="X47" s="236">
        <f>'New-Techs'!BF10</f>
        <v>12.754007055525561</v>
      </c>
      <c r="Y47" s="181"/>
      <c r="Z47" s="181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34"/>
      <c r="AP47" s="24"/>
    </row>
    <row r="48" spans="2:42" x14ac:dyDescent="0.2">
      <c r="B48" s="11"/>
      <c r="C48" s="11"/>
      <c r="D48" s="11"/>
      <c r="E48" s="11"/>
      <c r="F48" s="11" t="s">
        <v>41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212">
        <f>'New-Techs'!AF10</f>
        <v>0.11099545798637396</v>
      </c>
      <c r="Q48" s="212">
        <f>'New-Techs'!AG10</f>
        <v>0.11099545798637396</v>
      </c>
      <c r="R48" s="212">
        <f>'New-Techs'!AH10</f>
        <v>0.11099545798637396</v>
      </c>
      <c r="S48" s="212">
        <f>'New-Techs'!AI10</f>
        <v>0.11099545798637396</v>
      </c>
      <c r="T48" s="212">
        <f>'New-Techs'!AJ10</f>
        <v>0.11099545798637396</v>
      </c>
      <c r="U48" s="212">
        <f>'New-Techs'!AK10</f>
        <v>0.11099545798637396</v>
      </c>
      <c r="V48" s="212">
        <f>'New-Techs'!AL10</f>
        <v>0.11099545798637396</v>
      </c>
      <c r="W48" s="212">
        <f>'New-Techs'!AM10</f>
        <v>0.11099545798637396</v>
      </c>
      <c r="X48" s="212">
        <f>'New-Techs'!AN10</f>
        <v>0.11099545798637396</v>
      </c>
      <c r="Y48" s="181"/>
      <c r="Z48" s="181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34"/>
      <c r="AP48" s="24"/>
    </row>
    <row r="49" spans="2:42" x14ac:dyDescent="0.2">
      <c r="B49" s="379"/>
      <c r="C49" s="379"/>
      <c r="D49" s="379"/>
      <c r="E49" s="379"/>
      <c r="F49" s="379" t="s">
        <v>174</v>
      </c>
      <c r="G49" s="237"/>
      <c r="H49" s="237"/>
      <c r="I49" s="237"/>
      <c r="J49" s="237"/>
      <c r="K49" s="237"/>
      <c r="L49" s="237"/>
      <c r="M49" s="237"/>
      <c r="N49" s="237"/>
      <c r="O49" s="237"/>
      <c r="P49" s="238">
        <f>'New-Techs'!AO10</f>
        <v>3.3855942827902677E-2</v>
      </c>
      <c r="Q49" s="238">
        <f>'New-Techs'!AP10</f>
        <v>3.3881141766975049E-2</v>
      </c>
      <c r="R49" s="238">
        <f>'New-Techs'!AQ10</f>
        <v>3.429758615879324E-2</v>
      </c>
      <c r="S49" s="238">
        <f>'New-Techs'!AR10</f>
        <v>3.4450353967616441E-2</v>
      </c>
      <c r="T49" s="238">
        <f>'New-Techs'!AS10</f>
        <v>3.4434987878069492E-2</v>
      </c>
      <c r="U49" s="238">
        <f>'New-Techs'!AT10</f>
        <v>3.4320233468563457E-2</v>
      </c>
      <c r="V49" s="238">
        <f>'New-Techs'!AU10</f>
        <v>3.4132158466615173E-2</v>
      </c>
      <c r="W49" s="238">
        <f>'New-Techs'!AV10</f>
        <v>3.3870179207371079E-2</v>
      </c>
      <c r="X49" s="238">
        <f>'New-Techs'!AW10</f>
        <v>3.3622911089715185E-2</v>
      </c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4"/>
      <c r="AP49" s="35"/>
    </row>
    <row r="50" spans="2:42" x14ac:dyDescent="0.2">
      <c r="B50" s="11" t="str">
        <f>Processes!C28</f>
        <v>APASCAT101</v>
      </c>
      <c r="C50" s="11" t="str">
        <f>Processes!D28</f>
        <v>Dairy Cattle pasture system (Inclusion of Clover)</v>
      </c>
      <c r="D50" s="19" t="str">
        <f>Commodities!$C$21</f>
        <v>AGRLAND</v>
      </c>
      <c r="E50" s="19"/>
      <c r="F50" s="19"/>
      <c r="G50" s="87">
        <v>1</v>
      </c>
      <c r="H50" s="29"/>
      <c r="I50" s="29"/>
      <c r="J50" s="29"/>
      <c r="K50" s="29"/>
      <c r="L50" s="29"/>
      <c r="M50" s="29"/>
      <c r="N50" s="29"/>
      <c r="O50" s="29"/>
      <c r="P50" s="7"/>
      <c r="Q50" s="7"/>
      <c r="R50" s="7"/>
      <c r="S50" s="7"/>
      <c r="T50" s="7"/>
      <c r="U50" s="7"/>
      <c r="V50" s="7"/>
      <c r="W50" s="7"/>
      <c r="X50" s="7"/>
      <c r="Y50" s="29">
        <v>1</v>
      </c>
      <c r="Z50" s="29">
        <f>'New-Techs'!K11</f>
        <v>5</v>
      </c>
      <c r="AA50" s="29">
        <f>'New-Techs'!L11</f>
        <v>2020</v>
      </c>
      <c r="AB50" s="6"/>
      <c r="AC50" s="6"/>
      <c r="AD50" s="6"/>
      <c r="AE50" s="6">
        <f>'New-Techs'!H11</f>
        <v>10</v>
      </c>
      <c r="AF50" s="6"/>
      <c r="AG50" s="6"/>
      <c r="AH50" s="6"/>
      <c r="AI50" s="6"/>
      <c r="AJ50" s="6"/>
      <c r="AK50" s="6">
        <v>1</v>
      </c>
      <c r="AL50" s="6"/>
      <c r="AM50" s="6"/>
      <c r="AN50" s="29">
        <v>0.09</v>
      </c>
      <c r="AO50" s="234"/>
      <c r="AP50" s="6"/>
    </row>
    <row r="51" spans="2:42" x14ac:dyDescent="0.2">
      <c r="B51" s="11"/>
      <c r="C51" s="11"/>
      <c r="D51" s="19"/>
      <c r="E51" s="19" t="str">
        <f>Commodities!$C$5</f>
        <v>APASCAT1</v>
      </c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85">
        <v>1</v>
      </c>
      <c r="Q51" s="7"/>
      <c r="R51" s="7"/>
      <c r="S51" s="7"/>
      <c r="T51" s="7"/>
      <c r="U51" s="7"/>
      <c r="V51" s="7"/>
      <c r="W51" s="7"/>
      <c r="X51" s="7"/>
      <c r="Y51" s="29"/>
      <c r="Z51" s="29"/>
      <c r="AA51" s="29"/>
      <c r="AB51" s="29"/>
      <c r="AC51" s="29"/>
      <c r="AD51" s="29"/>
      <c r="AF51" s="29"/>
      <c r="AG51" s="29"/>
      <c r="AH51" s="29"/>
      <c r="AI51" s="29"/>
      <c r="AJ51" s="29"/>
      <c r="AK51" s="29"/>
      <c r="AL51" s="29"/>
      <c r="AM51" s="29"/>
      <c r="AN51" s="18"/>
      <c r="AO51" s="234"/>
      <c r="AP51" s="29"/>
    </row>
    <row r="52" spans="2:42" x14ac:dyDescent="0.2">
      <c r="B52" s="11"/>
      <c r="C52" s="11"/>
      <c r="D52" s="19"/>
      <c r="E52" s="10"/>
      <c r="F52" s="19" t="s">
        <v>39</v>
      </c>
      <c r="G52" s="29"/>
      <c r="H52" s="29"/>
      <c r="I52" s="29"/>
      <c r="J52" s="29"/>
      <c r="K52" s="29"/>
      <c r="L52" s="29"/>
      <c r="M52" s="29"/>
      <c r="N52" s="29"/>
      <c r="O52" s="29"/>
      <c r="P52" s="21">
        <f>'New-Techs'!AX11</f>
        <v>471.43501484672066</v>
      </c>
      <c r="Q52" s="21">
        <f>'New-Techs'!AY11</f>
        <v>572.52070926798763</v>
      </c>
      <c r="R52" s="21">
        <f>'New-Techs'!AZ11</f>
        <v>630.26610887891661</v>
      </c>
      <c r="S52" s="21">
        <f>'New-Techs'!BA11</f>
        <v>681.08638229320729</v>
      </c>
      <c r="T52" s="21">
        <f>'New-Techs'!BB11</f>
        <v>704.23460009265375</v>
      </c>
      <c r="U52" s="21">
        <f>'New-Techs'!BC11</f>
        <v>714.8382576527307</v>
      </c>
      <c r="V52" s="21">
        <f>'New-Techs'!BD11</f>
        <v>702.84881273052895</v>
      </c>
      <c r="W52" s="21">
        <f>'New-Techs'!BE11</f>
        <v>692.75276990820475</v>
      </c>
      <c r="X52" s="21">
        <f>'New-Techs'!BF11</f>
        <v>689.12529056852327</v>
      </c>
      <c r="Y52" s="29"/>
      <c r="Z52" s="29"/>
      <c r="AA52" s="29"/>
      <c r="AB52" s="29"/>
      <c r="AC52" s="29"/>
      <c r="AD52" s="29"/>
      <c r="AF52" s="29"/>
      <c r="AG52" s="29"/>
      <c r="AH52" s="29"/>
      <c r="AI52" s="29"/>
      <c r="AJ52" s="29"/>
      <c r="AK52" s="29"/>
      <c r="AL52" s="29"/>
      <c r="AM52" s="29"/>
      <c r="AN52" s="18"/>
      <c r="AO52" s="234"/>
      <c r="AP52" s="29"/>
    </row>
    <row r="53" spans="2:42" x14ac:dyDescent="0.2">
      <c r="B53" s="11"/>
      <c r="C53" s="11"/>
      <c r="D53" s="19"/>
      <c r="E53" s="10"/>
      <c r="F53" s="19" t="s">
        <v>174</v>
      </c>
      <c r="G53" s="29"/>
      <c r="H53" s="29"/>
      <c r="I53" s="29"/>
      <c r="J53" s="29"/>
      <c r="K53" s="29"/>
      <c r="L53" s="29"/>
      <c r="M53" s="29"/>
      <c r="N53" s="29"/>
      <c r="O53" s="29"/>
      <c r="P53" s="22">
        <f>'New-Techs'!AO11</f>
        <v>1.5207581124087763</v>
      </c>
      <c r="Q53" s="22">
        <f>'New-Techs'!AP11</f>
        <v>1.8468409976386697</v>
      </c>
      <c r="R53" s="22">
        <f>'New-Techs'!AQ11</f>
        <v>2.0331164802545696</v>
      </c>
      <c r="S53" s="22">
        <f>'New-Techs'!AR11</f>
        <v>2.1970528461071201</v>
      </c>
      <c r="T53" s="22">
        <f>'New-Techs'!AS11</f>
        <v>2.2717245164279154</v>
      </c>
      <c r="U53" s="22">
        <f>'New-Techs'!AT11</f>
        <v>2.3059298633959053</v>
      </c>
      <c r="V53" s="22">
        <f>'New-Techs'!AU11</f>
        <v>2.2672542346146094</v>
      </c>
      <c r="W53" s="22">
        <f>'New-Techs'!AV11</f>
        <v>2.2346863545425961</v>
      </c>
      <c r="X53" s="22">
        <f>'New-Techs'!AW11</f>
        <v>2.2229848082855588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8"/>
      <c r="AO53" s="234"/>
      <c r="AP53" s="29"/>
    </row>
    <row r="54" spans="2:42" x14ac:dyDescent="0.2">
      <c r="B54" s="563" t="str">
        <f>Processes!C29</f>
        <v>APASCAT201</v>
      </c>
      <c r="C54" s="563" t="str">
        <f>Processes!D29</f>
        <v>Non-Dairy Cattle pasture system (Inclusion of Clover)</v>
      </c>
      <c r="D54" s="564" t="str">
        <f>Commodities!$C$21</f>
        <v>AGRLAND</v>
      </c>
      <c r="E54" s="564"/>
      <c r="F54" s="564"/>
      <c r="G54" s="168">
        <v>1</v>
      </c>
      <c r="H54" s="165"/>
      <c r="I54" s="165"/>
      <c r="J54" s="165"/>
      <c r="K54" s="165"/>
      <c r="L54" s="165"/>
      <c r="M54" s="165"/>
      <c r="N54" s="165"/>
      <c r="O54" s="165"/>
      <c r="P54" s="84"/>
      <c r="Q54" s="84"/>
      <c r="R54" s="84"/>
      <c r="S54" s="84"/>
      <c r="T54" s="84"/>
      <c r="U54" s="84"/>
      <c r="V54" s="84"/>
      <c r="W54" s="84"/>
      <c r="X54" s="84"/>
      <c r="Y54" s="165">
        <v>1</v>
      </c>
      <c r="Z54" s="165">
        <f>'New-Techs'!K12</f>
        <v>5</v>
      </c>
      <c r="AA54" s="165">
        <f>'New-Techs'!L12</f>
        <v>2020</v>
      </c>
      <c r="AB54" s="165"/>
      <c r="AC54" s="165"/>
      <c r="AD54" s="165"/>
      <c r="AE54" s="165">
        <f>'New-Techs'!H12</f>
        <v>10</v>
      </c>
      <c r="AF54" s="165"/>
      <c r="AG54" s="165"/>
      <c r="AH54" s="165"/>
      <c r="AI54" s="165"/>
      <c r="AJ54" s="165"/>
      <c r="AK54" s="165">
        <v>1</v>
      </c>
      <c r="AL54" s="165"/>
      <c r="AM54" s="165"/>
      <c r="AN54" s="165">
        <v>0.09</v>
      </c>
      <c r="AO54" s="234"/>
      <c r="AP54" s="165"/>
    </row>
    <row r="55" spans="2:42" x14ac:dyDescent="0.2">
      <c r="B55" s="563"/>
      <c r="C55" s="563"/>
      <c r="D55" s="564"/>
      <c r="E55" s="564" t="str">
        <f>Commodities!$C$6</f>
        <v>APASCAT2</v>
      </c>
      <c r="F55" s="564"/>
      <c r="G55" s="165"/>
      <c r="H55" s="165"/>
      <c r="I55" s="165"/>
      <c r="J55" s="165"/>
      <c r="K55" s="165"/>
      <c r="L55" s="165"/>
      <c r="M55" s="165"/>
      <c r="N55" s="165"/>
      <c r="O55" s="165"/>
      <c r="P55" s="169">
        <v>1</v>
      </c>
      <c r="Q55" s="84"/>
      <c r="R55" s="84"/>
      <c r="S55" s="84"/>
      <c r="T55" s="84"/>
      <c r="U55" s="84"/>
      <c r="V55" s="84"/>
      <c r="W55" s="84"/>
      <c r="X55" s="84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65"/>
      <c r="AJ55" s="165"/>
      <c r="AK55" s="165"/>
      <c r="AL55" s="165"/>
      <c r="AM55" s="165"/>
      <c r="AN55" s="165"/>
      <c r="AO55" s="234"/>
      <c r="AP55" s="165"/>
    </row>
    <row r="56" spans="2:42" x14ac:dyDescent="0.2">
      <c r="B56" s="563"/>
      <c r="C56" s="563"/>
      <c r="D56" s="564"/>
      <c r="E56" s="564"/>
      <c r="F56" s="564" t="s">
        <v>39</v>
      </c>
      <c r="G56" s="165"/>
      <c r="H56" s="165"/>
      <c r="I56" s="165"/>
      <c r="J56" s="165"/>
      <c r="K56" s="165"/>
      <c r="L56" s="165"/>
      <c r="M56" s="165"/>
      <c r="N56" s="165"/>
      <c r="O56" s="165"/>
      <c r="P56" s="166">
        <f>'New-Techs'!AX12</f>
        <v>471.43501484672055</v>
      </c>
      <c r="Q56" s="166">
        <f>'New-Techs'!AY12</f>
        <v>572.52070926798763</v>
      </c>
      <c r="R56" s="166">
        <f>'New-Techs'!AZ12</f>
        <v>630.26610887891661</v>
      </c>
      <c r="S56" s="166">
        <f>'New-Techs'!BA12</f>
        <v>681.08638229320729</v>
      </c>
      <c r="T56" s="166">
        <f>'New-Techs'!BB12</f>
        <v>704.23460009265386</v>
      </c>
      <c r="U56" s="166">
        <f>'New-Techs'!BC12</f>
        <v>714.8382576527307</v>
      </c>
      <c r="V56" s="166">
        <f>'New-Techs'!BD12</f>
        <v>702.84881273052918</v>
      </c>
      <c r="W56" s="166">
        <f>'New-Techs'!BE12</f>
        <v>692.75276990820475</v>
      </c>
      <c r="X56" s="166">
        <f>'New-Techs'!BF12</f>
        <v>689.12529056852327</v>
      </c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234"/>
      <c r="AP56" s="165"/>
    </row>
    <row r="57" spans="2:42" x14ac:dyDescent="0.2">
      <c r="B57" s="563"/>
      <c r="C57" s="563"/>
      <c r="D57" s="564"/>
      <c r="E57" s="564"/>
      <c r="F57" s="564" t="s">
        <v>174</v>
      </c>
      <c r="G57" s="165"/>
      <c r="H57" s="165"/>
      <c r="I57" s="165"/>
      <c r="J57" s="165"/>
      <c r="K57" s="165"/>
      <c r="L57" s="165"/>
      <c r="M57" s="165"/>
      <c r="N57" s="165"/>
      <c r="O57" s="165"/>
      <c r="P57" s="167">
        <f>'New-Techs'!AO12</f>
        <v>1.5207581124087759</v>
      </c>
      <c r="Q57" s="167">
        <f>'New-Techs'!AP12</f>
        <v>1.8468409976386697</v>
      </c>
      <c r="R57" s="167">
        <f>'New-Techs'!AQ12</f>
        <v>2.0331164802545696</v>
      </c>
      <c r="S57" s="167">
        <f>'New-Techs'!AR12</f>
        <v>2.1970528461071201</v>
      </c>
      <c r="T57" s="167">
        <f>'New-Techs'!AS12</f>
        <v>2.2717245164279158</v>
      </c>
      <c r="U57" s="167">
        <f>'New-Techs'!AT12</f>
        <v>2.3059298633959053</v>
      </c>
      <c r="V57" s="167">
        <f>'New-Techs'!AU12</f>
        <v>2.2672542346146103</v>
      </c>
      <c r="W57" s="167">
        <f>'New-Techs'!AV12</f>
        <v>2.2346863545425961</v>
      </c>
      <c r="X57" s="167">
        <f>'New-Techs'!AW12</f>
        <v>2.2229848082855588</v>
      </c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234"/>
      <c r="AP57" s="165"/>
    </row>
    <row r="58" spans="2:42" x14ac:dyDescent="0.2">
      <c r="B58" s="11" t="str">
        <f>Processes!C30</f>
        <v>APASSHE101</v>
      </c>
      <c r="C58" s="11" t="str">
        <f>Processes!D30</f>
        <v>Sheep pasture system(Inclusion of Clover)</v>
      </c>
      <c r="D58" s="19" t="str">
        <f>Commodities!$C$21</f>
        <v>AGRLAND</v>
      </c>
      <c r="E58" s="10"/>
      <c r="F58" s="19"/>
      <c r="G58" s="87">
        <v>1</v>
      </c>
      <c r="H58" s="29"/>
      <c r="I58" s="29"/>
      <c r="J58" s="29"/>
      <c r="K58" s="29"/>
      <c r="L58" s="29"/>
      <c r="M58" s="29"/>
      <c r="N58" s="29"/>
      <c r="O58" s="29"/>
      <c r="P58" s="7"/>
      <c r="Q58" s="7"/>
      <c r="R58" s="7"/>
      <c r="S58" s="7"/>
      <c r="T58" s="7"/>
      <c r="U58" s="7"/>
      <c r="V58" s="7"/>
      <c r="W58" s="7"/>
      <c r="X58" s="7"/>
      <c r="Y58" s="29">
        <v>1</v>
      </c>
      <c r="Z58" s="29">
        <f>'New-Techs'!K13</f>
        <v>5</v>
      </c>
      <c r="AA58" s="29">
        <f>'New-Techs'!L13</f>
        <v>2020</v>
      </c>
      <c r="AB58" s="29"/>
      <c r="AC58" s="29"/>
      <c r="AD58" s="29"/>
      <c r="AE58" s="6">
        <f>'New-Techs'!H13</f>
        <v>10</v>
      </c>
      <c r="AF58" s="29"/>
      <c r="AG58" s="29"/>
      <c r="AH58" s="29"/>
      <c r="AI58" s="29"/>
      <c r="AJ58" s="29"/>
      <c r="AK58" s="29">
        <v>1</v>
      </c>
      <c r="AL58" s="29"/>
      <c r="AM58" s="29"/>
      <c r="AN58" s="29">
        <v>0.09</v>
      </c>
      <c r="AO58" s="234"/>
      <c r="AP58" s="29"/>
    </row>
    <row r="59" spans="2:42" x14ac:dyDescent="0.2">
      <c r="B59" s="11"/>
      <c r="C59" s="11"/>
      <c r="D59" s="19"/>
      <c r="E59" s="19" t="str">
        <f>Commodities!$C$7</f>
        <v>APASSHE</v>
      </c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85">
        <v>1</v>
      </c>
      <c r="Q59" s="7"/>
      <c r="R59" s="7"/>
      <c r="S59" s="7"/>
      <c r="T59" s="7"/>
      <c r="U59" s="7"/>
      <c r="V59" s="7"/>
      <c r="W59" s="7"/>
      <c r="X59" s="7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34"/>
      <c r="AP59" s="29"/>
    </row>
    <row r="60" spans="2:42" x14ac:dyDescent="0.2">
      <c r="B60" s="11"/>
      <c r="C60" s="11"/>
      <c r="D60" s="19"/>
      <c r="E60" s="19"/>
      <c r="F60" s="19" t="s">
        <v>39</v>
      </c>
      <c r="G60" s="29"/>
      <c r="H60" s="29"/>
      <c r="I60" s="29"/>
      <c r="J60" s="29"/>
      <c r="K60" s="29"/>
      <c r="L60" s="29"/>
      <c r="M60" s="29"/>
      <c r="N60" s="29"/>
      <c r="O60" s="29"/>
      <c r="P60" s="21">
        <f>'New-Techs'!AX13</f>
        <v>537.21664482533288</v>
      </c>
      <c r="Q60" s="21">
        <f>'New-Techs'!AY13</f>
        <v>652.4073198635208</v>
      </c>
      <c r="R60" s="21">
        <f>'New-Techs'!AZ13</f>
        <v>718.21021709457943</v>
      </c>
      <c r="S60" s="21">
        <f>'New-Techs'!BA13</f>
        <v>776.12169145039888</v>
      </c>
      <c r="T60" s="21">
        <f>'New-Techs'!BB13</f>
        <v>802.49989312883815</v>
      </c>
      <c r="U60" s="21">
        <f>'New-Techs'!BC13</f>
        <v>814.58313081357687</v>
      </c>
      <c r="V60" s="21">
        <f>'New-Techs'!BD13</f>
        <v>800.9207400882774</v>
      </c>
      <c r="W60" s="21">
        <f>'New-Techs'!BE13</f>
        <v>789.41594710469872</v>
      </c>
      <c r="X60" s="21">
        <f>'New-Techs'!BF13</f>
        <v>785.28230785715414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34"/>
      <c r="AP60" s="29"/>
    </row>
    <row r="61" spans="2:42" x14ac:dyDescent="0.2">
      <c r="B61" s="11"/>
      <c r="C61" s="11"/>
      <c r="D61" s="19"/>
      <c r="E61" s="19"/>
      <c r="F61" s="19" t="s">
        <v>174</v>
      </c>
      <c r="G61" s="29"/>
      <c r="H61" s="29"/>
      <c r="I61" s="29"/>
      <c r="J61" s="29"/>
      <c r="K61" s="29"/>
      <c r="L61" s="29"/>
      <c r="M61" s="29"/>
      <c r="N61" s="29"/>
      <c r="O61" s="29"/>
      <c r="P61" s="22">
        <f>'New-Techs'!AO13</f>
        <v>1.7329569187913962</v>
      </c>
      <c r="Q61" s="22">
        <f>'New-Techs'!AP13</f>
        <v>2.1045397414952283</v>
      </c>
      <c r="R61" s="22">
        <f>'New-Techs'!AQ13</f>
        <v>2.316807151917998</v>
      </c>
      <c r="S61" s="22">
        <f>'New-Techs'!AR13</f>
        <v>2.5036183595174157</v>
      </c>
      <c r="T61" s="22">
        <f>'New-Techs'!AS13</f>
        <v>2.5887093326736714</v>
      </c>
      <c r="U61" s="22">
        <f>'New-Techs'!AT13</f>
        <v>2.6276875187534738</v>
      </c>
      <c r="V61" s="22">
        <f>'New-Techs'!AU13</f>
        <v>2.5836152906073466</v>
      </c>
      <c r="W61" s="22">
        <f>'New-Techs'!AV13</f>
        <v>2.5465030551764474</v>
      </c>
      <c r="X61" s="22">
        <f>'New-Techs'!AW13</f>
        <v>2.5331687350230778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34"/>
      <c r="AP61" s="29"/>
    </row>
    <row r="62" spans="2:42" x14ac:dyDescent="0.2">
      <c r="B62" s="563" t="str">
        <f>Processes!C31</f>
        <v>APASCAT102</v>
      </c>
      <c r="C62" s="563" t="str">
        <f>Processes!D31</f>
        <v>Dairy Cattle pasture system (Nitrification Inhibitors)</v>
      </c>
      <c r="D62" s="564" t="str">
        <f>Commodities!$C$21</f>
        <v>AGRLAND</v>
      </c>
      <c r="E62" s="564"/>
      <c r="F62" s="564"/>
      <c r="G62" s="168">
        <v>1</v>
      </c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5">
        <v>1</v>
      </c>
      <c r="Z62" s="165">
        <f>'New-Techs'!K14</f>
        <v>1</v>
      </c>
      <c r="AA62" s="165">
        <f>'New-Techs'!L14</f>
        <v>2020</v>
      </c>
      <c r="AB62" s="165"/>
      <c r="AC62" s="165"/>
      <c r="AD62" s="165"/>
      <c r="AE62" s="165">
        <f>'New-Techs'!H14</f>
        <v>120</v>
      </c>
      <c r="AF62" s="165"/>
      <c r="AG62" s="165"/>
      <c r="AH62" s="165"/>
      <c r="AI62" s="165"/>
      <c r="AJ62" s="165"/>
      <c r="AK62" s="165">
        <v>1</v>
      </c>
      <c r="AL62" s="165"/>
      <c r="AM62" s="165"/>
      <c r="AN62" s="165">
        <v>0.09</v>
      </c>
      <c r="AO62" s="234"/>
      <c r="AP62" s="29"/>
    </row>
    <row r="63" spans="2:42" x14ac:dyDescent="0.2">
      <c r="B63" s="564"/>
      <c r="C63" s="564"/>
      <c r="D63" s="564"/>
      <c r="E63" s="564" t="str">
        <f>Commodities!$C$5</f>
        <v>APASCAT1</v>
      </c>
      <c r="F63" s="564"/>
      <c r="G63" s="164"/>
      <c r="H63" s="164"/>
      <c r="I63" s="164"/>
      <c r="J63" s="164"/>
      <c r="K63" s="164"/>
      <c r="L63" s="164"/>
      <c r="M63" s="164"/>
      <c r="N63" s="164"/>
      <c r="O63" s="164"/>
      <c r="P63" s="169">
        <v>1</v>
      </c>
      <c r="Q63" s="164"/>
      <c r="R63" s="164"/>
      <c r="S63" s="164"/>
      <c r="T63" s="164"/>
      <c r="U63" s="164"/>
      <c r="V63" s="164"/>
      <c r="W63" s="164"/>
      <c r="X63" s="164"/>
      <c r="Y63" s="165"/>
      <c r="Z63" s="165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234"/>
      <c r="AP63" s="18"/>
    </row>
    <row r="64" spans="2:42" x14ac:dyDescent="0.2">
      <c r="B64" s="564"/>
      <c r="C64" s="564"/>
      <c r="D64" s="564"/>
      <c r="E64" s="564"/>
      <c r="F64" s="564" t="s">
        <v>39</v>
      </c>
      <c r="G64" s="164"/>
      <c r="H64" s="164"/>
      <c r="I64" s="164"/>
      <c r="J64" s="164"/>
      <c r="K64" s="164"/>
      <c r="L64" s="164"/>
      <c r="M64" s="164"/>
      <c r="N64" s="164"/>
      <c r="O64" s="164"/>
      <c r="P64" s="166">
        <f>'New-Techs'!AX14</f>
        <v>236.2334741473222</v>
      </c>
      <c r="Q64" s="166">
        <f>'New-Techs'!AY14</f>
        <v>286.88695559798322</v>
      </c>
      <c r="R64" s="166">
        <f>'New-Techs'!AZ14</f>
        <v>315.82285542831397</v>
      </c>
      <c r="S64" s="166">
        <f>'New-Techs'!BA14</f>
        <v>341.28861288733083</v>
      </c>
      <c r="T64" s="166">
        <f>'New-Techs'!BB14</f>
        <v>352.88805658342574</v>
      </c>
      <c r="U64" s="166">
        <f>'New-Techs'!BC14</f>
        <v>358.20149064156391</v>
      </c>
      <c r="V64" s="166">
        <f>'New-Techs'!BD14</f>
        <v>352.1936462136515</v>
      </c>
      <c r="W64" s="166">
        <f>'New-Techs'!BE14</f>
        <v>347.13457508836996</v>
      </c>
      <c r="X64" s="166">
        <f>'New-Techs'!BF14</f>
        <v>345.31686528781705</v>
      </c>
      <c r="Y64" s="165"/>
      <c r="Z64" s="165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234"/>
      <c r="AP64" s="18"/>
    </row>
    <row r="65" spans="2:42" x14ac:dyDescent="0.2">
      <c r="B65" s="564"/>
      <c r="C65" s="564"/>
      <c r="D65" s="564"/>
      <c r="E65" s="564"/>
      <c r="F65" s="564" t="s">
        <v>174</v>
      </c>
      <c r="G65" s="164"/>
      <c r="H65" s="164"/>
      <c r="I65" s="164"/>
      <c r="J65" s="164"/>
      <c r="K65" s="164"/>
      <c r="L65" s="164"/>
      <c r="M65" s="164"/>
      <c r="N65" s="164"/>
      <c r="O65" s="164"/>
      <c r="P65" s="167">
        <f>'New-Techs'!AO14</f>
        <v>0.76204346499136189</v>
      </c>
      <c r="Q65" s="167">
        <f>'New-Techs'!AP14</f>
        <v>0.92544179225155876</v>
      </c>
      <c r="R65" s="167">
        <f>'New-Techs'!AQ14</f>
        <v>1.0187834046074644</v>
      </c>
      <c r="S65" s="167">
        <f>'New-Techs'!AR14</f>
        <v>1.1009310093139704</v>
      </c>
      <c r="T65" s="167">
        <f>'New-Techs'!AS14</f>
        <v>1.1383485696239539</v>
      </c>
      <c r="U65" s="167">
        <f>'New-Techs'!AT14</f>
        <v>1.1554886794889159</v>
      </c>
      <c r="V65" s="167">
        <f>'New-Techs'!AU14</f>
        <v>1.1361085361730694</v>
      </c>
      <c r="W65" s="167">
        <f>'New-Techs'!AV14</f>
        <v>1.1197889518979676</v>
      </c>
      <c r="X65" s="167">
        <f>'New-Techs'!AW14</f>
        <v>1.1139253718961841</v>
      </c>
      <c r="Y65" s="165"/>
      <c r="Z65" s="165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234"/>
      <c r="AP65" s="18"/>
    </row>
    <row r="66" spans="2:42" x14ac:dyDescent="0.2">
      <c r="B66" s="11" t="str">
        <f>Processes!C32</f>
        <v>APASCAT202</v>
      </c>
      <c r="C66" s="11" t="str">
        <f>Processes!D32</f>
        <v>Non-Dairy Cattle pasture system (Nitrification Inhibitors)</v>
      </c>
      <c r="D66" s="19" t="str">
        <f>Commodities!$C$21</f>
        <v>AGRLAND</v>
      </c>
      <c r="E66" s="19"/>
      <c r="F66" s="19"/>
      <c r="G66" s="87">
        <v>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29">
        <v>1</v>
      </c>
      <c r="Z66" s="29">
        <f>'New-Techs'!K15</f>
        <v>1</v>
      </c>
      <c r="AA66" s="29">
        <f>'New-Techs'!L15</f>
        <v>2020</v>
      </c>
      <c r="AB66" s="29"/>
      <c r="AC66" s="29"/>
      <c r="AD66" s="29"/>
      <c r="AE66" s="29">
        <f>'New-Techs'!H15</f>
        <v>120</v>
      </c>
      <c r="AF66" s="29"/>
      <c r="AG66" s="29"/>
      <c r="AH66" s="29"/>
      <c r="AI66" s="29"/>
      <c r="AJ66" s="29"/>
      <c r="AK66" s="29">
        <v>1</v>
      </c>
      <c r="AL66" s="29"/>
      <c r="AM66" s="29"/>
      <c r="AN66" s="29">
        <v>0.09</v>
      </c>
      <c r="AO66" s="234"/>
      <c r="AP66" s="165"/>
    </row>
    <row r="67" spans="2:42" x14ac:dyDescent="0.2">
      <c r="B67" s="19"/>
      <c r="C67" s="19"/>
      <c r="D67" s="19"/>
      <c r="E67" s="19" t="str">
        <f>Commodities!$C$6</f>
        <v>APASCAT2</v>
      </c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85">
        <v>1</v>
      </c>
      <c r="Q67" s="18"/>
      <c r="R67" s="18"/>
      <c r="S67" s="18"/>
      <c r="T67" s="18"/>
      <c r="U67" s="18"/>
      <c r="V67" s="18"/>
      <c r="W67" s="18"/>
      <c r="X67" s="18"/>
      <c r="Y67" s="29"/>
      <c r="Z67" s="29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234"/>
      <c r="AP67" s="164"/>
    </row>
    <row r="68" spans="2:42" x14ac:dyDescent="0.2">
      <c r="B68" s="19"/>
      <c r="C68" s="19"/>
      <c r="D68" s="19"/>
      <c r="E68" s="19"/>
      <c r="F68" s="19" t="s">
        <v>39</v>
      </c>
      <c r="G68" s="18"/>
      <c r="H68" s="18"/>
      <c r="I68" s="18"/>
      <c r="J68" s="18"/>
      <c r="K68" s="18"/>
      <c r="L68" s="18"/>
      <c r="M68" s="18"/>
      <c r="N68" s="18"/>
      <c r="O68" s="18"/>
      <c r="P68" s="91">
        <f>'New-Techs'!AX15</f>
        <v>236.23347414732211</v>
      </c>
      <c r="Q68" s="91">
        <f>'New-Techs'!AY15</f>
        <v>286.88695559798316</v>
      </c>
      <c r="R68" s="91">
        <f>'New-Techs'!AZ15</f>
        <v>315.82285542831397</v>
      </c>
      <c r="S68" s="91">
        <f>'New-Techs'!BA15</f>
        <v>341.28861288733088</v>
      </c>
      <c r="T68" s="91">
        <f>'New-Techs'!BB15</f>
        <v>352.88805658342574</v>
      </c>
      <c r="U68" s="91">
        <f>'New-Techs'!BC15</f>
        <v>358.20149064156391</v>
      </c>
      <c r="V68" s="91">
        <f>'New-Techs'!BD15</f>
        <v>352.1936462136515</v>
      </c>
      <c r="W68" s="91">
        <f>'New-Techs'!BE15</f>
        <v>347.13457508836996</v>
      </c>
      <c r="X68" s="91">
        <f>'New-Techs'!BF15</f>
        <v>345.31686528781705</v>
      </c>
      <c r="Y68" s="29"/>
      <c r="Z68" s="29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34"/>
      <c r="AP68" s="164"/>
    </row>
    <row r="69" spans="2:42" x14ac:dyDescent="0.2">
      <c r="B69" s="19"/>
      <c r="C69" s="19"/>
      <c r="D69" s="19"/>
      <c r="E69" s="19"/>
      <c r="F69" s="19" t="s">
        <v>174</v>
      </c>
      <c r="G69" s="18"/>
      <c r="H69" s="18"/>
      <c r="I69" s="18"/>
      <c r="J69" s="18"/>
      <c r="K69" s="18"/>
      <c r="L69" s="18"/>
      <c r="M69" s="18"/>
      <c r="N69" s="18"/>
      <c r="O69" s="18"/>
      <c r="P69" s="30">
        <f>'New-Techs'!AO15</f>
        <v>0.76204346499136166</v>
      </c>
      <c r="Q69" s="30">
        <f>'New-Techs'!AP15</f>
        <v>0.92544179225155854</v>
      </c>
      <c r="R69" s="30">
        <f>'New-Techs'!AQ15</f>
        <v>1.0187834046074644</v>
      </c>
      <c r="S69" s="30">
        <f>'New-Techs'!AR15</f>
        <v>1.1009310093139706</v>
      </c>
      <c r="T69" s="30">
        <f>'New-Techs'!AS15</f>
        <v>1.1383485696239539</v>
      </c>
      <c r="U69" s="30">
        <f>'New-Techs'!AT15</f>
        <v>1.1554886794889159</v>
      </c>
      <c r="V69" s="30">
        <f>'New-Techs'!AU15</f>
        <v>1.1361085361730694</v>
      </c>
      <c r="W69" s="30">
        <f>'New-Techs'!AV15</f>
        <v>1.1197889518979676</v>
      </c>
      <c r="X69" s="30">
        <f>'New-Techs'!AW15</f>
        <v>1.1139253718961841</v>
      </c>
      <c r="Y69" s="29"/>
      <c r="Z69" s="29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234"/>
      <c r="AP69" s="164"/>
    </row>
    <row r="70" spans="2:42" x14ac:dyDescent="0.2">
      <c r="B70" s="563" t="str">
        <f>Processes!C33</f>
        <v>APASSHE102</v>
      </c>
      <c r="C70" s="563" t="str">
        <f>Processes!D33</f>
        <v>Sheep pasture system (Nitrification Inhibitors)</v>
      </c>
      <c r="D70" s="563" t="str">
        <f>Commodities!$C$21</f>
        <v>AGRLAND</v>
      </c>
      <c r="E70" s="563"/>
      <c r="F70" s="563"/>
      <c r="G70" s="244">
        <v>1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245">
        <v>1</v>
      </c>
      <c r="Z70" s="245">
        <f>'New-Techs'!K16</f>
        <v>1</v>
      </c>
      <c r="AA70" s="245">
        <f>'New-Techs'!L16</f>
        <v>2020</v>
      </c>
      <c r="AB70" s="245"/>
      <c r="AC70" s="245"/>
      <c r="AD70" s="245"/>
      <c r="AE70" s="245">
        <f>'New-Techs'!H16</f>
        <v>120</v>
      </c>
      <c r="AF70" s="245"/>
      <c r="AG70" s="245"/>
      <c r="AH70" s="245"/>
      <c r="AI70" s="245"/>
      <c r="AJ70" s="245"/>
      <c r="AK70" s="245">
        <v>1</v>
      </c>
      <c r="AL70" s="245"/>
      <c r="AM70" s="245"/>
      <c r="AN70" s="165">
        <v>0.09</v>
      </c>
      <c r="AO70" s="234"/>
      <c r="AP70" s="29"/>
    </row>
    <row r="71" spans="2:42" x14ac:dyDescent="0.2">
      <c r="B71" s="563"/>
      <c r="C71" s="563"/>
      <c r="D71" s="563"/>
      <c r="E71" s="563" t="str">
        <f>Commodities!$C$7</f>
        <v>APASSHE</v>
      </c>
      <c r="F71" s="563"/>
      <c r="G71" s="163"/>
      <c r="H71" s="163"/>
      <c r="I71" s="163"/>
      <c r="J71" s="163"/>
      <c r="K71" s="163"/>
      <c r="L71" s="163"/>
      <c r="M71" s="163"/>
      <c r="N71" s="163"/>
      <c r="O71" s="163"/>
      <c r="P71" s="246">
        <v>1</v>
      </c>
      <c r="Q71" s="163"/>
      <c r="R71" s="163"/>
      <c r="S71" s="163"/>
      <c r="T71" s="163"/>
      <c r="U71" s="163"/>
      <c r="V71" s="163"/>
      <c r="W71" s="163"/>
      <c r="X71" s="163"/>
      <c r="Y71" s="245"/>
      <c r="Z71" s="245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234"/>
      <c r="AP71" s="18"/>
    </row>
    <row r="72" spans="2:42" x14ac:dyDescent="0.2">
      <c r="B72" s="563"/>
      <c r="C72" s="563"/>
      <c r="D72" s="563"/>
      <c r="E72" s="563"/>
      <c r="F72" s="563" t="s">
        <v>39</v>
      </c>
      <c r="G72" s="163"/>
      <c r="H72" s="163"/>
      <c r="I72" s="163"/>
      <c r="J72" s="163"/>
      <c r="K72" s="163"/>
      <c r="L72" s="163"/>
      <c r="M72" s="163"/>
      <c r="N72" s="163"/>
      <c r="O72" s="163"/>
      <c r="P72" s="247">
        <f>'New-Techs'!AX16</f>
        <v>236.23347414732211</v>
      </c>
      <c r="Q72" s="247">
        <f>'New-Techs'!AY16</f>
        <v>286.88695559798322</v>
      </c>
      <c r="R72" s="247">
        <f>'New-Techs'!AZ16</f>
        <v>315.82285542831391</v>
      </c>
      <c r="S72" s="247">
        <f>'New-Techs'!BA16</f>
        <v>341.28861288733088</v>
      </c>
      <c r="T72" s="247">
        <f>'New-Techs'!BB16</f>
        <v>352.88805658342574</v>
      </c>
      <c r="U72" s="247">
        <f>'New-Techs'!BC16</f>
        <v>358.20149064156391</v>
      </c>
      <c r="V72" s="247">
        <f>'New-Techs'!BD16</f>
        <v>352.1936462136515</v>
      </c>
      <c r="W72" s="247">
        <f>'New-Techs'!BE16</f>
        <v>347.1345750883699</v>
      </c>
      <c r="X72" s="247">
        <f>'New-Techs'!BF16</f>
        <v>345.31686528781705</v>
      </c>
      <c r="Y72" s="245"/>
      <c r="Z72" s="245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234"/>
      <c r="AP72" s="18"/>
    </row>
    <row r="73" spans="2:42" x14ac:dyDescent="0.2">
      <c r="B73" s="563"/>
      <c r="C73" s="563"/>
      <c r="D73" s="563"/>
      <c r="E73" s="563"/>
      <c r="F73" s="563" t="s">
        <v>174</v>
      </c>
      <c r="G73" s="163"/>
      <c r="H73" s="163"/>
      <c r="I73" s="163"/>
      <c r="J73" s="163"/>
      <c r="K73" s="163"/>
      <c r="L73" s="163"/>
      <c r="M73" s="163"/>
      <c r="N73" s="163"/>
      <c r="O73" s="163"/>
      <c r="P73" s="248">
        <f>'New-Techs'!AO16</f>
        <v>0.76204346499136166</v>
      </c>
      <c r="Q73" s="248">
        <f>'New-Techs'!AP16</f>
        <v>0.92544179225155876</v>
      </c>
      <c r="R73" s="248">
        <f>'New-Techs'!AQ16</f>
        <v>1.0187834046074642</v>
      </c>
      <c r="S73" s="248">
        <f>'New-Techs'!AR16</f>
        <v>1.1009310093139706</v>
      </c>
      <c r="T73" s="248">
        <f>'New-Techs'!AS16</f>
        <v>1.1383485696239539</v>
      </c>
      <c r="U73" s="248">
        <f>'New-Techs'!AT16</f>
        <v>1.1554886794889159</v>
      </c>
      <c r="V73" s="248">
        <f>'New-Techs'!AU16</f>
        <v>1.1361085361730694</v>
      </c>
      <c r="W73" s="248">
        <f>'New-Techs'!AV16</f>
        <v>1.1197889518979673</v>
      </c>
      <c r="X73" s="248">
        <f>'New-Techs'!AW16</f>
        <v>1.1139253718961841</v>
      </c>
      <c r="Y73" s="245"/>
      <c r="Z73" s="245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234"/>
      <c r="AP73" s="18"/>
    </row>
    <row r="74" spans="2:42" x14ac:dyDescent="0.2">
      <c r="B74" s="11" t="str">
        <f>Processes!C34</f>
        <v>APASOTH102</v>
      </c>
      <c r="C74" s="11" t="str">
        <f>Processes!D34</f>
        <v>Other livestock pasture system (Nitrification Inhibitors)</v>
      </c>
      <c r="D74" s="11" t="str">
        <f>Commodities!$C$21</f>
        <v>AGRLAND</v>
      </c>
      <c r="E74" s="11"/>
      <c r="F74" s="11"/>
      <c r="G74" s="249">
        <v>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181">
        <v>1</v>
      </c>
      <c r="Z74" s="181">
        <f>'New-Techs'!K17</f>
        <v>1</v>
      </c>
      <c r="AA74" s="181">
        <f>'New-Techs'!L17</f>
        <v>2020</v>
      </c>
      <c r="AB74" s="181"/>
      <c r="AC74" s="181"/>
      <c r="AD74" s="181"/>
      <c r="AE74" s="181">
        <f>'New-Techs'!H17</f>
        <v>120</v>
      </c>
      <c r="AF74" s="181"/>
      <c r="AG74" s="181"/>
      <c r="AH74" s="181"/>
      <c r="AI74" s="181"/>
      <c r="AJ74" s="181"/>
      <c r="AK74" s="181">
        <v>1</v>
      </c>
      <c r="AL74" s="181"/>
      <c r="AM74" s="181"/>
      <c r="AN74" s="29">
        <v>0.09</v>
      </c>
      <c r="AO74" s="234"/>
      <c r="AP74" s="165"/>
    </row>
    <row r="75" spans="2:42" x14ac:dyDescent="0.2">
      <c r="B75" s="11"/>
      <c r="C75" s="11"/>
      <c r="D75" s="11"/>
      <c r="E75" s="11" t="str">
        <f>Commodities!$C$8</f>
        <v>APASOTH</v>
      </c>
      <c r="F75" s="11"/>
      <c r="G75" s="28"/>
      <c r="H75" s="28"/>
      <c r="I75" s="28"/>
      <c r="J75" s="28"/>
      <c r="K75" s="28"/>
      <c r="L75" s="28"/>
      <c r="M75" s="28"/>
      <c r="N75" s="28"/>
      <c r="O75" s="28"/>
      <c r="P75" s="250">
        <v>1</v>
      </c>
      <c r="Q75" s="28"/>
      <c r="R75" s="28"/>
      <c r="S75" s="28"/>
      <c r="T75" s="28"/>
      <c r="U75" s="28"/>
      <c r="V75" s="28"/>
      <c r="W75" s="28"/>
      <c r="X75" s="28"/>
      <c r="Y75" s="181"/>
      <c r="Z75" s="181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34"/>
      <c r="AP75" s="164"/>
    </row>
    <row r="76" spans="2:42" x14ac:dyDescent="0.2">
      <c r="B76" s="11"/>
      <c r="C76" s="11"/>
      <c r="D76" s="11"/>
      <c r="E76" s="11"/>
      <c r="F76" s="11" t="s">
        <v>39</v>
      </c>
      <c r="G76" s="28"/>
      <c r="H76" s="28"/>
      <c r="I76" s="28"/>
      <c r="J76" s="28"/>
      <c r="K76" s="28"/>
      <c r="L76" s="28"/>
      <c r="M76" s="28"/>
      <c r="N76" s="28"/>
      <c r="O76" s="28"/>
      <c r="P76" s="236">
        <f>'New-Techs'!AX17</f>
        <v>236.23347414732214</v>
      </c>
      <c r="Q76" s="236">
        <f>'New-Techs'!AY17</f>
        <v>286.88695559798322</v>
      </c>
      <c r="R76" s="236">
        <f>'New-Techs'!AZ17</f>
        <v>315.82285542831391</v>
      </c>
      <c r="S76" s="236">
        <f>'New-Techs'!BA17</f>
        <v>341.28861288733088</v>
      </c>
      <c r="T76" s="236">
        <f>'New-Techs'!BB17</f>
        <v>352.88805658342574</v>
      </c>
      <c r="U76" s="236">
        <f>'New-Techs'!BC17</f>
        <v>358.20149064156391</v>
      </c>
      <c r="V76" s="236">
        <f>'New-Techs'!BD17</f>
        <v>352.19364621365156</v>
      </c>
      <c r="W76" s="236">
        <f>'New-Techs'!BE17</f>
        <v>347.1345750883699</v>
      </c>
      <c r="X76" s="236">
        <f>'New-Techs'!BF17</f>
        <v>345.316865287817</v>
      </c>
      <c r="Y76" s="181"/>
      <c r="Z76" s="181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34"/>
      <c r="AP76" s="163"/>
    </row>
    <row r="77" spans="2:42" x14ac:dyDescent="0.2">
      <c r="B77" s="379"/>
      <c r="C77" s="379"/>
      <c r="D77" s="379"/>
      <c r="E77" s="379"/>
      <c r="F77" s="379" t="s">
        <v>174</v>
      </c>
      <c r="G77" s="39"/>
      <c r="H77" s="39"/>
      <c r="I77" s="39"/>
      <c r="J77" s="39"/>
      <c r="K77" s="39"/>
      <c r="L77" s="39"/>
      <c r="M77" s="39"/>
      <c r="N77" s="39"/>
      <c r="O77" s="39"/>
      <c r="P77" s="251">
        <f>'New-Techs'!AO17</f>
        <v>0.76204346499136177</v>
      </c>
      <c r="Q77" s="251">
        <f>'New-Techs'!AP17</f>
        <v>0.92544179225155876</v>
      </c>
      <c r="R77" s="251">
        <f>'New-Techs'!AQ17</f>
        <v>1.0187834046074642</v>
      </c>
      <c r="S77" s="251">
        <f>'New-Techs'!AR17</f>
        <v>1.1009310093139706</v>
      </c>
      <c r="T77" s="251">
        <f>'New-Techs'!AS17</f>
        <v>1.1383485696239539</v>
      </c>
      <c r="U77" s="251">
        <f>'New-Techs'!AT17</f>
        <v>1.1554886794889159</v>
      </c>
      <c r="V77" s="251">
        <f>'New-Techs'!AU17</f>
        <v>1.1361085361730696</v>
      </c>
      <c r="W77" s="251">
        <f>'New-Techs'!AV17</f>
        <v>1.1197889518979673</v>
      </c>
      <c r="X77" s="251">
        <f>'New-Techs'!AW17</f>
        <v>1.1139253718961839</v>
      </c>
      <c r="Y77" s="237"/>
      <c r="Z77" s="237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234"/>
      <c r="AP77" s="163"/>
    </row>
    <row r="78" spans="2:42" x14ac:dyDescent="0.2">
      <c r="B78" s="10" t="str">
        <f>Processes!C35</f>
        <v>ADGSCAT101</v>
      </c>
      <c r="C78" s="10" t="str">
        <f>Processes!D35</f>
        <v>Cattle Manure/Slurry Digester (manure to biogas)</v>
      </c>
      <c r="D78" s="10" t="str">
        <f>Commodities!$C$23</f>
        <v>ACATMAN</v>
      </c>
      <c r="E78" s="555" t="str">
        <f>Commodities!$C$40</f>
        <v>AGRBGS</v>
      </c>
      <c r="F78" s="10"/>
      <c r="Y78" s="20">
        <v>31.536000000000001</v>
      </c>
      <c r="Z78" s="6">
        <f>'New-Techs'!K18</f>
        <v>20</v>
      </c>
      <c r="AA78" s="6">
        <f>'New-Techs'!L18</f>
        <v>2020</v>
      </c>
      <c r="AB78" s="20">
        <f>'New-Techs'!M18</f>
        <v>0.89250788243931645</v>
      </c>
      <c r="AC78" s="6"/>
      <c r="AD78" s="6"/>
      <c r="AE78" s="8">
        <f>'New-Techs'!H18</f>
        <v>2777.7777777777801</v>
      </c>
      <c r="AG78" s="8">
        <f>'New-Techs'!I18</f>
        <v>1.04938271604938</v>
      </c>
      <c r="AH78" s="8">
        <f>'New-Techs'!J18</f>
        <v>55.5555555555556</v>
      </c>
      <c r="AI78" s="22"/>
      <c r="AJ78" s="22"/>
      <c r="AK78" s="22">
        <v>0.91300000000000003</v>
      </c>
      <c r="AL78" s="22"/>
      <c r="AM78" s="22"/>
      <c r="AN78" s="20">
        <v>0.09</v>
      </c>
      <c r="AO78" s="234"/>
      <c r="AP78" s="208"/>
    </row>
    <row r="79" spans="2:42" x14ac:dyDescent="0.2">
      <c r="B79" s="555" t="str">
        <f>Processes!C36</f>
        <v>ADGSPIG101</v>
      </c>
      <c r="C79" s="555" t="str">
        <f>Processes!D36</f>
        <v>Pigs Manure/Slurry Digester (manure to biogas)</v>
      </c>
      <c r="D79" s="555" t="str">
        <f>Commodities!$C$24</f>
        <v>APIGMAN</v>
      </c>
      <c r="E79" s="555" t="str">
        <f>Commodities!$C$40</f>
        <v>AGRBGS</v>
      </c>
      <c r="F79" s="55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20">
        <v>31.536000000000001</v>
      </c>
      <c r="Z79" s="6">
        <f>'New-Techs'!K19</f>
        <v>20</v>
      </c>
      <c r="AA79" s="6">
        <f>'New-Techs'!L19</f>
        <v>2020</v>
      </c>
      <c r="AB79" s="20">
        <f>'New-Techs'!M19</f>
        <v>0.89250788243931645</v>
      </c>
      <c r="AC79" s="6"/>
      <c r="AD79" s="6"/>
      <c r="AE79" s="8">
        <f>'New-Techs'!H19</f>
        <v>2777.7777777777801</v>
      </c>
      <c r="AG79" s="8">
        <f>'New-Techs'!I19</f>
        <v>1.04938271604938</v>
      </c>
      <c r="AH79" s="8">
        <f>'New-Techs'!J19</f>
        <v>55.5555555555556</v>
      </c>
      <c r="AI79" s="22"/>
      <c r="AJ79" s="22"/>
      <c r="AK79" s="22">
        <v>0.91300000000000003</v>
      </c>
      <c r="AL79" s="22"/>
      <c r="AM79" s="22"/>
      <c r="AN79" s="20">
        <v>0.09</v>
      </c>
      <c r="AO79" s="234"/>
      <c r="AP79" s="9"/>
    </row>
    <row r="80" spans="2:42" x14ac:dyDescent="0.2">
      <c r="B80" s="378" t="str">
        <f>Processes!C37</f>
        <v>ADGSPOU101</v>
      </c>
      <c r="C80" s="378" t="str">
        <f>Processes!D37</f>
        <v>Poultry Manure/Slurry Digester (manure to biogas)</v>
      </c>
      <c r="D80" s="378" t="str">
        <f>Commodities!$C$25</f>
        <v>APOUMAN</v>
      </c>
      <c r="E80" s="378" t="str">
        <f>Commodities!$C$40</f>
        <v>AGRBGS</v>
      </c>
      <c r="F80" s="37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3">
        <v>31.536000000000001</v>
      </c>
      <c r="Z80" s="182">
        <f>'New-Techs'!K20</f>
        <v>20</v>
      </c>
      <c r="AA80" s="182">
        <f>'New-Techs'!L20</f>
        <v>2020</v>
      </c>
      <c r="AB80" s="183">
        <f>'New-Techs'!M20</f>
        <v>3.0426405083158516</v>
      </c>
      <c r="AC80" s="182"/>
      <c r="AD80" s="182"/>
      <c r="AE80" s="470">
        <f>'New-Techs'!H20</f>
        <v>2777.7777777777801</v>
      </c>
      <c r="AF80" s="17"/>
      <c r="AG80" s="470">
        <f>'New-Techs'!I20</f>
        <v>1.04938271604938</v>
      </c>
      <c r="AH80" s="470">
        <f>'New-Techs'!J20</f>
        <v>55.5555555555556</v>
      </c>
      <c r="AI80" s="471"/>
      <c r="AJ80" s="471"/>
      <c r="AK80" s="471">
        <v>0.91300000000000003</v>
      </c>
      <c r="AL80" s="471"/>
      <c r="AM80" s="471"/>
      <c r="AN80" s="183">
        <v>0.09</v>
      </c>
      <c r="AO80" s="234"/>
      <c r="AP80" s="9"/>
    </row>
    <row r="81" spans="2:42" x14ac:dyDescent="0.2">
      <c r="B81" s="565" t="str">
        <f>Processes!C68</f>
        <v>CHPAGRICBGS101</v>
      </c>
      <c r="C81" s="565" t="str">
        <f>Processes!D68</f>
        <v>Biogas Internal Combustion CHP - Small</v>
      </c>
      <c r="D81" s="565" t="str">
        <f>Commodities!$C$40</f>
        <v>AGRBGS</v>
      </c>
      <c r="E81" s="565"/>
      <c r="F81" s="565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5">
        <v>31.536000000000001</v>
      </c>
      <c r="Z81" s="176">
        <v>20</v>
      </c>
      <c r="AA81" s="176">
        <v>2020</v>
      </c>
      <c r="AB81" s="176">
        <v>0.34</v>
      </c>
      <c r="AC81" s="176"/>
      <c r="AD81" s="176"/>
      <c r="AE81" s="209">
        <v>2750</v>
      </c>
      <c r="AF81" s="209">
        <f>AE81*0.9</f>
        <v>2475</v>
      </c>
      <c r="AG81" s="177">
        <v>3.4722222222222201</v>
      </c>
      <c r="AH81" s="209">
        <v>115</v>
      </c>
      <c r="AI81" s="177"/>
      <c r="AJ81" s="177"/>
      <c r="AK81" s="177">
        <v>0.6</v>
      </c>
      <c r="AL81" s="176">
        <v>1.6180000000000001</v>
      </c>
      <c r="AM81" s="176"/>
      <c r="AN81" s="176">
        <v>0.09</v>
      </c>
      <c r="AO81" s="234"/>
    </row>
    <row r="82" spans="2:42" x14ac:dyDescent="0.2">
      <c r="B82" s="565"/>
      <c r="C82" s="565"/>
      <c r="D82" s="565"/>
      <c r="E82" s="565" t="s">
        <v>124</v>
      </c>
      <c r="F82" s="565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6"/>
      <c r="Z82" s="176"/>
      <c r="AA82" s="176"/>
      <c r="AB82" s="176"/>
      <c r="AC82" s="176"/>
      <c r="AD82" s="176"/>
      <c r="AE82" s="209"/>
      <c r="AF82" s="177"/>
      <c r="AG82" s="177"/>
      <c r="AH82" s="209"/>
      <c r="AI82" s="176"/>
      <c r="AJ82" s="176"/>
      <c r="AK82" s="176"/>
      <c r="AL82" s="176"/>
      <c r="AM82" s="176"/>
      <c r="AN82" s="176"/>
      <c r="AO82" s="234"/>
      <c r="AP82" s="2">
        <v>2.64</v>
      </c>
    </row>
    <row r="83" spans="2:42" x14ac:dyDescent="0.2">
      <c r="B83" s="565"/>
      <c r="C83" s="565"/>
      <c r="D83" s="565"/>
      <c r="E83" s="565" t="s">
        <v>623</v>
      </c>
      <c r="F83" s="565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6"/>
      <c r="Z83" s="176"/>
      <c r="AA83" s="176"/>
      <c r="AB83" s="176"/>
      <c r="AC83" s="176"/>
      <c r="AD83" s="176"/>
      <c r="AE83" s="209"/>
      <c r="AF83" s="177"/>
      <c r="AG83" s="177"/>
      <c r="AH83" s="209"/>
      <c r="AI83" s="176"/>
      <c r="AJ83" s="176"/>
      <c r="AK83" s="176"/>
      <c r="AL83" s="176"/>
      <c r="AM83" s="176"/>
      <c r="AN83" s="176"/>
      <c r="AO83" s="234"/>
    </row>
    <row r="84" spans="2:42" x14ac:dyDescent="0.2">
      <c r="B84" s="10" t="str">
        <f>Processes!C69</f>
        <v>CHPAGRICBGS201</v>
      </c>
      <c r="C84" s="10" t="str">
        <f>Processes!D69</f>
        <v>Biogas Internal Combustion CHP - Large</v>
      </c>
      <c r="D84" s="10" t="str">
        <f>Commodities!$C$40</f>
        <v>AGRBGS</v>
      </c>
      <c r="E84" s="10"/>
      <c r="F84" s="10"/>
      <c r="Y84" s="20">
        <v>31.536000000000001</v>
      </c>
      <c r="Z84" s="6">
        <v>20</v>
      </c>
      <c r="AA84" s="6">
        <v>2020</v>
      </c>
      <c r="AB84" s="7">
        <v>0.39</v>
      </c>
      <c r="AC84" s="7"/>
      <c r="AD84" s="7"/>
      <c r="AE84" s="210">
        <v>1000</v>
      </c>
      <c r="AF84" s="30"/>
      <c r="AG84" s="30">
        <v>2.0833333333333299</v>
      </c>
      <c r="AH84" s="210">
        <v>115</v>
      </c>
      <c r="AI84" s="7"/>
      <c r="AJ84" s="7"/>
      <c r="AK84" s="29">
        <v>0.6</v>
      </c>
      <c r="AL84" s="7">
        <v>1.282</v>
      </c>
      <c r="AM84" s="7"/>
      <c r="AN84" s="7">
        <v>0.09</v>
      </c>
      <c r="AO84" s="234"/>
    </row>
    <row r="85" spans="2:42" x14ac:dyDescent="0.2">
      <c r="B85" s="10"/>
      <c r="C85" s="10"/>
      <c r="D85" s="10"/>
      <c r="E85" s="10" t="s">
        <v>124</v>
      </c>
      <c r="F85" s="10"/>
      <c r="Y85" s="6"/>
      <c r="Z85" s="6"/>
      <c r="AA85" s="6"/>
      <c r="AB85" s="29"/>
      <c r="AC85" s="29"/>
      <c r="AD85" s="29"/>
      <c r="AE85" s="210"/>
      <c r="AF85" s="30"/>
      <c r="AG85" s="30"/>
      <c r="AH85" s="210"/>
      <c r="AI85" s="29"/>
      <c r="AJ85" s="29"/>
      <c r="AK85" s="29"/>
      <c r="AL85" s="29"/>
      <c r="AM85" s="29"/>
      <c r="AN85" s="29"/>
      <c r="AO85" s="234"/>
      <c r="AP85" s="171">
        <v>2.64</v>
      </c>
    </row>
    <row r="86" spans="2:42" x14ac:dyDescent="0.2">
      <c r="B86" s="10"/>
      <c r="C86" s="10"/>
      <c r="D86" s="10"/>
      <c r="E86" s="10" t="s">
        <v>623</v>
      </c>
      <c r="F86" s="10"/>
      <c r="Y86" s="6"/>
      <c r="Z86" s="6"/>
      <c r="AA86" s="6"/>
      <c r="AB86" s="29"/>
      <c r="AC86" s="29"/>
      <c r="AD86" s="29"/>
      <c r="AE86" s="210"/>
      <c r="AF86" s="30"/>
      <c r="AG86" s="30"/>
      <c r="AH86" s="210"/>
      <c r="AI86" s="29"/>
      <c r="AJ86" s="29"/>
      <c r="AK86" s="29"/>
      <c r="AL86" s="29"/>
      <c r="AM86" s="29"/>
      <c r="AN86" s="29"/>
      <c r="AO86" s="234"/>
    </row>
    <row r="87" spans="2:42" x14ac:dyDescent="0.2">
      <c r="B87" s="565" t="str">
        <f>Processes!C70</f>
        <v>CHPAGRMFBGS101</v>
      </c>
      <c r="C87" s="565" t="str">
        <f>Processes!D70</f>
        <v>Biogas MC Fuel Cell CHP</v>
      </c>
      <c r="D87" s="565" t="str">
        <f>Commodities!$C$40</f>
        <v>AGRBGS</v>
      </c>
      <c r="E87" s="565"/>
      <c r="F87" s="565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5">
        <v>31.536000000000001</v>
      </c>
      <c r="Z87" s="176">
        <v>20</v>
      </c>
      <c r="AA87" s="176">
        <v>2020</v>
      </c>
      <c r="AB87" s="175">
        <v>0.48</v>
      </c>
      <c r="AC87" s="175">
        <v>0.48</v>
      </c>
      <c r="AD87" s="175">
        <v>0.5</v>
      </c>
      <c r="AE87" s="209">
        <v>3250</v>
      </c>
      <c r="AF87" s="209">
        <f>AE87*0.8</f>
        <v>2600</v>
      </c>
      <c r="AG87" s="177">
        <v>6.6666666666666696</v>
      </c>
      <c r="AH87" s="209">
        <v>178.75</v>
      </c>
      <c r="AI87" s="209">
        <v>55</v>
      </c>
      <c r="AJ87" s="209">
        <v>55</v>
      </c>
      <c r="AK87" s="176">
        <v>0.6</v>
      </c>
      <c r="AL87" s="175">
        <v>0.79200000000000004</v>
      </c>
      <c r="AM87" s="175">
        <v>0.75</v>
      </c>
      <c r="AN87" s="175">
        <v>0.09</v>
      </c>
      <c r="AO87" s="234"/>
    </row>
    <row r="88" spans="2:42" x14ac:dyDescent="0.2">
      <c r="B88" s="504"/>
      <c r="C88" s="504"/>
      <c r="D88" s="504"/>
      <c r="E88" s="504" t="s">
        <v>124</v>
      </c>
      <c r="F88" s="504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179"/>
      <c r="AA88" s="179"/>
      <c r="AB88" s="179"/>
      <c r="AC88" s="179"/>
      <c r="AD88" s="179"/>
      <c r="AE88" s="211"/>
      <c r="AF88" s="211"/>
      <c r="AG88" s="184"/>
      <c r="AH88" s="211"/>
      <c r="AI88" s="211"/>
      <c r="AJ88" s="211"/>
      <c r="AK88" s="179"/>
      <c r="AL88" s="179"/>
      <c r="AM88" s="179"/>
      <c r="AN88" s="179"/>
      <c r="AO88" s="234"/>
      <c r="AP88" s="2">
        <v>2.64</v>
      </c>
    </row>
    <row r="89" spans="2:42" x14ac:dyDescent="0.2">
      <c r="B89" s="504"/>
      <c r="C89" s="504"/>
      <c r="D89" s="504"/>
      <c r="E89" s="504" t="s">
        <v>623</v>
      </c>
      <c r="F89" s="504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179"/>
      <c r="AA89" s="179"/>
      <c r="AB89" s="179"/>
      <c r="AC89" s="179"/>
      <c r="AD89" s="179"/>
      <c r="AE89" s="211"/>
      <c r="AF89" s="211"/>
      <c r="AG89" s="184"/>
      <c r="AH89" s="211"/>
      <c r="AI89" s="211"/>
      <c r="AJ89" s="211"/>
      <c r="AK89" s="179"/>
      <c r="AL89" s="179"/>
      <c r="AM89" s="179"/>
      <c r="AN89" s="179"/>
      <c r="AO89" s="234"/>
    </row>
    <row r="90" spans="2:42" x14ac:dyDescent="0.2">
      <c r="B90" s="555" t="str">
        <f>Processes!C71</f>
        <v>CHPAGRSFBGS101</v>
      </c>
      <c r="C90" s="555" t="str">
        <f>Processes!D71</f>
        <v>Biogas SOFC Fuel Cell CHP</v>
      </c>
      <c r="D90" s="555" t="str">
        <f>Commodities!$C$40</f>
        <v>AGRBGS</v>
      </c>
      <c r="E90" s="555"/>
      <c r="F90" s="55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72">
        <v>31.536000000000001</v>
      </c>
      <c r="Z90" s="173">
        <v>20</v>
      </c>
      <c r="AA90" s="173">
        <v>2020</v>
      </c>
      <c r="AB90" s="180">
        <v>0.52</v>
      </c>
      <c r="AC90" s="180">
        <v>0.55000000000000004</v>
      </c>
      <c r="AD90" s="180">
        <v>0.55000000000000004</v>
      </c>
      <c r="AE90" s="212">
        <v>2500</v>
      </c>
      <c r="AF90" s="6">
        <f>AE90*0.8</f>
        <v>2000</v>
      </c>
      <c r="AG90" s="185">
        <v>6.6666666666666696</v>
      </c>
      <c r="AH90" s="212">
        <v>137.5</v>
      </c>
      <c r="AI90" s="212">
        <v>60.5</v>
      </c>
      <c r="AJ90" s="212">
        <v>44</v>
      </c>
      <c r="AK90" s="181">
        <v>0.6</v>
      </c>
      <c r="AL90" s="180">
        <v>0.65400000000000003</v>
      </c>
      <c r="AM90" s="180">
        <v>0.58199999999999996</v>
      </c>
      <c r="AN90" s="180">
        <v>0.09</v>
      </c>
      <c r="AO90" s="234"/>
    </row>
    <row r="91" spans="2:42" x14ac:dyDescent="0.2">
      <c r="B91" s="555"/>
      <c r="C91" s="555"/>
      <c r="D91" s="555"/>
      <c r="E91" s="555" t="s">
        <v>124</v>
      </c>
      <c r="F91" s="55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234"/>
      <c r="AP91" s="2">
        <v>2.64</v>
      </c>
    </row>
    <row r="92" spans="2:42" x14ac:dyDescent="0.2">
      <c r="B92" s="378"/>
      <c r="C92" s="378"/>
      <c r="D92" s="378"/>
      <c r="E92" s="378" t="s">
        <v>623</v>
      </c>
      <c r="F92" s="37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2"/>
      <c r="Z92" s="182"/>
      <c r="AA92" s="182"/>
      <c r="AB92" s="182"/>
      <c r="AC92" s="182"/>
      <c r="AD92" s="182"/>
      <c r="AE92" s="182"/>
      <c r="AF92" s="183"/>
      <c r="AG92" s="182"/>
      <c r="AH92" s="182"/>
      <c r="AI92" s="182"/>
      <c r="AJ92" s="182"/>
      <c r="AK92" s="182"/>
      <c r="AL92" s="182"/>
      <c r="AM92" s="182"/>
      <c r="AN92" s="182"/>
      <c r="AO92" s="234"/>
    </row>
    <row r="95" spans="2:42" x14ac:dyDescent="0.2">
      <c r="AF95" s="209">
        <v>1000</v>
      </c>
    </row>
    <row r="96" spans="2:42" x14ac:dyDescent="0.2">
      <c r="AB96" s="20"/>
      <c r="AF96" s="211"/>
    </row>
    <row r="97" spans="7:32" x14ac:dyDescent="0.2">
      <c r="AF97" s="211"/>
    </row>
    <row r="98" spans="7:32" x14ac:dyDescent="0.2">
      <c r="AF98" s="212">
        <v>800</v>
      </c>
    </row>
    <row r="100" spans="7:32" x14ac:dyDescent="0.2">
      <c r="R100" s="171"/>
      <c r="AB100" s="20"/>
    </row>
    <row r="101" spans="7:32" x14ac:dyDescent="0.2">
      <c r="G101" s="9"/>
      <c r="H101" s="9"/>
      <c r="I101" s="9"/>
      <c r="J101" s="9"/>
      <c r="K101" s="9"/>
      <c r="L101" s="9"/>
      <c r="M101" s="9"/>
      <c r="N101" s="9"/>
      <c r="O101" s="9"/>
    </row>
    <row r="104" spans="7:32" x14ac:dyDescent="0.2">
      <c r="AB104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X37"/>
  <sheetViews>
    <sheetView zoomScale="70" zoomScaleNormal="70" workbookViewId="0">
      <selection activeCell="A7" sqref="A7"/>
    </sheetView>
  </sheetViews>
  <sheetFormatPr defaultColWidth="9.140625" defaultRowHeight="12.75" x14ac:dyDescent="0.2"/>
  <cols>
    <col min="1" max="1" width="9.140625" style="10"/>
    <col min="2" max="2" width="16.28515625" style="10" customWidth="1"/>
    <col min="3" max="3" width="37.7109375" style="10" bestFit="1" customWidth="1"/>
    <col min="4" max="4" width="36.140625" style="10" customWidth="1"/>
    <col min="5" max="5" width="14" style="10" bestFit="1" customWidth="1"/>
    <col min="6" max="6" width="16.42578125" style="10" bestFit="1" customWidth="1"/>
    <col min="7" max="10" width="7.42578125" style="10" customWidth="1"/>
    <col min="11" max="21" width="10.42578125" style="10" customWidth="1"/>
    <col min="22" max="23" width="9.140625" style="10"/>
    <col min="24" max="24" width="9.140625" style="362"/>
    <col min="25" max="16384" width="9.140625" style="10"/>
  </cols>
  <sheetData>
    <row r="2" spans="2:23" x14ac:dyDescent="0.2">
      <c r="F2" s="135" t="s">
        <v>613</v>
      </c>
    </row>
    <row r="3" spans="2:23" ht="25.5" x14ac:dyDescent="0.2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234</v>
      </c>
      <c r="K3" s="469" t="s">
        <v>572</v>
      </c>
      <c r="L3" s="469" t="s">
        <v>573</v>
      </c>
      <c r="M3" s="469" t="s">
        <v>626</v>
      </c>
      <c r="N3" s="469" t="s">
        <v>182</v>
      </c>
      <c r="O3" s="469" t="s">
        <v>183</v>
      </c>
      <c r="P3" s="469" t="s">
        <v>235</v>
      </c>
      <c r="Q3" s="469" t="s">
        <v>236</v>
      </c>
      <c r="R3" s="469" t="s">
        <v>237</v>
      </c>
      <c r="S3" s="469" t="s">
        <v>238</v>
      </c>
      <c r="T3" s="469" t="s">
        <v>239</v>
      </c>
      <c r="U3" s="469" t="s">
        <v>240</v>
      </c>
      <c r="V3" s="469" t="s">
        <v>29</v>
      </c>
      <c r="W3" s="469" t="s">
        <v>30</v>
      </c>
    </row>
    <row r="4" spans="2:23" ht="26.25" thickBot="1" x14ac:dyDescent="0.2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184</v>
      </c>
    </row>
    <row r="5" spans="2:23" x14ac:dyDescent="0.2">
      <c r="B5" s="19" t="str">
        <f>Processes!C15</f>
        <v>ATILPUL100</v>
      </c>
      <c r="C5" s="19" t="str">
        <f>Processes!D15</f>
        <v>Pulses production (Standard process)</v>
      </c>
      <c r="D5" s="19" t="str">
        <f>Commodities!$C$21</f>
        <v>AGRLAND</v>
      </c>
      <c r="E5" s="19"/>
      <c r="F5" s="19"/>
      <c r="G5" s="473">
        <v>1</v>
      </c>
      <c r="H5" s="472"/>
      <c r="I5" s="473">
        <f>G5</f>
        <v>1</v>
      </c>
      <c r="J5" s="47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>
        <v>1</v>
      </c>
    </row>
    <row r="6" spans="2:23" x14ac:dyDescent="0.2">
      <c r="B6" s="19"/>
      <c r="C6" s="19"/>
      <c r="D6" s="19" t="s">
        <v>289</v>
      </c>
      <c r="E6" s="19"/>
      <c r="F6" s="19"/>
      <c r="G6" s="472">
        <f>'BY-Techs'!H14+'BY-Techs'!L14</f>
        <v>4.1504236984736469</v>
      </c>
      <c r="H6" s="472">
        <f>'BY-Techs'!I14+'BY-Techs'!M14</f>
        <v>4.1949683796091382</v>
      </c>
      <c r="I6" s="472">
        <f>'BY-Techs'!J14+'BY-Techs'!N14</f>
        <v>3.0577233054467001</v>
      </c>
      <c r="J6" s="472">
        <f>'BY-Techs'!K14+'BY-Techs'!O14</f>
        <v>2.693390354549893</v>
      </c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</row>
    <row r="7" spans="2:23" x14ac:dyDescent="0.2">
      <c r="B7" s="19"/>
      <c r="C7" s="19"/>
      <c r="D7" s="19"/>
      <c r="E7" s="19" t="str">
        <f>Commodities!C15</f>
        <v>APUL</v>
      </c>
      <c r="F7" s="19"/>
      <c r="J7" s="462"/>
      <c r="K7" s="557">
        <f>'BY-Techs'!AE14</f>
        <v>0.83035714285714579</v>
      </c>
      <c r="L7" s="557">
        <f>'BY-Techs'!AF14</f>
        <v>0.83035714285714579</v>
      </c>
      <c r="M7" s="557">
        <f>'BY-Techs'!AG14</f>
        <v>0.83035714285714579</v>
      </c>
      <c r="N7" s="557">
        <f>'BY-Techs'!AH14</f>
        <v>0.8303571428571429</v>
      </c>
      <c r="O7" s="557">
        <f>'BY-Techs'!AI14</f>
        <v>0.83035714285714535</v>
      </c>
      <c r="P7" s="557">
        <f>'BY-Techs'!AJ14</f>
        <v>0.83035714285714335</v>
      </c>
      <c r="Q7" s="557">
        <f>'BY-Techs'!AK14</f>
        <v>0.83035714285714368</v>
      </c>
      <c r="R7" s="557">
        <f>'BY-Techs'!AL14</f>
        <v>0.83035714285714202</v>
      </c>
      <c r="S7" s="557">
        <f>'BY-Techs'!AM14</f>
        <v>0.8303571428571429</v>
      </c>
      <c r="T7" s="557">
        <f>'BY-Techs'!AN14</f>
        <v>0.83035714285714335</v>
      </c>
      <c r="U7" s="557">
        <f>'BY-Techs'!AO14</f>
        <v>0.83035714285714168</v>
      </c>
      <c r="V7" s="462"/>
      <c r="W7" s="462"/>
    </row>
    <row r="8" spans="2:23" x14ac:dyDescent="0.2">
      <c r="B8" s="19"/>
      <c r="C8" s="19"/>
      <c r="D8" s="19"/>
      <c r="E8" s="19"/>
      <c r="F8" s="19" t="s">
        <v>39</v>
      </c>
      <c r="G8" s="462"/>
      <c r="H8" s="462"/>
      <c r="I8" s="462"/>
      <c r="J8" s="462"/>
      <c r="K8" s="558">
        <f>'BY-Techs'!BL14</f>
        <v>351.42193895162518</v>
      </c>
      <c r="L8" s="558">
        <f>'BY-Techs'!BM14</f>
        <v>243.8842369042942</v>
      </c>
      <c r="M8" s="558">
        <f>'BY-Techs'!BN14</f>
        <v>369.84858684366316</v>
      </c>
      <c r="N8" s="558">
        <f>'BY-Techs'!BO14</f>
        <v>369.84858684366316</v>
      </c>
      <c r="O8" s="558">
        <f>'BY-Techs'!BP14</f>
        <v>369.84858684366316</v>
      </c>
      <c r="P8" s="558">
        <f>'BY-Techs'!BQ14</f>
        <v>369.84858684366316</v>
      </c>
      <c r="Q8" s="558">
        <f>'BY-Techs'!BR14</f>
        <v>369.84858684366316</v>
      </c>
      <c r="R8" s="558">
        <f>'BY-Techs'!BS14</f>
        <v>369.84858684366316</v>
      </c>
      <c r="S8" s="558">
        <f>'BY-Techs'!BT14</f>
        <v>369.84858684366316</v>
      </c>
      <c r="T8" s="558">
        <f>'BY-Techs'!BU14</f>
        <v>369.84858684366316</v>
      </c>
      <c r="U8" s="558">
        <f>'BY-Techs'!BV14</f>
        <v>369.8485868436631</v>
      </c>
      <c r="V8" s="462"/>
      <c r="W8" s="462"/>
    </row>
    <row r="9" spans="2:23" x14ac:dyDescent="0.2">
      <c r="B9" s="19"/>
      <c r="C9" s="19"/>
      <c r="D9" s="19"/>
      <c r="E9" s="19"/>
      <c r="F9" s="19" t="s">
        <v>174</v>
      </c>
      <c r="G9" s="462"/>
      <c r="H9" s="462"/>
      <c r="I9" s="462"/>
      <c r="J9" s="462"/>
      <c r="K9" s="472">
        <f>'BY-Techs'!BA14</f>
        <v>1.1336191579084682</v>
      </c>
      <c r="L9" s="472">
        <f>'BY-Techs'!BB14</f>
        <v>0.7867233448525619</v>
      </c>
      <c r="M9" s="472">
        <f>'BY-Techs'!BC14</f>
        <v>1.1930599575602037</v>
      </c>
      <c r="N9" s="472">
        <f>'BY-Techs'!BD14</f>
        <v>1.1930599575602037</v>
      </c>
      <c r="O9" s="472">
        <f>'BY-Techs'!BE14</f>
        <v>1.1930599575602037</v>
      </c>
      <c r="P9" s="472">
        <f>'BY-Techs'!BF14</f>
        <v>1.1930599575602037</v>
      </c>
      <c r="Q9" s="472">
        <f>'BY-Techs'!BG14</f>
        <v>1.1930599575602037</v>
      </c>
      <c r="R9" s="472">
        <f>'BY-Techs'!BH14</f>
        <v>1.1930599575602037</v>
      </c>
      <c r="S9" s="472">
        <f>'BY-Techs'!BI14</f>
        <v>1.1930599575602037</v>
      </c>
      <c r="T9" s="472">
        <f>'BY-Techs'!BJ14</f>
        <v>1.1930599575602037</v>
      </c>
      <c r="U9" s="472">
        <f>'BY-Techs'!BK14</f>
        <v>1.1930599575602037</v>
      </c>
      <c r="V9" s="462"/>
      <c r="W9" s="462"/>
    </row>
    <row r="10" spans="2:23" x14ac:dyDescent="0.2">
      <c r="B10" s="518" t="str">
        <f>Processes!C16</f>
        <v>ATILPOT100</v>
      </c>
      <c r="C10" s="518" t="str">
        <f>Processes!D16</f>
        <v>Potatoes Production (Standard process)</v>
      </c>
      <c r="D10" s="518" t="str">
        <f>Commodities!$C$21</f>
        <v>AGRLAND</v>
      </c>
      <c r="E10" s="518"/>
      <c r="F10" s="518"/>
      <c r="G10" s="530">
        <v>1</v>
      </c>
      <c r="H10" s="519"/>
      <c r="I10" s="530">
        <f>G10</f>
        <v>1</v>
      </c>
      <c r="J10" s="519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>
        <v>1</v>
      </c>
    </row>
    <row r="11" spans="2:23" x14ac:dyDescent="0.2">
      <c r="B11" s="518"/>
      <c r="C11" s="518"/>
      <c r="D11" s="518" t="s">
        <v>289</v>
      </c>
      <c r="E11" s="518"/>
      <c r="F11" s="518"/>
      <c r="G11" s="519">
        <f>'BY-Techs'!H15+'BY-Techs'!L15</f>
        <v>4.1504236984736469</v>
      </c>
      <c r="H11" s="519">
        <f>'BY-Techs'!I15+'BY-Techs'!M15</f>
        <v>4.1949683796091382</v>
      </c>
      <c r="I11" s="519">
        <f>'BY-Techs'!J15+'BY-Techs'!N15</f>
        <v>3.0577233054467001</v>
      </c>
      <c r="J11" s="519">
        <f>'BY-Techs'!K15+'BY-Techs'!O15</f>
        <v>2.693390354549893</v>
      </c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</row>
    <row r="12" spans="2:23" x14ac:dyDescent="0.2">
      <c r="B12" s="518"/>
      <c r="C12" s="518"/>
      <c r="D12" s="518"/>
      <c r="E12" s="518" t="str">
        <f>Commodities!C16</f>
        <v>APOT</v>
      </c>
      <c r="F12" s="518"/>
      <c r="G12" s="518"/>
      <c r="H12" s="518"/>
      <c r="I12" s="518"/>
      <c r="J12" s="520"/>
      <c r="K12" s="559">
        <f>'BY-Techs'!AE15</f>
        <v>36.766151696560385</v>
      </c>
      <c r="L12" s="559">
        <f>'BY-Techs'!AF15</f>
        <v>37.132847711994927</v>
      </c>
      <c r="M12" s="559">
        <f>'BY-Techs'!AG15</f>
        <v>38.27502220065049</v>
      </c>
      <c r="N12" s="559">
        <f>'BY-Techs'!AH15</f>
        <v>36.007931832491501</v>
      </c>
      <c r="O12" s="559">
        <f>'BY-Techs'!AI15</f>
        <v>36.989130067714214</v>
      </c>
      <c r="P12" s="559">
        <f>'BY-Techs'!AJ15</f>
        <v>38.011767702956035</v>
      </c>
      <c r="Q12" s="559">
        <f>'BY-Techs'!AK15</f>
        <v>38.04744257047026</v>
      </c>
      <c r="R12" s="559">
        <f>'BY-Techs'!AL15</f>
        <v>38.38832188682197</v>
      </c>
      <c r="S12" s="559">
        <f>'BY-Techs'!AM15</f>
        <v>38.790693056651151</v>
      </c>
      <c r="T12" s="559">
        <f>'BY-Techs'!AN15</f>
        <v>39.197419350158938</v>
      </c>
      <c r="U12" s="559">
        <f>'BY-Techs'!AO15</f>
        <v>39.525338994646354</v>
      </c>
      <c r="V12" s="520"/>
      <c r="W12" s="520"/>
    </row>
    <row r="13" spans="2:23" x14ac:dyDescent="0.2">
      <c r="B13" s="518"/>
      <c r="C13" s="518"/>
      <c r="D13" s="518"/>
      <c r="E13" s="518"/>
      <c r="F13" s="518" t="s">
        <v>39</v>
      </c>
      <c r="G13" s="518"/>
      <c r="H13" s="518"/>
      <c r="I13" s="518"/>
      <c r="J13" s="520"/>
      <c r="K13" s="522">
        <f>'BY-Techs'!BL15</f>
        <v>1557.8001816088581</v>
      </c>
      <c r="L13" s="522">
        <f>'BY-Techs'!BM15</f>
        <v>1535.4979603818629</v>
      </c>
      <c r="M13" s="522">
        <f>'BY-Techs'!BN15</f>
        <v>1388.4801598593463</v>
      </c>
      <c r="N13" s="522">
        <f>'BY-Techs'!BO15</f>
        <v>1587.2252597424281</v>
      </c>
      <c r="O13" s="522">
        <f>'BY-Techs'!BP15</f>
        <v>1609.7433118770714</v>
      </c>
      <c r="P13" s="522">
        <f>'BY-Techs'!BQ15</f>
        <v>1633.0378356109227</v>
      </c>
      <c r="Q13" s="522">
        <f>'BY-Techs'!BR15</f>
        <v>1633.3631247734181</v>
      </c>
      <c r="R13" s="522">
        <f>'BY-Techs'!BS15</f>
        <v>1641.3424759805087</v>
      </c>
      <c r="S13" s="522">
        <f>'BY-Techs'!BT15</f>
        <v>1650.506800543463</v>
      </c>
      <c r="T13" s="522">
        <f>'BY-Techs'!BU15</f>
        <v>1659.7699662498301</v>
      </c>
      <c r="U13" s="522">
        <f>'BY-Techs'!BV15</f>
        <v>1667.2326690041675</v>
      </c>
      <c r="V13" s="520"/>
      <c r="W13" s="520"/>
    </row>
    <row r="14" spans="2:23" x14ac:dyDescent="0.2">
      <c r="B14" s="524"/>
      <c r="C14" s="524"/>
      <c r="D14" s="518"/>
      <c r="E14" s="518"/>
      <c r="F14" s="518" t="s">
        <v>174</v>
      </c>
      <c r="G14" s="520"/>
      <c r="H14" s="520"/>
      <c r="I14" s="520"/>
      <c r="J14" s="520"/>
      <c r="K14" s="525">
        <f>'BY-Techs'!BA15</f>
        <v>5.0251618761576067</v>
      </c>
      <c r="L14" s="525">
        <f>'BY-Techs'!BB15</f>
        <v>4.953219227038268</v>
      </c>
      <c r="M14" s="525">
        <f>'BY-Techs'!BC15</f>
        <v>4.4789682576107941</v>
      </c>
      <c r="N14" s="525">
        <f>'BY-Techs'!BD15</f>
        <v>5.1200814830400905</v>
      </c>
      <c r="O14" s="525">
        <f>'BY-Techs'!BE15</f>
        <v>5.1927203608937784</v>
      </c>
      <c r="P14" s="525">
        <f>'BY-Techs'!BF15</f>
        <v>5.2678639858416867</v>
      </c>
      <c r="Q14" s="525">
        <f>'BY-Techs'!BG15</f>
        <v>5.2689133057207034</v>
      </c>
      <c r="R14" s="525">
        <f>'BY-Techs'!BH15</f>
        <v>5.2946531483242207</v>
      </c>
      <c r="S14" s="525">
        <f>'BY-Techs'!BI15</f>
        <v>5.3242154856240749</v>
      </c>
      <c r="T14" s="525">
        <f>'BY-Techs'!BJ15</f>
        <v>5.3540966653220314</v>
      </c>
      <c r="U14" s="525">
        <f>'BY-Techs'!BK15</f>
        <v>5.3781699000134431</v>
      </c>
      <c r="V14" s="520"/>
      <c r="W14" s="520"/>
    </row>
    <row r="15" spans="2:23" x14ac:dyDescent="0.2">
      <c r="B15" s="11" t="str">
        <f>Processes!C17</f>
        <v>*ATILSUG100</v>
      </c>
      <c r="C15" s="11" t="str">
        <f>Processes!D17</f>
        <v>Sugarbeet Production (Standard process)</v>
      </c>
      <c r="D15" s="19" t="str">
        <f>Commodities!$C$21</f>
        <v>AGRLAND</v>
      </c>
      <c r="E15" s="19"/>
      <c r="F15" s="19"/>
      <c r="G15" s="473">
        <v>1</v>
      </c>
      <c r="H15" s="472"/>
      <c r="I15" s="473">
        <f>G15</f>
        <v>1</v>
      </c>
      <c r="J15" s="472"/>
      <c r="K15" s="526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462"/>
      <c r="W15" s="462">
        <v>1</v>
      </c>
    </row>
    <row r="16" spans="2:23" x14ac:dyDescent="0.2">
      <c r="D16" s="19" t="s">
        <v>289</v>
      </c>
      <c r="E16" s="19"/>
      <c r="F16" s="19"/>
      <c r="G16" s="472">
        <f>'BY-Techs'!H16+'BY-Techs'!L16</f>
        <v>4.1504236984736469</v>
      </c>
      <c r="H16" s="472">
        <f>'BY-Techs'!I16+'BY-Techs'!M16</f>
        <v>4.1949683796091382</v>
      </c>
      <c r="I16" s="472">
        <f>'BY-Techs'!J16+'BY-Techs'!N16</f>
        <v>3.0577233054467001</v>
      </c>
      <c r="J16" s="472">
        <f>'BY-Techs'!K16+'BY-Techs'!O16</f>
        <v>2.693390354549893</v>
      </c>
      <c r="K16" s="526"/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462"/>
      <c r="W16" s="462"/>
    </row>
    <row r="17" spans="2:23" x14ac:dyDescent="0.2">
      <c r="D17" s="19"/>
      <c r="E17" s="19" t="str">
        <f>Commodities!C17</f>
        <v>ASUG</v>
      </c>
      <c r="F17" s="19"/>
      <c r="J17" s="462"/>
      <c r="K17" s="560" t="str">
        <f>'BY-Techs'!AE16</f>
        <v/>
      </c>
      <c r="L17" s="560"/>
      <c r="M17" s="560" t="str">
        <f>'BY-Techs'!AG16</f>
        <v/>
      </c>
      <c r="N17" s="560" t="str">
        <f>'BY-Techs'!AH16</f>
        <v/>
      </c>
      <c r="O17" s="560" t="str">
        <f>'BY-Techs'!AI16</f>
        <v/>
      </c>
      <c r="P17" s="560" t="str">
        <f>'BY-Techs'!AJ16</f>
        <v/>
      </c>
      <c r="Q17" s="560" t="str">
        <f>'BY-Techs'!AK16</f>
        <v/>
      </c>
      <c r="R17" s="560" t="str">
        <f>'BY-Techs'!AL16</f>
        <v/>
      </c>
      <c r="S17" s="560" t="str">
        <f>'BY-Techs'!AM16</f>
        <v/>
      </c>
      <c r="T17" s="560" t="str">
        <f>'BY-Techs'!AN16</f>
        <v/>
      </c>
      <c r="U17" s="560" t="str">
        <f>'BY-Techs'!AO16</f>
        <v/>
      </c>
      <c r="V17" s="462"/>
      <c r="W17" s="462"/>
    </row>
    <row r="18" spans="2:23" x14ac:dyDescent="0.2">
      <c r="D18" s="19"/>
      <c r="F18" s="10" t="s">
        <v>39</v>
      </c>
      <c r="G18" s="514"/>
      <c r="H18" s="462"/>
      <c r="I18" s="462"/>
      <c r="J18" s="462"/>
      <c r="K18" s="527">
        <f>'BY-Techs'!BL16</f>
        <v>1607.1147321428573</v>
      </c>
      <c r="L18" s="558"/>
      <c r="M18" s="558"/>
      <c r="N18" s="558"/>
      <c r="O18" s="558"/>
      <c r="P18" s="558"/>
      <c r="Q18" s="558"/>
      <c r="R18" s="558"/>
      <c r="S18" s="558"/>
      <c r="T18" s="558"/>
      <c r="U18" s="558"/>
      <c r="V18" s="462"/>
      <c r="W18" s="462"/>
    </row>
    <row r="19" spans="2:23" x14ac:dyDescent="0.2">
      <c r="D19" s="19"/>
      <c r="F19" s="10" t="s">
        <v>174</v>
      </c>
      <c r="G19" s="462"/>
      <c r="H19" s="462"/>
      <c r="I19" s="462"/>
      <c r="J19" s="462"/>
      <c r="K19" s="529">
        <f>'BY-Techs'!BA16</f>
        <v>5.1842410714285716</v>
      </c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462"/>
      <c r="W19" s="462"/>
    </row>
    <row r="20" spans="2:23" x14ac:dyDescent="0.2">
      <c r="B20" s="524" t="str">
        <f>Processes!C18</f>
        <v>ATILBAR100</v>
      </c>
      <c r="C20" s="524" t="str">
        <f>Processes!D18</f>
        <v>Barley Production (Standard process)</v>
      </c>
      <c r="D20" s="518" t="str">
        <f>Commodities!$C$21</f>
        <v>AGRLAND</v>
      </c>
      <c r="E20" s="518"/>
      <c r="F20" s="518"/>
      <c r="G20" s="530">
        <v>1</v>
      </c>
      <c r="H20" s="520"/>
      <c r="I20" s="530">
        <f>G20</f>
        <v>1</v>
      </c>
      <c r="J20" s="520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0"/>
      <c r="W20" s="520">
        <v>1</v>
      </c>
    </row>
    <row r="21" spans="2:23" x14ac:dyDescent="0.2">
      <c r="B21" s="518"/>
      <c r="C21" s="518"/>
      <c r="D21" s="518" t="s">
        <v>289</v>
      </c>
      <c r="E21" s="518"/>
      <c r="F21" s="518"/>
      <c r="G21" s="519">
        <f>'BY-Techs'!H17+'BY-Techs'!L17</f>
        <v>4.1504236984736469</v>
      </c>
      <c r="H21" s="519">
        <f>'BY-Techs'!I17+'BY-Techs'!M17</f>
        <v>4.1949683796091382</v>
      </c>
      <c r="I21" s="519">
        <f>'BY-Techs'!J17+'BY-Techs'!N17</f>
        <v>3.0577233054467001</v>
      </c>
      <c r="J21" s="519">
        <f>'BY-Techs'!K17+'BY-Techs'!O17</f>
        <v>2.693390354549893</v>
      </c>
      <c r="K21" s="525"/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0"/>
      <c r="W21" s="518"/>
    </row>
    <row r="22" spans="2:23" x14ac:dyDescent="0.2">
      <c r="B22" s="524"/>
      <c r="C22" s="524"/>
      <c r="D22" s="518"/>
      <c r="E22" s="518" t="str">
        <f>Commodities!C18</f>
        <v>ABAR</v>
      </c>
      <c r="F22" s="518"/>
      <c r="G22" s="518"/>
      <c r="H22" s="518"/>
      <c r="I22" s="518"/>
      <c r="J22" s="520"/>
      <c r="K22" s="559">
        <f>'BY-Techs'!AE17</f>
        <v>7.1203566044034732</v>
      </c>
      <c r="L22" s="559">
        <f>'BY-Techs'!AF17</f>
        <v>7.1674991951401292</v>
      </c>
      <c r="M22" s="559">
        <f>'BY-Techs'!AG17</f>
        <v>7.3801687876334094</v>
      </c>
      <c r="N22" s="559">
        <f>'BY-Techs'!AH17</f>
        <v>7.0317908580459276</v>
      </c>
      <c r="O22" s="559">
        <f>'BY-Techs'!AI17</f>
        <v>7.1534089119495814</v>
      </c>
      <c r="P22" s="559">
        <f>'BY-Techs'!AJ17</f>
        <v>7.3407349229991441</v>
      </c>
      <c r="Q22" s="559">
        <f>'BY-Techs'!AK17</f>
        <v>7.5312372677798445</v>
      </c>
      <c r="R22" s="559">
        <f>'BY-Techs'!AL17</f>
        <v>7.7127237533989694</v>
      </c>
      <c r="S22" s="559">
        <f>'BY-Techs'!AM17</f>
        <v>7.8872433676982796</v>
      </c>
      <c r="T22" s="559">
        <f>'BY-Techs'!AN17</f>
        <v>8.0563543929785659</v>
      </c>
      <c r="U22" s="559">
        <f>'BY-Techs'!AO17</f>
        <v>8.1891984559756033</v>
      </c>
      <c r="V22" s="520"/>
      <c r="W22" s="520"/>
    </row>
    <row r="23" spans="2:23" x14ac:dyDescent="0.2">
      <c r="B23" s="524"/>
      <c r="C23" s="524"/>
      <c r="D23" s="518"/>
      <c r="E23" s="518"/>
      <c r="F23" s="518" t="s">
        <v>39</v>
      </c>
      <c r="G23" s="520"/>
      <c r="H23" s="520"/>
      <c r="I23" s="520"/>
      <c r="J23" s="520"/>
      <c r="K23" s="522">
        <f>'BY-Techs'!BL17</f>
        <v>1119.364324888224</v>
      </c>
      <c r="L23" s="522">
        <f>'BY-Techs'!BM17</f>
        <v>1133.5579171720883</v>
      </c>
      <c r="M23" s="522">
        <f>'BY-Techs'!BN17</f>
        <v>1117.2805974280284</v>
      </c>
      <c r="N23" s="522">
        <f>'BY-Techs'!BO17</f>
        <v>1139.6121601874245</v>
      </c>
      <c r="O23" s="522">
        <f>'BY-Techs'!BP17</f>
        <v>1142.8565489553871</v>
      </c>
      <c r="P23" s="522">
        <f>'BY-Techs'!BQ17</f>
        <v>1147.8679049528123</v>
      </c>
      <c r="Q23" s="522">
        <f>'BY-Techs'!BR17</f>
        <v>1152.9627570271321</v>
      </c>
      <c r="R23" s="522">
        <f>'BY-Techs'!BS17</f>
        <v>1157.8144791442162</v>
      </c>
      <c r="S23" s="522">
        <f>'BY-Techs'!BT17</f>
        <v>1162.4779086964595</v>
      </c>
      <c r="T23" s="522">
        <f>'BY-Techs'!BU17</f>
        <v>1166.9963213175797</v>
      </c>
      <c r="U23" s="522">
        <f>'BY-Techs'!BV17</f>
        <v>1170.5339197417854</v>
      </c>
      <c r="V23" s="520"/>
      <c r="W23" s="520"/>
    </row>
    <row r="24" spans="2:23" x14ac:dyDescent="0.2">
      <c r="B24" s="518"/>
      <c r="C24" s="518"/>
      <c r="D24" s="518"/>
      <c r="E24" s="518"/>
      <c r="F24" s="518" t="s">
        <v>174</v>
      </c>
      <c r="G24" s="520"/>
      <c r="H24" s="520"/>
      <c r="I24" s="520"/>
      <c r="J24" s="520"/>
      <c r="K24" s="519">
        <f>'BY-Techs'!BA17</f>
        <v>3.6108526609297549</v>
      </c>
      <c r="L24" s="519">
        <f>'BY-Techs'!BB17</f>
        <v>3.6566384424906078</v>
      </c>
      <c r="M24" s="519">
        <f>'BY-Techs'!BC17</f>
        <v>3.6041309594452531</v>
      </c>
      <c r="N24" s="519">
        <f>'BY-Techs'!BD17</f>
        <v>3.6761682586691107</v>
      </c>
      <c r="O24" s="519">
        <f>'BY-Techs'!BE17</f>
        <v>3.6866340288883448</v>
      </c>
      <c r="P24" s="519">
        <f>'BY-Techs'!BF17</f>
        <v>3.7027996933961682</v>
      </c>
      <c r="Q24" s="519">
        <f>'BY-Techs'!BG17</f>
        <v>3.7192347000875232</v>
      </c>
      <c r="R24" s="519">
        <f>'BY-Techs'!BH17</f>
        <v>3.7348854165942456</v>
      </c>
      <c r="S24" s="519">
        <f>'BY-Techs'!BI17</f>
        <v>3.749928737730515</v>
      </c>
      <c r="T24" s="519">
        <f>'BY-Techs'!BJ17</f>
        <v>3.764504262314774</v>
      </c>
      <c r="U24" s="519">
        <f>'BY-Techs'!BK17</f>
        <v>3.7759158701347917</v>
      </c>
      <c r="V24" s="520"/>
      <c r="W24" s="520"/>
    </row>
    <row r="25" spans="2:23" x14ac:dyDescent="0.2">
      <c r="B25" s="11" t="str">
        <f>Processes!C19</f>
        <v>ATILOAT100</v>
      </c>
      <c r="C25" s="11" t="str">
        <f>Processes!D19</f>
        <v>Oats Production (Standard process)</v>
      </c>
      <c r="D25" s="19" t="str">
        <f>Commodities!$C$21</f>
        <v>AGRLAND</v>
      </c>
      <c r="E25" s="19"/>
      <c r="F25" s="19"/>
      <c r="G25" s="473">
        <v>1</v>
      </c>
      <c r="H25" s="462"/>
      <c r="I25" s="473">
        <f>G25</f>
        <v>1</v>
      </c>
      <c r="J25" s="462"/>
      <c r="K25" s="47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62"/>
      <c r="W25" s="462">
        <v>1</v>
      </c>
    </row>
    <row r="26" spans="2:23" x14ac:dyDescent="0.2">
      <c r="B26" s="19"/>
      <c r="C26" s="19"/>
      <c r="D26" s="19" t="s">
        <v>289</v>
      </c>
      <c r="E26" s="19"/>
      <c r="F26" s="19"/>
      <c r="G26" s="472">
        <f>'BY-Techs'!H18+'BY-Techs'!L18</f>
        <v>4.1504236984736469</v>
      </c>
      <c r="H26" s="472">
        <f>'BY-Techs'!I18+'BY-Techs'!M18</f>
        <v>4.1949683796091382</v>
      </c>
      <c r="I26" s="472">
        <f>'BY-Techs'!J18+'BY-Techs'!N18</f>
        <v>3.0577233054467001</v>
      </c>
      <c r="J26" s="472">
        <f>'BY-Techs'!K18+'BY-Techs'!O18</f>
        <v>2.693390354549893</v>
      </c>
      <c r="K26" s="462"/>
      <c r="L26" s="526"/>
      <c r="M26" s="526"/>
      <c r="N26" s="526"/>
      <c r="O26" s="526"/>
      <c r="P26" s="526"/>
      <c r="Q26" s="526"/>
      <c r="R26" s="526"/>
      <c r="S26" s="526"/>
      <c r="T26" s="526"/>
      <c r="U26" s="526"/>
      <c r="V26" s="462"/>
    </row>
    <row r="27" spans="2:23" x14ac:dyDescent="0.2">
      <c r="B27" s="11"/>
      <c r="C27" s="11"/>
      <c r="D27" s="19"/>
      <c r="E27" s="19" t="str">
        <f>Commodities!C19</f>
        <v>AOAT</v>
      </c>
      <c r="F27" s="19"/>
      <c r="J27" s="462"/>
      <c r="K27" s="560">
        <f>'BY-Techs'!AE18</f>
        <v>8.3539972359651564</v>
      </c>
      <c r="L27" s="560">
        <f>'BY-Techs'!AF18</f>
        <v>8.4426120289536328</v>
      </c>
      <c r="M27" s="560">
        <f>'BY-Techs'!AG18</f>
        <v>8.7907290347381704</v>
      </c>
      <c r="N27" s="560">
        <f>'BY-Techs'!AH18</f>
        <v>8.1460897900574576</v>
      </c>
      <c r="O27" s="560">
        <f>'BY-Techs'!AI18</f>
        <v>8.4135711894591054</v>
      </c>
      <c r="P27" s="560">
        <f>'BY-Techs'!AJ18</f>
        <v>8.7270319917696053</v>
      </c>
      <c r="Q27" s="560">
        <f>'BY-Techs'!AK18</f>
        <v>9.0245676319371384</v>
      </c>
      <c r="R27" s="560">
        <f>'BY-Techs'!AL18</f>
        <v>9.2987811924556798</v>
      </c>
      <c r="S27" s="560">
        <f>'BY-Techs'!AM18</f>
        <v>9.5535479241714576</v>
      </c>
      <c r="T27" s="560">
        <f>'BY-Techs'!AN18</f>
        <v>9.7914573367328668</v>
      </c>
      <c r="U27" s="560">
        <f>'BY-Techs'!AO18</f>
        <v>9.9722688865685587</v>
      </c>
      <c r="V27" s="462"/>
      <c r="W27" s="462"/>
    </row>
    <row r="28" spans="2:23" x14ac:dyDescent="0.2">
      <c r="B28" s="11"/>
      <c r="C28" s="11"/>
      <c r="D28" s="19"/>
      <c r="F28" s="10" t="s">
        <v>39</v>
      </c>
      <c r="G28" s="462"/>
      <c r="H28" s="462"/>
      <c r="I28" s="462"/>
      <c r="J28" s="462"/>
      <c r="K28" s="527">
        <f>'BY-Techs'!BL18</f>
        <v>1245.8048672929776</v>
      </c>
      <c r="L28" s="527">
        <f>'BY-Techs'!BM18</f>
        <v>1275.324746766692</v>
      </c>
      <c r="M28" s="527">
        <f>'BY-Techs'!BN18</f>
        <v>1231.4853580214924</v>
      </c>
      <c r="N28" s="527">
        <f>'BY-Techs'!BO18</f>
        <v>1317.6207603657754</v>
      </c>
      <c r="O28" s="527">
        <f>'BY-Techs'!BP18</f>
        <v>1331.3023678873178</v>
      </c>
      <c r="P28" s="527">
        <f>'BY-Techs'!BQ18</f>
        <v>1347.314687307869</v>
      </c>
      <c r="Q28" s="527">
        <f>'BY-Techs'!BR18</f>
        <v>1362.5001258139332</v>
      </c>
      <c r="R28" s="527">
        <f>'BY-Techs'!BS18</f>
        <v>1376.4880915329745</v>
      </c>
      <c r="S28" s="527">
        <f>'BY-Techs'!BT18</f>
        <v>1389.4774786916823</v>
      </c>
      <c r="T28" s="527">
        <f>'BY-Techs'!BU18</f>
        <v>1401.6057587854164</v>
      </c>
      <c r="U28" s="527">
        <f>'BY-Techs'!BV18</f>
        <v>1410.7816857035184</v>
      </c>
      <c r="V28" s="462"/>
      <c r="W28" s="462"/>
    </row>
    <row r="29" spans="2:23" x14ac:dyDescent="0.2">
      <c r="B29" s="11"/>
      <c r="C29" s="11"/>
      <c r="D29" s="19"/>
      <c r="F29" s="10" t="s">
        <v>174</v>
      </c>
      <c r="G29" s="462"/>
      <c r="H29" s="462"/>
      <c r="I29" s="462"/>
      <c r="J29" s="462"/>
      <c r="K29" s="475">
        <f>'BY-Techs'!BA18</f>
        <v>4.0187253783644437</v>
      </c>
      <c r="L29" s="475">
        <f>'BY-Techs'!BB18</f>
        <v>4.1139507960215873</v>
      </c>
      <c r="M29" s="475">
        <f>'BY-Techs'!BC18</f>
        <v>3.972533412972556</v>
      </c>
      <c r="N29" s="475">
        <f>'BY-Techs'!BD18</f>
        <v>4.250389549567017</v>
      </c>
      <c r="O29" s="475">
        <f>'BY-Techs'!BE18</f>
        <v>4.2945237673784442</v>
      </c>
      <c r="P29" s="475">
        <f>'BY-Techs'!BF18</f>
        <v>4.3461764106705454</v>
      </c>
      <c r="Q29" s="475">
        <f>'BY-Techs'!BG18</f>
        <v>4.3951616961739788</v>
      </c>
      <c r="R29" s="475">
        <f>'BY-Techs'!BH18</f>
        <v>4.4402841662354007</v>
      </c>
      <c r="S29" s="475">
        <f>'BY-Techs'!BI18</f>
        <v>4.4821854151344596</v>
      </c>
      <c r="T29" s="475">
        <f>'BY-Techs'!BJ18</f>
        <v>4.5213088993077957</v>
      </c>
      <c r="U29" s="475">
        <f>'BY-Techs'!BK18</f>
        <v>4.5509086635597358</v>
      </c>
      <c r="V29" s="462"/>
      <c r="W29" s="462"/>
    </row>
    <row r="30" spans="2:23" x14ac:dyDescent="0.2">
      <c r="B30" s="524" t="str">
        <f>Processes!C20</f>
        <v>ATILWHE100</v>
      </c>
      <c r="C30" s="524" t="str">
        <f>Processes!D20</f>
        <v>Wheat Production (Standard process)</v>
      </c>
      <c r="D30" s="518" t="str">
        <f>Commodities!$C$21</f>
        <v>AGRLAND</v>
      </c>
      <c r="E30" s="518"/>
      <c r="F30" s="518"/>
      <c r="G30" s="530">
        <v>1</v>
      </c>
      <c r="H30" s="519"/>
      <c r="I30" s="530">
        <f>G30</f>
        <v>1</v>
      </c>
      <c r="J30" s="519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0"/>
      <c r="W30" s="520">
        <v>1</v>
      </c>
    </row>
    <row r="31" spans="2:23" x14ac:dyDescent="0.2">
      <c r="B31" s="524"/>
      <c r="C31" s="524"/>
      <c r="D31" s="518" t="s">
        <v>289</v>
      </c>
      <c r="E31" s="518"/>
      <c r="F31" s="518"/>
      <c r="G31" s="519">
        <f>'BY-Techs'!H19+'BY-Techs'!L19</f>
        <v>4.1504236984736469</v>
      </c>
      <c r="H31" s="519">
        <f>'BY-Techs'!I19+'BY-Techs'!M19</f>
        <v>4.1949683796091382</v>
      </c>
      <c r="I31" s="519">
        <f>'BY-Techs'!J19+'BY-Techs'!N19</f>
        <v>3.0577233054467001</v>
      </c>
      <c r="J31" s="519">
        <f>'BY-Techs'!K19+'BY-Techs'!O19</f>
        <v>2.693390354549893</v>
      </c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0"/>
      <c r="W31" s="520"/>
    </row>
    <row r="32" spans="2:23" x14ac:dyDescent="0.2">
      <c r="B32" s="524"/>
      <c r="C32" s="524"/>
      <c r="D32" s="518"/>
      <c r="E32" s="518" t="str">
        <f>Commodities!C20</f>
        <v>AWHE</v>
      </c>
      <c r="F32" s="518"/>
      <c r="G32" s="520"/>
      <c r="H32" s="520"/>
      <c r="I32" s="520"/>
      <c r="J32" s="520"/>
      <c r="K32" s="559">
        <f>'BY-Techs'!AE19</f>
        <v>9.9048672933857436</v>
      </c>
      <c r="L32" s="559">
        <f>'BY-Techs'!AF19</f>
        <v>9.9941363337462903</v>
      </c>
      <c r="M32" s="559">
        <f>'BY-Techs'!AG19</f>
        <v>10.364185200380797</v>
      </c>
      <c r="N32" s="559">
        <f>'BY-Techs'!AH19</f>
        <v>9.7274375946122706</v>
      </c>
      <c r="O32" s="559">
        <f>'BY-Techs'!AI19</f>
        <v>9.9645055661003195</v>
      </c>
      <c r="P32" s="559">
        <f>'BY-Techs'!AJ19</f>
        <v>10.293928878607778</v>
      </c>
      <c r="Q32" s="559">
        <f>'BY-Techs'!AK19</f>
        <v>10.619504995166114</v>
      </c>
      <c r="R32" s="559">
        <f>'BY-Techs'!AL19</f>
        <v>10.927012178006361</v>
      </c>
      <c r="S32" s="559">
        <f>'BY-Techs'!AM19</f>
        <v>11.219983639595201</v>
      </c>
      <c r="T32" s="559">
        <f>'BY-Techs'!AN19</f>
        <v>11.501129519181298</v>
      </c>
      <c r="U32" s="559">
        <f>'BY-Techs'!AO19</f>
        <v>11.721427174103598</v>
      </c>
      <c r="V32" s="520"/>
      <c r="W32" s="520"/>
    </row>
    <row r="33" spans="2:24" x14ac:dyDescent="0.2">
      <c r="B33" s="524"/>
      <c r="C33" s="524"/>
      <c r="D33" s="524"/>
      <c r="E33" s="524"/>
      <c r="F33" s="524" t="s">
        <v>39</v>
      </c>
      <c r="G33" s="531"/>
      <c r="H33" s="531"/>
      <c r="I33" s="531"/>
      <c r="J33" s="531"/>
      <c r="K33" s="532">
        <f>'BY-Techs'!BL19</f>
        <v>1514.3242689856681</v>
      </c>
      <c r="L33" s="532">
        <f>'BY-Techs'!BM19</f>
        <v>1521.4048264598473</v>
      </c>
      <c r="M33" s="532">
        <f>'BY-Techs'!BN19</f>
        <v>1486.1639548858154</v>
      </c>
      <c r="N33" s="532">
        <f>'BY-Techs'!BO19</f>
        <v>1537.0318655474759</v>
      </c>
      <c r="O33" s="532">
        <f>'BY-Techs'!BP19</f>
        <v>1541.5263087997641</v>
      </c>
      <c r="P33" s="532">
        <f>'BY-Techs'!BQ19</f>
        <v>1547.7549560406947</v>
      </c>
      <c r="Q33" s="532">
        <f>'BY-Techs'!BR19</f>
        <v>1553.8977522088801</v>
      </c>
      <c r="R33" s="532">
        <f>'BY-Techs'!BS19</f>
        <v>1559.6951504294354</v>
      </c>
      <c r="S33" s="532">
        <f>'BY-Techs'!BT19</f>
        <v>1565.2150412989129</v>
      </c>
      <c r="T33" s="532">
        <f>'BY-Techs'!BU19</f>
        <v>1570.5111253617131</v>
      </c>
      <c r="U33" s="532">
        <f>'BY-Techs'!BV19</f>
        <v>1574.6214507182003</v>
      </c>
      <c r="V33" s="531"/>
      <c r="W33" s="531"/>
      <c r="X33" s="561"/>
    </row>
    <row r="34" spans="2:24" x14ac:dyDescent="0.2">
      <c r="B34" s="534"/>
      <c r="C34" s="534"/>
      <c r="D34" s="534"/>
      <c r="E34" s="534"/>
      <c r="F34" s="534" t="s">
        <v>174</v>
      </c>
      <c r="G34" s="535"/>
      <c r="H34" s="535"/>
      <c r="I34" s="535"/>
      <c r="J34" s="535"/>
      <c r="K34" s="536">
        <f>'BY-Techs'!BA19</f>
        <v>4.884916996727962</v>
      </c>
      <c r="L34" s="536">
        <f>'BY-Techs'!BB19</f>
        <v>4.9077575047091848</v>
      </c>
      <c r="M34" s="536">
        <f>'BY-Techs'!BC19</f>
        <v>4.7940772738252111</v>
      </c>
      <c r="N34" s="536">
        <f>'BY-Techs'!BD19</f>
        <v>4.9581673082176643</v>
      </c>
      <c r="O34" s="536">
        <f>'BY-Techs'!BE19</f>
        <v>4.9726655122573051</v>
      </c>
      <c r="P34" s="536">
        <f>'BY-Techs'!BF19</f>
        <v>4.9927579227119168</v>
      </c>
      <c r="Q34" s="536">
        <f>'BY-Techs'!BG19</f>
        <v>5.0125733942221933</v>
      </c>
      <c r="R34" s="536">
        <f>'BY-Techs'!BH19</f>
        <v>5.0312746788046301</v>
      </c>
      <c r="S34" s="536">
        <f>'BY-Techs'!BI19</f>
        <v>5.0490807783835905</v>
      </c>
      <c r="T34" s="536">
        <f>'BY-Techs'!BJ19</f>
        <v>5.066164920521655</v>
      </c>
      <c r="U34" s="536">
        <f>'BY-Techs'!BK19</f>
        <v>5.0794240345748394</v>
      </c>
      <c r="V34" s="535"/>
      <c r="W34" s="535"/>
      <c r="X34" s="377"/>
    </row>
    <row r="35" spans="2:24" x14ac:dyDescent="0.2">
      <c r="B35" s="11"/>
      <c r="C35" s="11"/>
      <c r="D35" s="19"/>
      <c r="E35" s="19"/>
      <c r="F35" s="19"/>
      <c r="G35" s="462"/>
      <c r="H35" s="462"/>
      <c r="I35" s="462"/>
      <c r="J35" s="46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62"/>
      <c r="W35" s="462"/>
      <c r="X35" s="562"/>
    </row>
    <row r="36" spans="2:24" x14ac:dyDescent="0.2">
      <c r="B36" s="11"/>
      <c r="C36" s="11"/>
      <c r="D36" s="19"/>
      <c r="E36" s="19"/>
      <c r="F36" s="19"/>
      <c r="G36" s="462"/>
      <c r="H36" s="462"/>
      <c r="I36" s="462"/>
      <c r="J36" s="462"/>
      <c r="K36" s="47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62"/>
      <c r="W36" s="462"/>
      <c r="X36" s="562"/>
    </row>
    <row r="37" spans="2:24" x14ac:dyDescent="0.2">
      <c r="D37" s="19"/>
      <c r="E37" s="19"/>
      <c r="F37" s="19"/>
      <c r="J37" s="46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62"/>
      <c r="W37" s="462"/>
      <c r="X37" s="562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R71"/>
  <sheetViews>
    <sheetView zoomScaleNormal="100" workbookViewId="0">
      <selection activeCell="G11" sqref="G11"/>
    </sheetView>
  </sheetViews>
  <sheetFormatPr defaultColWidth="9.140625" defaultRowHeight="12.75" x14ac:dyDescent="0.2"/>
  <cols>
    <col min="1" max="1" width="9.140625" style="77"/>
    <col min="2" max="2" width="19.5703125" style="77" customWidth="1"/>
    <col min="3" max="3" width="45.42578125" style="77" bestFit="1" customWidth="1"/>
    <col min="4" max="4" width="10" style="77" customWidth="1"/>
    <col min="5" max="6" width="10.42578125" style="77" customWidth="1"/>
    <col min="7" max="11" width="11.85546875" style="77" customWidth="1"/>
    <col min="12" max="15" width="12.28515625" style="77" customWidth="1"/>
    <col min="16" max="37" width="13.28515625" style="77" customWidth="1"/>
    <col min="38" max="38" width="32.28515625" style="77" bestFit="1" customWidth="1"/>
    <col min="39" max="41" width="9.140625" style="77"/>
    <col min="42" max="42" width="24.85546875" style="77" customWidth="1"/>
    <col min="43" max="43" width="15.42578125" style="77" customWidth="1"/>
    <col min="44" max="16384" width="9.140625" style="77"/>
  </cols>
  <sheetData>
    <row r="3" spans="2:44" x14ac:dyDescent="0.2">
      <c r="B3" s="10"/>
      <c r="C3" s="10"/>
      <c r="D3" s="10"/>
      <c r="E3" s="135" t="s">
        <v>613</v>
      </c>
      <c r="F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44" ht="25.5" x14ac:dyDescent="0.2">
      <c r="B4" s="467" t="s">
        <v>1</v>
      </c>
      <c r="C4" s="468" t="s">
        <v>26</v>
      </c>
      <c r="D4" s="467" t="s">
        <v>27</v>
      </c>
      <c r="E4" s="467" t="s">
        <v>3</v>
      </c>
      <c r="F4" s="469" t="s">
        <v>290</v>
      </c>
      <c r="G4" s="469" t="s">
        <v>570</v>
      </c>
      <c r="H4" s="469" t="s">
        <v>571</v>
      </c>
      <c r="I4" s="469" t="s">
        <v>606</v>
      </c>
      <c r="J4" s="469" t="s">
        <v>234</v>
      </c>
      <c r="K4" s="469" t="s">
        <v>468</v>
      </c>
      <c r="L4" s="469" t="s">
        <v>465</v>
      </c>
      <c r="M4" s="492" t="s">
        <v>361</v>
      </c>
      <c r="N4" s="469" t="s">
        <v>29</v>
      </c>
      <c r="O4" s="469" t="s">
        <v>267</v>
      </c>
      <c r="P4" s="492" t="s">
        <v>607</v>
      </c>
      <c r="Q4" s="492" t="s">
        <v>608</v>
      </c>
      <c r="R4" s="492" t="s">
        <v>609</v>
      </c>
      <c r="S4" s="492" t="s">
        <v>449</v>
      </c>
      <c r="T4" s="492" t="s">
        <v>450</v>
      </c>
      <c r="U4" s="492" t="s">
        <v>451</v>
      </c>
      <c r="V4" s="492" t="s">
        <v>452</v>
      </c>
      <c r="W4" s="492" t="s">
        <v>453</v>
      </c>
      <c r="X4" s="492" t="s">
        <v>454</v>
      </c>
      <c r="Y4" s="492" t="s">
        <v>455</v>
      </c>
      <c r="Z4" s="492" t="s">
        <v>456</v>
      </c>
      <c r="AA4" s="492" t="s">
        <v>610</v>
      </c>
      <c r="AB4" s="492" t="s">
        <v>611</v>
      </c>
      <c r="AC4" s="492" t="s">
        <v>612</v>
      </c>
      <c r="AD4" s="492" t="s">
        <v>457</v>
      </c>
      <c r="AE4" s="492" t="s">
        <v>458</v>
      </c>
      <c r="AF4" s="492" t="s">
        <v>459</v>
      </c>
      <c r="AG4" s="492" t="s">
        <v>460</v>
      </c>
      <c r="AH4" s="492" t="s">
        <v>461</v>
      </c>
      <c r="AI4" s="492" t="s">
        <v>462</v>
      </c>
      <c r="AJ4" s="492" t="s">
        <v>463</v>
      </c>
      <c r="AK4" s="492" t="s">
        <v>464</v>
      </c>
    </row>
    <row r="5" spans="2:44" ht="26.25" thickBot="1" x14ac:dyDescent="0.25">
      <c r="B5" s="37" t="s">
        <v>31</v>
      </c>
      <c r="C5" s="37" t="s">
        <v>11</v>
      </c>
      <c r="D5" s="37" t="s">
        <v>32</v>
      </c>
      <c r="E5" s="37" t="s">
        <v>14</v>
      </c>
      <c r="F5" s="5" t="s">
        <v>466</v>
      </c>
      <c r="G5" s="5"/>
      <c r="H5" s="5"/>
      <c r="I5" s="5"/>
      <c r="J5" s="5"/>
      <c r="K5" s="5"/>
      <c r="L5" s="5" t="s">
        <v>412</v>
      </c>
      <c r="M5" s="5" t="s">
        <v>412</v>
      </c>
      <c r="N5" s="5" t="s">
        <v>467</v>
      </c>
      <c r="O5" s="5"/>
      <c r="P5" s="5" t="s">
        <v>411</v>
      </c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276"/>
      <c r="AM5" s="274"/>
      <c r="AN5" s="274"/>
      <c r="AO5" s="274"/>
      <c r="AP5" s="274"/>
      <c r="AQ5" s="277"/>
      <c r="AR5" s="277"/>
    </row>
    <row r="6" spans="2:44" ht="15" x14ac:dyDescent="0.2">
      <c r="B6" s="77" t="str">
        <f>Processes!C72</f>
        <v>ABIOCRP11</v>
      </c>
      <c r="C6" s="77" t="str">
        <f>Processes!D72</f>
        <v>Wheat for ethanol production - RSV1</v>
      </c>
      <c r="D6" s="77" t="str">
        <f>Commodities!$C$21</f>
        <v>AGRLAND</v>
      </c>
      <c r="G6" s="76">
        <f>1/'BIO-Techs'!M4</f>
        <v>1.5151515151515152E-2</v>
      </c>
      <c r="I6" s="76">
        <f>G6</f>
        <v>1.5151515151515152E-2</v>
      </c>
      <c r="L6" s="493">
        <f>'BIO-Techs'!H4</f>
        <v>50</v>
      </c>
      <c r="M6" s="494">
        <f>'BIO-Techs'!I4</f>
        <v>0</v>
      </c>
      <c r="N6" s="495">
        <f>'BIO-Techs'!L4</f>
        <v>44</v>
      </c>
      <c r="O6" s="219"/>
      <c r="P6" s="496">
        <f>'BIO-Techs'!AT4/'BIO-Techs'!$M4</f>
        <v>22.944307105843457</v>
      </c>
      <c r="Q6" s="496">
        <f>'BIO-Techs'!AU4/'BIO-Techs'!$M4</f>
        <v>23.051588279694656</v>
      </c>
      <c r="R6" s="496">
        <f>'BIO-Techs'!AV4/'BIO-Techs'!$M4</f>
        <v>22.517635680088112</v>
      </c>
      <c r="S6" s="496">
        <f>'BIO-Techs'!AW4/'BIO-Techs'!$M4</f>
        <v>23.28836159920418</v>
      </c>
      <c r="T6" s="496">
        <f>'BIO-Techs'!AX4/'BIO-Techs'!$M4</f>
        <v>23.356459224238851</v>
      </c>
      <c r="U6" s="496">
        <f>'BIO-Techs'!AY4/'BIO-Techs'!$M4</f>
        <v>23.450832667283251</v>
      </c>
      <c r="V6" s="496">
        <f>'BIO-Techs'!AZ4/'BIO-Techs'!$M4</f>
        <v>23.543905336498185</v>
      </c>
      <c r="W6" s="496">
        <f>'BIO-Techs'!BA4/'BIO-Techs'!$M4</f>
        <v>23.631744703476294</v>
      </c>
      <c r="X6" s="496">
        <f>'BIO-Techs'!BB4/'BIO-Techs'!$M4</f>
        <v>23.715379413619893</v>
      </c>
      <c r="Y6" s="496">
        <f>'BIO-Techs'!BC4/'BIO-Techs'!$M4</f>
        <v>23.795623111541108</v>
      </c>
      <c r="Z6" s="496">
        <f>'BIO-Techs'!BD4/'BIO-Techs'!$M4</f>
        <v>23.857900768457579</v>
      </c>
      <c r="AA6" s="497">
        <f>'BIO-Techs'!AI4/'BIO-Techs'!$M4</f>
        <v>7.4013893889817606E-2</v>
      </c>
      <c r="AB6" s="497">
        <f>'BIO-Techs'!AJ4/'BIO-Techs'!$M4</f>
        <v>7.4359962192563411E-2</v>
      </c>
      <c r="AC6" s="497">
        <f>'BIO-Techs'!AK4/'BIO-Techs'!$M4</f>
        <v>7.2637534451897134E-2</v>
      </c>
      <c r="AD6" s="497">
        <f>'BIO-Techs'!AL4/'BIO-Techs'!$M4</f>
        <v>7.5123747094207036E-2</v>
      </c>
      <c r="AE6" s="497">
        <f>'BIO-Techs'!AM4/'BIO-Techs'!$M4</f>
        <v>7.534341685238341E-2</v>
      </c>
      <c r="AF6" s="497">
        <f>'BIO-Techs'!AN4/'BIO-Techs'!$M4</f>
        <v>7.5647847313816921E-2</v>
      </c>
      <c r="AG6" s="497">
        <f>'BIO-Techs'!AO4/'BIO-Techs'!$M4</f>
        <v>7.5948081730639286E-2</v>
      </c>
      <c r="AH6" s="497">
        <f>'BIO-Techs'!AP4/'BIO-Techs'!$M4</f>
        <v>7.6231434527342878E-2</v>
      </c>
      <c r="AI6" s="497">
        <f>'BIO-Techs'!AQ4/'BIO-Techs'!$M4</f>
        <v>7.6501223914902883E-2</v>
      </c>
      <c r="AJ6" s="497">
        <f>'BIO-Techs'!AR4/'BIO-Techs'!$M4</f>
        <v>7.6760074553358412E-2</v>
      </c>
      <c r="AK6" s="497">
        <f>'BIO-Techs'!AS4/'BIO-Techs'!$M4</f>
        <v>7.6960970220830899E-2</v>
      </c>
      <c r="AL6" s="92"/>
    </row>
    <row r="7" spans="2:44" x14ac:dyDescent="0.2">
      <c r="D7" s="77" t="str">
        <f>Commodities!$C$32</f>
        <v>ANRGTIL</v>
      </c>
      <c r="G7" s="76">
        <f>('BIO-Techs'!N4+'BIO-Techs'!R4)/'BIO-Techs'!$M4</f>
        <v>6.2885207552631009E-2</v>
      </c>
      <c r="H7" s="76">
        <f>('BIO-Techs'!O4+'BIO-Techs'!S4)/'BIO-Techs'!$M4</f>
        <v>6.3560126963774818E-2</v>
      </c>
      <c r="I7" s="76">
        <f>('BIO-Techs'!P4+'BIO-Techs'!T4)/'BIO-Techs'!$M4</f>
        <v>4.6329140991616669E-2</v>
      </c>
      <c r="J7" s="76">
        <f>('BIO-Techs'!Q4+'BIO-Techs'!U4)/'BIO-Techs'!$M4</f>
        <v>4.0808944765907469E-2</v>
      </c>
      <c r="O7" s="219"/>
      <c r="AL7" s="92"/>
    </row>
    <row r="8" spans="2:44" x14ac:dyDescent="0.2">
      <c r="E8" s="389" t="str">
        <f>Commodities!$C$52</f>
        <v>BIOWHE</v>
      </c>
      <c r="K8" s="481">
        <v>1</v>
      </c>
      <c r="O8" s="219"/>
      <c r="AL8" s="92"/>
    </row>
    <row r="9" spans="2:44" ht="15" x14ac:dyDescent="0.2">
      <c r="B9" s="77" t="str">
        <f>Processes!C73</f>
        <v>ABIOCRP12</v>
      </c>
      <c r="C9" s="77" t="str">
        <f>Processes!D73</f>
        <v>Wheat for ethanol production - RSV2</v>
      </c>
      <c r="D9" s="77" t="str">
        <f>Commodities!$C$21</f>
        <v>AGRLAND</v>
      </c>
      <c r="E9" s="389"/>
      <c r="G9" s="76">
        <f>1/'BIO-Techs'!M5</f>
        <v>1.5151515151515152E-2</v>
      </c>
      <c r="I9" s="76">
        <f>G9</f>
        <v>1.5151515151515152E-2</v>
      </c>
      <c r="K9" s="481"/>
      <c r="L9" s="493">
        <f>'BIO-Techs'!H5</f>
        <v>50</v>
      </c>
      <c r="M9" s="494">
        <f>'BIO-Techs'!I5</f>
        <v>0</v>
      </c>
      <c r="N9" s="495">
        <f>'BIO-Techs'!L5</f>
        <v>44</v>
      </c>
      <c r="O9" s="219"/>
      <c r="P9" s="496">
        <f>'BIO-Techs'!AT5/'BIO-Techs'!$M5</f>
        <v>22.944307105843457</v>
      </c>
      <c r="Q9" s="496">
        <f>'BIO-Techs'!AU5/'BIO-Techs'!$M5</f>
        <v>23.051588279694656</v>
      </c>
      <c r="R9" s="496">
        <f>'BIO-Techs'!AV5/'BIO-Techs'!$M5</f>
        <v>22.517635680088112</v>
      </c>
      <c r="S9" s="496">
        <f>'BIO-Techs'!AW5/'BIO-Techs'!$M5</f>
        <v>23.28836159920418</v>
      </c>
      <c r="T9" s="496">
        <f>'BIO-Techs'!AX5/'BIO-Techs'!$M5</f>
        <v>23.356459224238851</v>
      </c>
      <c r="U9" s="496">
        <f>'BIO-Techs'!AY5/'BIO-Techs'!$M5</f>
        <v>23.450832667283251</v>
      </c>
      <c r="V9" s="496">
        <f>'BIO-Techs'!AZ5/'BIO-Techs'!$M5</f>
        <v>23.543905336498185</v>
      </c>
      <c r="W9" s="496">
        <f>'BIO-Techs'!BA5/'BIO-Techs'!$M5</f>
        <v>23.631744703476294</v>
      </c>
      <c r="X9" s="496">
        <f>'BIO-Techs'!BB5/'BIO-Techs'!$M5</f>
        <v>23.715379413619893</v>
      </c>
      <c r="Y9" s="496">
        <f>'BIO-Techs'!BC5/'BIO-Techs'!$M5</f>
        <v>23.795623111541108</v>
      </c>
      <c r="Z9" s="496">
        <f>'BIO-Techs'!BD5/'BIO-Techs'!$M5</f>
        <v>23.857900768457579</v>
      </c>
      <c r="AA9" s="497">
        <f>'BIO-Techs'!AI5/'BIO-Techs'!$M5</f>
        <v>7.4013893889817606E-2</v>
      </c>
      <c r="AB9" s="497">
        <f>'BIO-Techs'!AJ5/'BIO-Techs'!$M5</f>
        <v>7.4359962192563411E-2</v>
      </c>
      <c r="AC9" s="497">
        <f>'BIO-Techs'!AK5/'BIO-Techs'!$M5</f>
        <v>7.2637534451897134E-2</v>
      </c>
      <c r="AD9" s="497">
        <f>'BIO-Techs'!AL5/'BIO-Techs'!$M5</f>
        <v>7.5123747094207036E-2</v>
      </c>
      <c r="AE9" s="497">
        <f>'BIO-Techs'!AM5/'BIO-Techs'!$M5</f>
        <v>7.534341685238341E-2</v>
      </c>
      <c r="AF9" s="497">
        <f>'BIO-Techs'!AN5/'BIO-Techs'!$M5</f>
        <v>7.5647847313816921E-2</v>
      </c>
      <c r="AG9" s="497">
        <f>'BIO-Techs'!AO5/'BIO-Techs'!$M5</f>
        <v>7.5948081730639286E-2</v>
      </c>
      <c r="AH9" s="497">
        <f>'BIO-Techs'!AP5/'BIO-Techs'!$M5</f>
        <v>7.6231434527342878E-2</v>
      </c>
      <c r="AI9" s="497">
        <f>'BIO-Techs'!AQ5/'BIO-Techs'!$M5</f>
        <v>7.6501223914902883E-2</v>
      </c>
      <c r="AJ9" s="497">
        <f>'BIO-Techs'!AR5/'BIO-Techs'!$M5</f>
        <v>7.6760074553358412E-2</v>
      </c>
      <c r="AK9" s="497">
        <f>'BIO-Techs'!AS5/'BIO-Techs'!$M5</f>
        <v>7.6960970220830899E-2</v>
      </c>
      <c r="AL9" s="92"/>
    </row>
    <row r="10" spans="2:44" x14ac:dyDescent="0.2">
      <c r="D10" s="77" t="str">
        <f>Commodities!$C$32</f>
        <v>ANRGTIL</v>
      </c>
      <c r="E10" s="389"/>
      <c r="G10" s="76">
        <f>('BIO-Techs'!N5+'BIO-Techs'!R5)/'BIO-Techs'!$M5</f>
        <v>6.2885207552631009E-2</v>
      </c>
      <c r="H10" s="76">
        <f>('BIO-Techs'!O5+'BIO-Techs'!S5)/'BIO-Techs'!$M5</f>
        <v>6.3560126963774818E-2</v>
      </c>
      <c r="I10" s="76">
        <f>('BIO-Techs'!P5+'BIO-Techs'!T5)/'BIO-Techs'!$M5</f>
        <v>4.6329140991616669E-2</v>
      </c>
      <c r="J10" s="76">
        <f>('BIO-Techs'!Q5+'BIO-Techs'!U5)/'BIO-Techs'!$M5</f>
        <v>4.0808944765907469E-2</v>
      </c>
      <c r="K10" s="481"/>
      <c r="O10" s="219"/>
      <c r="AL10" s="92"/>
    </row>
    <row r="11" spans="2:44" ht="15" x14ac:dyDescent="0.2">
      <c r="E11" s="389" t="str">
        <f>Commodities!$C$52</f>
        <v>BIOWHE</v>
      </c>
      <c r="H11" s="76"/>
      <c r="K11" s="481">
        <v>1</v>
      </c>
      <c r="L11" s="493"/>
      <c r="M11" s="494"/>
      <c r="N11" s="495"/>
      <c r="O11" s="219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7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92"/>
    </row>
    <row r="12" spans="2:44" ht="15" x14ac:dyDescent="0.2">
      <c r="B12" s="77" t="str">
        <f>Processes!C74</f>
        <v>ABIOCRP13</v>
      </c>
      <c r="C12" s="77" t="str">
        <f>Processes!D74</f>
        <v>Wheat for ethanol production - RSV3</v>
      </c>
      <c r="D12" s="77" t="str">
        <f>Commodities!$C$21</f>
        <v>AGRLAND</v>
      </c>
      <c r="E12" s="389"/>
      <c r="G12" s="76">
        <f>1/'BIO-Techs'!M6</f>
        <v>1.5151515151515152E-2</v>
      </c>
      <c r="H12" s="76"/>
      <c r="I12" s="76">
        <f>G12</f>
        <v>1.5151515151515152E-2</v>
      </c>
      <c r="K12" s="481"/>
      <c r="L12" s="493">
        <f>'BIO-Techs'!H6</f>
        <v>50</v>
      </c>
      <c r="M12" s="494">
        <f>'BIO-Techs'!I6</f>
        <v>0</v>
      </c>
      <c r="N12" s="495">
        <f>'BIO-Techs'!L6</f>
        <v>44</v>
      </c>
      <c r="O12" s="219"/>
      <c r="P12" s="496">
        <f>'BIO-Techs'!AT6/'BIO-Techs'!$M6</f>
        <v>22.944307105843457</v>
      </c>
      <c r="Q12" s="496">
        <f>'BIO-Techs'!AU6/'BIO-Techs'!$M6</f>
        <v>23.051588279694656</v>
      </c>
      <c r="R12" s="496">
        <f>'BIO-Techs'!AV6/'BIO-Techs'!$M6</f>
        <v>22.517635680088112</v>
      </c>
      <c r="S12" s="496">
        <f>'BIO-Techs'!AW6/'BIO-Techs'!$M6</f>
        <v>23.28836159920418</v>
      </c>
      <c r="T12" s="496">
        <f>'BIO-Techs'!AX6/'BIO-Techs'!$M6</f>
        <v>23.356459224238851</v>
      </c>
      <c r="U12" s="496">
        <f>'BIO-Techs'!AY6/'BIO-Techs'!$M6</f>
        <v>23.450832667283251</v>
      </c>
      <c r="V12" s="496">
        <f>'BIO-Techs'!AZ6/'BIO-Techs'!$M6</f>
        <v>23.543905336498185</v>
      </c>
      <c r="W12" s="496">
        <f>'BIO-Techs'!BA6/'BIO-Techs'!$M6</f>
        <v>23.631744703476294</v>
      </c>
      <c r="X12" s="496">
        <f>'BIO-Techs'!BB6/'BIO-Techs'!$M6</f>
        <v>23.715379413619893</v>
      </c>
      <c r="Y12" s="496">
        <f>'BIO-Techs'!BC6/'BIO-Techs'!$M6</f>
        <v>23.795623111541108</v>
      </c>
      <c r="Z12" s="496">
        <f>'BIO-Techs'!BD6/'BIO-Techs'!$M6</f>
        <v>23.857900768457579</v>
      </c>
      <c r="AA12" s="497">
        <f>'BIO-Techs'!AI6/'BIO-Techs'!$M6</f>
        <v>7.4013893889817606E-2</v>
      </c>
      <c r="AB12" s="497">
        <f>'BIO-Techs'!AJ6/'BIO-Techs'!$M6</f>
        <v>7.4359962192563411E-2</v>
      </c>
      <c r="AC12" s="497">
        <f>'BIO-Techs'!AK6/'BIO-Techs'!$M6</f>
        <v>7.2637534451897134E-2</v>
      </c>
      <c r="AD12" s="497">
        <f>'BIO-Techs'!AL6/'BIO-Techs'!$M6</f>
        <v>7.5123747094207036E-2</v>
      </c>
      <c r="AE12" s="497">
        <f>'BIO-Techs'!AM6/'BIO-Techs'!$M6</f>
        <v>7.534341685238341E-2</v>
      </c>
      <c r="AF12" s="497">
        <f>'BIO-Techs'!AN6/'BIO-Techs'!$M6</f>
        <v>7.5647847313816921E-2</v>
      </c>
      <c r="AG12" s="497">
        <f>'BIO-Techs'!AO6/'BIO-Techs'!$M6</f>
        <v>7.5948081730639286E-2</v>
      </c>
      <c r="AH12" s="497">
        <f>'BIO-Techs'!AP6/'BIO-Techs'!$M6</f>
        <v>7.6231434527342878E-2</v>
      </c>
      <c r="AI12" s="497">
        <f>'BIO-Techs'!AQ6/'BIO-Techs'!$M6</f>
        <v>7.6501223914902883E-2</v>
      </c>
      <c r="AJ12" s="497">
        <f>'BIO-Techs'!AR6/'BIO-Techs'!$M6</f>
        <v>7.6760074553358412E-2</v>
      </c>
      <c r="AK12" s="497">
        <f>'BIO-Techs'!AS6/'BIO-Techs'!$M6</f>
        <v>7.6960970220830899E-2</v>
      </c>
      <c r="AL12" s="92"/>
    </row>
    <row r="13" spans="2:44" ht="15" x14ac:dyDescent="0.2">
      <c r="D13" s="77" t="str">
        <f>Commodities!$C$32</f>
        <v>ANRGTIL</v>
      </c>
      <c r="E13" s="389"/>
      <c r="G13" s="76">
        <f>('BIO-Techs'!N6+'BIO-Techs'!R6)/'BIO-Techs'!$M6</f>
        <v>6.2885207552631009E-2</v>
      </c>
      <c r="H13" s="76">
        <f>('BIO-Techs'!O6+'BIO-Techs'!S6)/'BIO-Techs'!$M6</f>
        <v>6.3560126963774818E-2</v>
      </c>
      <c r="I13" s="76">
        <f>('BIO-Techs'!P6+'BIO-Techs'!T6)/'BIO-Techs'!$M6</f>
        <v>4.6329140991616669E-2</v>
      </c>
      <c r="J13" s="76">
        <f>('BIO-Techs'!Q6+'BIO-Techs'!U6)/'BIO-Techs'!$M6</f>
        <v>4.0808944765907469E-2</v>
      </c>
      <c r="K13" s="481"/>
      <c r="L13" s="493"/>
      <c r="M13" s="494"/>
      <c r="N13" s="495"/>
      <c r="O13" s="219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7"/>
      <c r="AB13" s="497"/>
      <c r="AC13" s="497"/>
      <c r="AD13" s="497"/>
      <c r="AE13" s="497"/>
      <c r="AF13" s="497"/>
      <c r="AG13" s="497"/>
      <c r="AH13" s="497"/>
      <c r="AI13" s="497"/>
      <c r="AJ13" s="497"/>
      <c r="AK13" s="497"/>
      <c r="AL13" s="92"/>
    </row>
    <row r="14" spans="2:44" ht="15" x14ac:dyDescent="0.2">
      <c r="E14" s="389" t="str">
        <f>Commodities!$C$52</f>
        <v>BIOWHE</v>
      </c>
      <c r="H14" s="76"/>
      <c r="K14" s="481">
        <v>1</v>
      </c>
      <c r="L14" s="493"/>
      <c r="M14" s="494"/>
      <c r="N14" s="495"/>
      <c r="O14" s="219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7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92"/>
    </row>
    <row r="15" spans="2:44" ht="15" x14ac:dyDescent="0.2">
      <c r="B15" s="77" t="str">
        <f>Processes!C75</f>
        <v>ABIOCRP31</v>
      </c>
      <c r="C15" s="77" t="str">
        <f>Processes!D75</f>
        <v>Miscanthus Crops for biomass - RSV 1</v>
      </c>
      <c r="D15" s="77" t="str">
        <f>Commodities!$C$21</f>
        <v>AGRLAND</v>
      </c>
      <c r="F15" s="498"/>
      <c r="G15" s="76">
        <f>1/'BIO-Techs'!M7</f>
        <v>6.4089900010497114E-3</v>
      </c>
      <c r="I15" s="76">
        <f>G15</f>
        <v>6.4089900010497114E-3</v>
      </c>
      <c r="L15" s="493">
        <f>'BIO-Techs'!H7</f>
        <v>50</v>
      </c>
      <c r="M15" s="494">
        <f>'BIO-Techs'!I7</f>
        <v>0</v>
      </c>
      <c r="N15" s="495">
        <f>'BIO-Techs'!L7</f>
        <v>156.03082542432</v>
      </c>
      <c r="O15" s="219"/>
      <c r="P15" s="496">
        <f>'BIO-Techs'!AT7/'BIO-Techs'!$M7</f>
        <v>9.7052890982760616</v>
      </c>
      <c r="Q15" s="496">
        <f>'BIO-Techs'!AU7/'BIO-Techs'!$M7</f>
        <v>9.7506683203299325</v>
      </c>
      <c r="R15" s="496">
        <f>'BIO-Techs'!AV7/'BIO-Techs'!$M7</f>
        <v>9.5248099267836857</v>
      </c>
      <c r="S15" s="496">
        <f>'BIO-Techs'!AW7/'BIO-Techs'!$M7</f>
        <v>9.8508218575885582</v>
      </c>
      <c r="T15" s="496">
        <f>'BIO-Techs'!AX7/'BIO-Techs'!$M7</f>
        <v>9.8796266994527588</v>
      </c>
      <c r="U15" s="496">
        <f>'BIO-Techs'!AY7/'BIO-Techs'!$M7</f>
        <v>9.9195460373399484</v>
      </c>
      <c r="V15" s="496">
        <f>'BIO-Techs'!AZ7/'BIO-Techs'!$M7</f>
        <v>9.9589151565603355</v>
      </c>
      <c r="W15" s="496">
        <f>'BIO-Techs'!BA7/'BIO-Techs'!$M7</f>
        <v>9.9960706237879773</v>
      </c>
      <c r="X15" s="496">
        <f>'BIO-Techs'!BB7/'BIO-Techs'!$M7</f>
        <v>10.031447549177344</v>
      </c>
      <c r="Y15" s="496">
        <f>'BIO-Techs'!BC7/'BIO-Techs'!$M7</f>
        <v>10.065390098980549</v>
      </c>
      <c r="Z15" s="496">
        <f>'BIO-Techs'!BD7/'BIO-Techs'!$M7</f>
        <v>10.091733133091337</v>
      </c>
      <c r="AA15" s="497">
        <f>'BIO-Techs'!AI7/'BIO-Techs'!$M7</f>
        <v>3.1307384187987293E-2</v>
      </c>
      <c r="AB15" s="497">
        <f>'BIO-Techs'!AJ7/'BIO-Techs'!$M7</f>
        <v>3.1453768775257851E-2</v>
      </c>
      <c r="AC15" s="497">
        <f>'BIO-Techs'!AK7/'BIO-Techs'!$M7</f>
        <v>3.0725193312205436E-2</v>
      </c>
      <c r="AD15" s="497">
        <f>'BIO-Techs'!AL7/'BIO-Techs'!$M7</f>
        <v>3.1776844701898573E-2</v>
      </c>
      <c r="AE15" s="497">
        <f>'BIO-Techs'!AM7/'BIO-Techs'!$M7</f>
        <v>3.1869763546621813E-2</v>
      </c>
      <c r="AF15" s="497">
        <f>'BIO-Techs'!AN7/'BIO-Techs'!$M7</f>
        <v>3.1998535604322406E-2</v>
      </c>
      <c r="AG15" s="497">
        <f>'BIO-Techs'!AO7/'BIO-Techs'!$M7</f>
        <v>3.2125532763097854E-2</v>
      </c>
      <c r="AH15" s="497">
        <f>'BIO-Techs'!AP7/'BIO-Techs'!$M7</f>
        <v>3.2245389108993473E-2</v>
      </c>
      <c r="AI15" s="497">
        <f>'BIO-Techs'!AQ7/'BIO-Techs'!$M7</f>
        <v>3.2359508223152728E-2</v>
      </c>
      <c r="AJ15" s="497">
        <f>'BIO-Techs'!AR7/'BIO-Techs'!$M7</f>
        <v>3.2469000319292091E-2</v>
      </c>
      <c r="AK15" s="497">
        <f>'BIO-Techs'!AS7/'BIO-Techs'!$M7</f>
        <v>3.2553977848681727E-2</v>
      </c>
      <c r="AL15" s="92"/>
    </row>
    <row r="16" spans="2:44" ht="15" x14ac:dyDescent="0.2">
      <c r="D16" s="77" t="str">
        <f>Commodities!$C$32</f>
        <v>ANRGTIL</v>
      </c>
      <c r="F16" s="499"/>
      <c r="G16" s="76">
        <f>('BIO-Techs'!N7+'BIO-Techs'!R7)/'BIO-Techs'!$M7</f>
        <v>2.6600023983637366E-2</v>
      </c>
      <c r="H16" s="76">
        <f>('BIO-Techs'!O7+'BIO-Techs'!S7)/'BIO-Techs'!$M7</f>
        <v>2.6885510399634677E-2</v>
      </c>
      <c r="I16" s="76">
        <f>('BIO-Techs'!P7+'BIO-Techs'!T7)/'BIO-Techs'!$M7</f>
        <v>1.9596918090584576E-2</v>
      </c>
      <c r="J16" s="76">
        <f>('BIO-Techs'!Q7+'BIO-Techs'!U7)/'BIO-Techs'!$M7</f>
        <v>1.7261911851234001E-2</v>
      </c>
      <c r="M16" s="494"/>
      <c r="N16" s="495"/>
      <c r="O16" s="219"/>
      <c r="AL16" s="92"/>
    </row>
    <row r="17" spans="2:38" ht="15" x14ac:dyDescent="0.2">
      <c r="E17" s="77" t="s">
        <v>421</v>
      </c>
      <c r="F17" s="499"/>
      <c r="G17" s="70"/>
      <c r="H17" s="70"/>
      <c r="I17" s="70"/>
      <c r="J17" s="70"/>
      <c r="K17" s="481">
        <v>1</v>
      </c>
      <c r="L17" s="493"/>
      <c r="M17" s="494"/>
      <c r="N17" s="495"/>
      <c r="O17" s="219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7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92"/>
    </row>
    <row r="18" spans="2:38" ht="15" x14ac:dyDescent="0.2">
      <c r="B18" s="77" t="str">
        <f>Processes!C76</f>
        <v>ABIOCRP32</v>
      </c>
      <c r="C18" s="77" t="str">
        <f>Processes!D76</f>
        <v>Miscanthus Crops for biomass - RSV 2</v>
      </c>
      <c r="D18" s="77" t="str">
        <f>Commodities!$C$21</f>
        <v>AGRLAND</v>
      </c>
      <c r="G18" s="76">
        <f>1/'BIO-Techs'!M8</f>
        <v>6.4089900010497114E-3</v>
      </c>
      <c r="H18" s="498"/>
      <c r="I18" s="76">
        <f>G18</f>
        <v>6.4089900010497114E-3</v>
      </c>
      <c r="J18" s="498"/>
      <c r="K18" s="498"/>
      <c r="L18" s="493">
        <f>'BIO-Techs'!H8</f>
        <v>50</v>
      </c>
      <c r="M18" s="494">
        <f>'BIO-Techs'!I8</f>
        <v>0</v>
      </c>
      <c r="N18" s="495">
        <f>'BIO-Techs'!L8</f>
        <v>156.03082542432</v>
      </c>
      <c r="O18" s="219"/>
      <c r="P18" s="496">
        <f>'BIO-Techs'!AT8/'BIO-Techs'!$M8</f>
        <v>9.7052890982760616</v>
      </c>
      <c r="Q18" s="496">
        <f>'BIO-Techs'!AU8/'BIO-Techs'!$M8</f>
        <v>9.7506683203299325</v>
      </c>
      <c r="R18" s="496">
        <f>'BIO-Techs'!AV8/'BIO-Techs'!$M8</f>
        <v>9.5248099267836857</v>
      </c>
      <c r="S18" s="496">
        <f>'BIO-Techs'!AW8/'BIO-Techs'!$M8</f>
        <v>9.8508218575885582</v>
      </c>
      <c r="T18" s="496">
        <f>'BIO-Techs'!AX8/'BIO-Techs'!$M8</f>
        <v>9.8796266994527588</v>
      </c>
      <c r="U18" s="496">
        <f>'BIO-Techs'!AY8/'BIO-Techs'!$M8</f>
        <v>9.9195460373399484</v>
      </c>
      <c r="V18" s="496">
        <f>'BIO-Techs'!AZ8/'BIO-Techs'!$M8</f>
        <v>9.9589151565603355</v>
      </c>
      <c r="W18" s="496">
        <f>'BIO-Techs'!BA8/'BIO-Techs'!$M8</f>
        <v>9.9960706237879773</v>
      </c>
      <c r="X18" s="496">
        <f>'BIO-Techs'!BB8/'BIO-Techs'!$M8</f>
        <v>10.031447549177344</v>
      </c>
      <c r="Y18" s="496">
        <f>'BIO-Techs'!BC8/'BIO-Techs'!$M8</f>
        <v>10.065390098980549</v>
      </c>
      <c r="Z18" s="496">
        <f>'BIO-Techs'!BD8/'BIO-Techs'!$M8</f>
        <v>10.091733133091337</v>
      </c>
      <c r="AA18" s="497">
        <f>'BIO-Techs'!AI8/'BIO-Techs'!$M8</f>
        <v>3.1307384187987293E-2</v>
      </c>
      <c r="AB18" s="497">
        <f>'BIO-Techs'!AJ8/'BIO-Techs'!$M8</f>
        <v>3.1453768775257851E-2</v>
      </c>
      <c r="AC18" s="497">
        <f>'BIO-Techs'!AK8/'BIO-Techs'!$M8</f>
        <v>3.0725193312205436E-2</v>
      </c>
      <c r="AD18" s="497">
        <f>'BIO-Techs'!AL8/'BIO-Techs'!$M8</f>
        <v>3.1776844701898573E-2</v>
      </c>
      <c r="AE18" s="497">
        <f>'BIO-Techs'!AM8/'BIO-Techs'!$M8</f>
        <v>3.1869763546621813E-2</v>
      </c>
      <c r="AF18" s="497">
        <f>'BIO-Techs'!AN8/'BIO-Techs'!$M8</f>
        <v>3.1998535604322406E-2</v>
      </c>
      <c r="AG18" s="497">
        <f>'BIO-Techs'!AO8/'BIO-Techs'!$M8</f>
        <v>3.2125532763097854E-2</v>
      </c>
      <c r="AH18" s="497">
        <f>'BIO-Techs'!AP8/'BIO-Techs'!$M8</f>
        <v>3.2245389108993473E-2</v>
      </c>
      <c r="AI18" s="497">
        <f>'BIO-Techs'!AQ8/'BIO-Techs'!$M8</f>
        <v>3.2359508223152728E-2</v>
      </c>
      <c r="AJ18" s="497">
        <f>'BIO-Techs'!AR8/'BIO-Techs'!$M8</f>
        <v>3.2469000319292091E-2</v>
      </c>
      <c r="AK18" s="497">
        <f>'BIO-Techs'!AS8/'BIO-Techs'!$M8</f>
        <v>3.2553977848681727E-2</v>
      </c>
      <c r="AL18" s="92"/>
    </row>
    <row r="19" spans="2:38" ht="15" x14ac:dyDescent="0.2">
      <c r="D19" s="77" t="str">
        <f>Commodities!$C$32</f>
        <v>ANRGTIL</v>
      </c>
      <c r="F19" s="499"/>
      <c r="G19" s="76">
        <f>('BIO-Techs'!N8+'BIO-Techs'!R8)/'BIO-Techs'!$M8</f>
        <v>2.6600023983637366E-2</v>
      </c>
      <c r="H19" s="76">
        <f>('BIO-Techs'!O8+'BIO-Techs'!S8)/'BIO-Techs'!$M8</f>
        <v>2.6885510399634677E-2</v>
      </c>
      <c r="I19" s="76">
        <f>('BIO-Techs'!P8+'BIO-Techs'!T8)/'BIO-Techs'!$M8</f>
        <v>1.9596918090584576E-2</v>
      </c>
      <c r="J19" s="76">
        <f>('BIO-Techs'!Q8+'BIO-Techs'!U8)/'BIO-Techs'!$M8</f>
        <v>1.7261911851234001E-2</v>
      </c>
      <c r="K19" s="499"/>
      <c r="M19" s="494"/>
      <c r="N19" s="495"/>
      <c r="O19" s="219"/>
      <c r="AL19" s="92"/>
    </row>
    <row r="20" spans="2:38" ht="15" x14ac:dyDescent="0.2">
      <c r="E20" s="77" t="s">
        <v>421</v>
      </c>
      <c r="F20" s="499"/>
      <c r="G20" s="499"/>
      <c r="H20" s="499"/>
      <c r="I20" s="499"/>
      <c r="J20" s="499"/>
      <c r="K20" s="498">
        <v>1</v>
      </c>
      <c r="L20" s="493"/>
      <c r="M20" s="494"/>
      <c r="N20" s="495"/>
      <c r="O20" s="219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7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92"/>
    </row>
    <row r="21" spans="2:38" ht="15" x14ac:dyDescent="0.2">
      <c r="B21" s="77" t="str">
        <f>Processes!C77</f>
        <v>ABIOCRP33</v>
      </c>
      <c r="C21" s="77" t="str">
        <f>Processes!D77</f>
        <v>Miscanthus Crops for biomass - RSV 3</v>
      </c>
      <c r="D21" s="77" t="str">
        <f>Commodities!$C$21</f>
        <v>AGRLAND</v>
      </c>
      <c r="G21" s="76">
        <f>1/'BIO-Techs'!M9</f>
        <v>6.4089900010497114E-3</v>
      </c>
      <c r="H21" s="498"/>
      <c r="I21" s="76">
        <f>G21</f>
        <v>6.4089900010497114E-3</v>
      </c>
      <c r="J21" s="498"/>
      <c r="K21" s="498"/>
      <c r="L21" s="493">
        <f>'BIO-Techs'!H9</f>
        <v>50</v>
      </c>
      <c r="M21" s="494">
        <f>'BIO-Techs'!I9</f>
        <v>0</v>
      </c>
      <c r="N21" s="495">
        <f>'BIO-Techs'!L9</f>
        <v>156.03082542432</v>
      </c>
      <c r="O21" s="219"/>
      <c r="P21" s="496">
        <f>'BIO-Techs'!AT9/'BIO-Techs'!$M9</f>
        <v>9.7052890982760616</v>
      </c>
      <c r="Q21" s="496">
        <f>'BIO-Techs'!AU9/'BIO-Techs'!$M9</f>
        <v>9.7506683203299325</v>
      </c>
      <c r="R21" s="496">
        <f>'BIO-Techs'!AV9/'BIO-Techs'!$M9</f>
        <v>9.5248099267836857</v>
      </c>
      <c r="S21" s="496">
        <f>'BIO-Techs'!AW9/'BIO-Techs'!$M9</f>
        <v>9.8508218575885582</v>
      </c>
      <c r="T21" s="496">
        <f>'BIO-Techs'!AX9/'BIO-Techs'!$M9</f>
        <v>9.8796266994527588</v>
      </c>
      <c r="U21" s="496">
        <f>'BIO-Techs'!AY9/'BIO-Techs'!$M9</f>
        <v>9.9195460373399484</v>
      </c>
      <c r="V21" s="496">
        <f>'BIO-Techs'!AZ9/'BIO-Techs'!$M9</f>
        <v>9.9589151565603355</v>
      </c>
      <c r="W21" s="496">
        <f>'BIO-Techs'!BA9/'BIO-Techs'!$M9</f>
        <v>9.9960706237879773</v>
      </c>
      <c r="X21" s="496">
        <f>'BIO-Techs'!BB9/'BIO-Techs'!$M9</f>
        <v>10.031447549177344</v>
      </c>
      <c r="Y21" s="496">
        <f>'BIO-Techs'!BC9/'BIO-Techs'!$M9</f>
        <v>10.065390098980549</v>
      </c>
      <c r="Z21" s="496">
        <f>'BIO-Techs'!BD9/'BIO-Techs'!$M9</f>
        <v>10.091733133091337</v>
      </c>
      <c r="AA21" s="497">
        <f>'BIO-Techs'!AI9/'BIO-Techs'!$M9</f>
        <v>3.1307384187987293E-2</v>
      </c>
      <c r="AB21" s="497">
        <f>'BIO-Techs'!AJ9/'BIO-Techs'!$M9</f>
        <v>3.1453768775257851E-2</v>
      </c>
      <c r="AC21" s="497">
        <f>'BIO-Techs'!AK9/'BIO-Techs'!$M9</f>
        <v>3.0725193312205436E-2</v>
      </c>
      <c r="AD21" s="497">
        <f>'BIO-Techs'!AL9/'BIO-Techs'!$M9</f>
        <v>3.1776844701898573E-2</v>
      </c>
      <c r="AE21" s="497">
        <f>'BIO-Techs'!AM9/'BIO-Techs'!$M9</f>
        <v>3.1869763546621813E-2</v>
      </c>
      <c r="AF21" s="497">
        <f>'BIO-Techs'!AN9/'BIO-Techs'!$M9</f>
        <v>3.1998535604322406E-2</v>
      </c>
      <c r="AG21" s="497">
        <f>'BIO-Techs'!AO9/'BIO-Techs'!$M9</f>
        <v>3.2125532763097854E-2</v>
      </c>
      <c r="AH21" s="497">
        <f>'BIO-Techs'!AP9/'BIO-Techs'!$M9</f>
        <v>3.2245389108993473E-2</v>
      </c>
      <c r="AI21" s="497">
        <f>'BIO-Techs'!AQ9/'BIO-Techs'!$M9</f>
        <v>3.2359508223152728E-2</v>
      </c>
      <c r="AJ21" s="497">
        <f>'BIO-Techs'!AR9/'BIO-Techs'!$M9</f>
        <v>3.2469000319292091E-2</v>
      </c>
      <c r="AK21" s="497">
        <f>'BIO-Techs'!AS9/'BIO-Techs'!$M9</f>
        <v>3.2553977848681727E-2</v>
      </c>
      <c r="AL21" s="92"/>
    </row>
    <row r="22" spans="2:38" ht="15" x14ac:dyDescent="0.2">
      <c r="D22" s="77" t="str">
        <f>Commodities!$C$32</f>
        <v>ANRGTIL</v>
      </c>
      <c r="G22" s="76">
        <f>('BIO-Techs'!N9+'BIO-Techs'!R9)/'BIO-Techs'!$M9</f>
        <v>2.6600023983637366E-2</v>
      </c>
      <c r="H22" s="76">
        <f>('BIO-Techs'!O9+'BIO-Techs'!S9)/'BIO-Techs'!$M9</f>
        <v>2.6885510399634677E-2</v>
      </c>
      <c r="I22" s="76">
        <f>('BIO-Techs'!P9+'BIO-Techs'!T9)/'BIO-Techs'!$M9</f>
        <v>1.9596918090584576E-2</v>
      </c>
      <c r="J22" s="76">
        <f>('BIO-Techs'!Q9+'BIO-Techs'!U9)/'BIO-Techs'!$M9</f>
        <v>1.7261911851234001E-2</v>
      </c>
      <c r="K22" s="499"/>
      <c r="M22" s="494"/>
      <c r="N22" s="495"/>
      <c r="O22" s="219"/>
      <c r="AL22" s="92"/>
    </row>
    <row r="23" spans="2:38" ht="15" x14ac:dyDescent="0.2">
      <c r="E23" s="77" t="s">
        <v>421</v>
      </c>
      <c r="G23" s="499"/>
      <c r="H23" s="499"/>
      <c r="I23" s="499"/>
      <c r="J23" s="499"/>
      <c r="K23" s="498">
        <v>1</v>
      </c>
      <c r="L23" s="493"/>
      <c r="M23" s="494"/>
      <c r="N23" s="495"/>
      <c r="O23" s="219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7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92"/>
    </row>
    <row r="24" spans="2:38" ht="15" x14ac:dyDescent="0.2">
      <c r="B24" s="77" t="str">
        <f>Processes!C78</f>
        <v>ABIOCRP41</v>
      </c>
      <c r="C24" s="77" t="str">
        <f>Processes!D78</f>
        <v>Willow Crops for biomass - RSV 1</v>
      </c>
      <c r="D24" s="77" t="str">
        <f>Commodities!$C$21</f>
        <v>AGRLAND</v>
      </c>
      <c r="F24" s="76"/>
      <c r="G24" s="76">
        <f>1/'BIO-Techs'!M10</f>
        <v>6.0427620009897301E-3</v>
      </c>
      <c r="H24" s="498"/>
      <c r="I24" s="76">
        <f>G24</f>
        <v>6.0427620009897301E-3</v>
      </c>
      <c r="J24" s="498"/>
      <c r="K24" s="499"/>
      <c r="L24" s="494">
        <f>'BIO-Techs'!H10</f>
        <v>50</v>
      </c>
      <c r="M24" s="494">
        <f>'BIO-Techs'!I10</f>
        <v>0</v>
      </c>
      <c r="N24" s="495">
        <f>'BIO-Techs'!L10</f>
        <v>82.743619543199969</v>
      </c>
      <c r="O24" s="219"/>
      <c r="P24" s="496">
        <f>'BIO-Techs'!AT10/'BIO-Techs'!$M10</f>
        <v>9.1507011498031474</v>
      </c>
      <c r="Q24" s="496">
        <f>'BIO-Techs'!AU10/'BIO-Techs'!$M10</f>
        <v>9.1934872734539397</v>
      </c>
      <c r="R24" s="496">
        <f>'BIO-Techs'!AV10/'BIO-Techs'!$M10</f>
        <v>8.9805350738246208</v>
      </c>
      <c r="S24" s="496">
        <f>'BIO-Techs'!AW10/'BIO-Techs'!$M10</f>
        <v>9.2879177514406432</v>
      </c>
      <c r="T24" s="496">
        <f>'BIO-Techs'!AX10/'BIO-Techs'!$M10</f>
        <v>9.3150766023411755</v>
      </c>
      <c r="U24" s="496">
        <f>'BIO-Techs'!AY10/'BIO-Techs'!$M10</f>
        <v>9.3527148352062408</v>
      </c>
      <c r="V24" s="496">
        <f>'BIO-Techs'!AZ10/'BIO-Techs'!$M10</f>
        <v>9.3898342904711765</v>
      </c>
      <c r="W24" s="496">
        <f>'BIO-Techs'!BA10/'BIO-Techs'!$M10</f>
        <v>9.4248665881429545</v>
      </c>
      <c r="X24" s="496">
        <f>'BIO-Techs'!BB10/'BIO-Techs'!$M10</f>
        <v>9.4582219749386418</v>
      </c>
      <c r="Y24" s="496">
        <f>'BIO-Techs'!BC10/'BIO-Techs'!$M10</f>
        <v>9.490224950467379</v>
      </c>
      <c r="Z24" s="496">
        <f>'BIO-Techs'!BD10/'BIO-Techs'!$M10</f>
        <v>9.5150626683432638</v>
      </c>
      <c r="AA24" s="497">
        <f>'BIO-Techs'!AI10/'BIO-Techs'!$M10</f>
        <v>2.9518390805816603E-2</v>
      </c>
      <c r="AB24" s="497">
        <f>'BIO-Techs'!AJ10/'BIO-Techs'!$M10</f>
        <v>2.9656410559528841E-2</v>
      </c>
      <c r="AC24" s="497">
        <f>'BIO-Techs'!AK10/'BIO-Techs'!$M10</f>
        <v>2.8969467980079423E-2</v>
      </c>
      <c r="AD24" s="497">
        <f>'BIO-Techs'!AL10/'BIO-Techs'!$M10</f>
        <v>2.9961025004647236E-2</v>
      </c>
      <c r="AE24" s="497">
        <f>'BIO-Techs'!AM10/'BIO-Techs'!$M10</f>
        <v>3.0048634201100575E-2</v>
      </c>
      <c r="AF24" s="497">
        <f>'BIO-Techs'!AN10/'BIO-Techs'!$M10</f>
        <v>3.0170047855503992E-2</v>
      </c>
      <c r="AG24" s="497">
        <f>'BIO-Techs'!AO10/'BIO-Techs'!$M10</f>
        <v>3.0289788033777985E-2</v>
      </c>
      <c r="AH24" s="497">
        <f>'BIO-Techs'!AP10/'BIO-Techs'!$M10</f>
        <v>3.0402795445622428E-2</v>
      </c>
      <c r="AI24" s="497">
        <f>'BIO-Techs'!AQ10/'BIO-Techs'!$M10</f>
        <v>3.0510393467544011E-2</v>
      </c>
      <c r="AJ24" s="497">
        <f>'BIO-Techs'!AR10/'BIO-Techs'!$M10</f>
        <v>3.0613628872475415E-2</v>
      </c>
      <c r="AK24" s="497">
        <f>'BIO-Techs'!AS10/'BIO-Techs'!$M10</f>
        <v>3.0693750543042787E-2</v>
      </c>
      <c r="AL24" s="92"/>
    </row>
    <row r="25" spans="2:38" ht="15" x14ac:dyDescent="0.2">
      <c r="D25" s="77" t="str">
        <f>Commodities!$C$32</f>
        <v>ANRGTIL</v>
      </c>
      <c r="F25" s="76"/>
      <c r="G25" s="76">
        <f>('BIO-Techs'!N10+'BIO-Techs'!R10)/'BIO-Techs'!$M10</f>
        <v>2.508002261314381E-2</v>
      </c>
      <c r="H25" s="76">
        <f>('BIO-Techs'!O10+'BIO-Techs'!S10)/'BIO-Techs'!$M10</f>
        <v>2.5349195519655563E-2</v>
      </c>
      <c r="I25" s="76">
        <f>('BIO-Techs'!P10+'BIO-Techs'!T10)/'BIO-Techs'!$M10</f>
        <v>1.8477094199694035E-2</v>
      </c>
      <c r="J25" s="76">
        <f>('BIO-Techs'!Q10+'BIO-Techs'!U10)/'BIO-Techs'!$M10</f>
        <v>1.6275516888306349E-2</v>
      </c>
      <c r="K25" s="499"/>
      <c r="L25" s="494"/>
      <c r="M25" s="494"/>
      <c r="N25" s="495"/>
      <c r="O25" s="219"/>
      <c r="AL25" s="92"/>
    </row>
    <row r="26" spans="2:38" ht="15" x14ac:dyDescent="0.2">
      <c r="E26" s="77" t="s">
        <v>421</v>
      </c>
      <c r="F26" s="76"/>
      <c r="G26" s="499"/>
      <c r="H26" s="499"/>
      <c r="I26" s="499"/>
      <c r="J26" s="499"/>
      <c r="K26" s="481">
        <v>1</v>
      </c>
      <c r="L26" s="494"/>
      <c r="M26" s="494"/>
      <c r="N26" s="495"/>
      <c r="O26" s="219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92"/>
    </row>
    <row r="27" spans="2:38" ht="15" x14ac:dyDescent="0.2">
      <c r="B27" s="77" t="str">
        <f>Processes!C79</f>
        <v>ABIOCRP42</v>
      </c>
      <c r="C27" s="77" t="str">
        <f>Processes!D79</f>
        <v>Willow Crops for biomass - RSV 2</v>
      </c>
      <c r="D27" s="77" t="str">
        <f>Commodities!$C$21</f>
        <v>AGRLAND</v>
      </c>
      <c r="F27" s="76"/>
      <c r="G27" s="76">
        <f>1/'BIO-Techs'!M11</f>
        <v>6.0427620009897301E-3</v>
      </c>
      <c r="H27" s="498"/>
      <c r="I27" s="76">
        <f>G27</f>
        <v>6.0427620009897301E-3</v>
      </c>
      <c r="J27" s="498"/>
      <c r="L27" s="494">
        <f>'BIO-Techs'!H11</f>
        <v>50</v>
      </c>
      <c r="M27" s="494">
        <f>'BIO-Techs'!I11</f>
        <v>0</v>
      </c>
      <c r="N27" s="495">
        <f>'BIO-Techs'!L11</f>
        <v>82.743619543199969</v>
      </c>
      <c r="O27" s="219"/>
      <c r="P27" s="496">
        <f>'BIO-Techs'!AT11/'BIO-Techs'!$M11</f>
        <v>9.1507011498031474</v>
      </c>
      <c r="Q27" s="496">
        <f>'BIO-Techs'!AU11/'BIO-Techs'!$M11</f>
        <v>9.1934872734539397</v>
      </c>
      <c r="R27" s="496">
        <f>'BIO-Techs'!AV11/'BIO-Techs'!$M11</f>
        <v>8.9805350738246208</v>
      </c>
      <c r="S27" s="496">
        <f>'BIO-Techs'!AW11/'BIO-Techs'!$M11</f>
        <v>9.2879177514406432</v>
      </c>
      <c r="T27" s="496">
        <f>'BIO-Techs'!AX11/'BIO-Techs'!$M11</f>
        <v>9.3150766023411755</v>
      </c>
      <c r="U27" s="496">
        <f>'BIO-Techs'!AY11/'BIO-Techs'!$M11</f>
        <v>9.3527148352062408</v>
      </c>
      <c r="V27" s="496">
        <f>'BIO-Techs'!AZ11/'BIO-Techs'!$M11</f>
        <v>9.3898342904711765</v>
      </c>
      <c r="W27" s="496">
        <f>'BIO-Techs'!BA11/'BIO-Techs'!$M11</f>
        <v>9.4248665881429545</v>
      </c>
      <c r="X27" s="496">
        <f>'BIO-Techs'!BB11/'BIO-Techs'!$M11</f>
        <v>9.4582219749386418</v>
      </c>
      <c r="Y27" s="496">
        <f>'BIO-Techs'!BC11/'BIO-Techs'!$M11</f>
        <v>9.490224950467379</v>
      </c>
      <c r="Z27" s="496">
        <f>'BIO-Techs'!BD11/'BIO-Techs'!$M11</f>
        <v>9.5150626683432638</v>
      </c>
      <c r="AA27" s="497">
        <f>'BIO-Techs'!AI11/'BIO-Techs'!$M11</f>
        <v>2.9518390805816603E-2</v>
      </c>
      <c r="AB27" s="497">
        <f>'BIO-Techs'!AJ11/'BIO-Techs'!$M11</f>
        <v>2.9656410559528841E-2</v>
      </c>
      <c r="AC27" s="497">
        <f>'BIO-Techs'!AK11/'BIO-Techs'!$M11</f>
        <v>2.8969467980079423E-2</v>
      </c>
      <c r="AD27" s="497">
        <f>'BIO-Techs'!AL11/'BIO-Techs'!$M11</f>
        <v>2.9961025004647236E-2</v>
      </c>
      <c r="AE27" s="497">
        <f>'BIO-Techs'!AM11/'BIO-Techs'!$M11</f>
        <v>3.0048634201100575E-2</v>
      </c>
      <c r="AF27" s="497">
        <f>'BIO-Techs'!AN11/'BIO-Techs'!$M11</f>
        <v>3.0170047855503992E-2</v>
      </c>
      <c r="AG27" s="497">
        <f>'BIO-Techs'!AO11/'BIO-Techs'!$M11</f>
        <v>3.0289788033777985E-2</v>
      </c>
      <c r="AH27" s="497">
        <f>'BIO-Techs'!AP11/'BIO-Techs'!$M11</f>
        <v>3.0402795445622428E-2</v>
      </c>
      <c r="AI27" s="497">
        <f>'BIO-Techs'!AQ11/'BIO-Techs'!$M11</f>
        <v>3.0510393467544011E-2</v>
      </c>
      <c r="AJ27" s="497">
        <f>'BIO-Techs'!AR11/'BIO-Techs'!$M11</f>
        <v>3.0613628872475415E-2</v>
      </c>
      <c r="AK27" s="497">
        <f>'BIO-Techs'!AS11/'BIO-Techs'!$M11</f>
        <v>3.0693750543042787E-2</v>
      </c>
      <c r="AL27" s="92"/>
    </row>
    <row r="28" spans="2:38" ht="15" x14ac:dyDescent="0.2">
      <c r="D28" s="77" t="str">
        <f>Commodities!$C$32</f>
        <v>ANRGTIL</v>
      </c>
      <c r="F28" s="76"/>
      <c r="G28" s="76">
        <f>('BIO-Techs'!N11+'BIO-Techs'!R11)/'BIO-Techs'!$M11</f>
        <v>2.508002261314381E-2</v>
      </c>
      <c r="H28" s="76">
        <f>('BIO-Techs'!O11+'BIO-Techs'!S11)/'BIO-Techs'!$M11</f>
        <v>2.5349195519655563E-2</v>
      </c>
      <c r="I28" s="76">
        <f>('BIO-Techs'!P11+'BIO-Techs'!T11)/'BIO-Techs'!$M11</f>
        <v>1.8477094199694035E-2</v>
      </c>
      <c r="J28" s="76">
        <f>('BIO-Techs'!Q11+'BIO-Techs'!U11)/'BIO-Techs'!$M11</f>
        <v>1.6275516888306349E-2</v>
      </c>
      <c r="L28" s="494"/>
      <c r="M28" s="494"/>
      <c r="N28" s="495"/>
      <c r="O28" s="219"/>
      <c r="AL28" s="92"/>
    </row>
    <row r="29" spans="2:38" ht="15" x14ac:dyDescent="0.2">
      <c r="E29" s="77" t="s">
        <v>421</v>
      </c>
      <c r="F29" s="76"/>
      <c r="G29" s="499"/>
      <c r="H29" s="499"/>
      <c r="I29" s="499"/>
      <c r="J29" s="499"/>
      <c r="K29" s="481">
        <v>1</v>
      </c>
      <c r="L29" s="494"/>
      <c r="M29" s="494"/>
      <c r="N29" s="495"/>
      <c r="O29" s="219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7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92"/>
    </row>
    <row r="30" spans="2:38" ht="15" x14ac:dyDescent="0.2">
      <c r="B30" s="77" t="str">
        <f>Processes!C80</f>
        <v>ABIOCRP43</v>
      </c>
      <c r="C30" s="77" t="str">
        <f>Processes!D80</f>
        <v>Willow Crops for biomass - RSV 3</v>
      </c>
      <c r="D30" s="77" t="str">
        <f>Commodities!$C$21</f>
        <v>AGRLAND</v>
      </c>
      <c r="F30" s="76"/>
      <c r="G30" s="76">
        <f>1/'BIO-Techs'!M12</f>
        <v>6.0427620009897301E-3</v>
      </c>
      <c r="H30" s="498"/>
      <c r="I30" s="76">
        <f>G30</f>
        <v>6.0427620009897301E-3</v>
      </c>
      <c r="J30" s="498"/>
      <c r="K30" s="498"/>
      <c r="L30" s="494">
        <f>'BIO-Techs'!H12</f>
        <v>50</v>
      </c>
      <c r="M30" s="494">
        <f>'BIO-Techs'!I12</f>
        <v>0</v>
      </c>
      <c r="N30" s="495">
        <f>'BIO-Techs'!L12</f>
        <v>82.743619543199969</v>
      </c>
      <c r="O30" s="219"/>
      <c r="P30" s="496">
        <f>'BIO-Techs'!AT12/'BIO-Techs'!$M12</f>
        <v>9.1507011498031474</v>
      </c>
      <c r="Q30" s="496">
        <f>'BIO-Techs'!AU12/'BIO-Techs'!$M12</f>
        <v>9.1934872734539397</v>
      </c>
      <c r="R30" s="496">
        <f>'BIO-Techs'!AV12/'BIO-Techs'!$M12</f>
        <v>8.9805350738246208</v>
      </c>
      <c r="S30" s="496">
        <f>'BIO-Techs'!AW12/'BIO-Techs'!$M12</f>
        <v>9.2879177514406432</v>
      </c>
      <c r="T30" s="496">
        <f>'BIO-Techs'!AX12/'BIO-Techs'!$M12</f>
        <v>9.3150766023411755</v>
      </c>
      <c r="U30" s="496">
        <f>'BIO-Techs'!AY12/'BIO-Techs'!$M12</f>
        <v>9.3527148352062408</v>
      </c>
      <c r="V30" s="496">
        <f>'BIO-Techs'!AZ12/'BIO-Techs'!$M12</f>
        <v>9.3898342904711765</v>
      </c>
      <c r="W30" s="496">
        <f>'BIO-Techs'!BA12/'BIO-Techs'!$M12</f>
        <v>9.4248665881429545</v>
      </c>
      <c r="X30" s="496">
        <f>'BIO-Techs'!BB12/'BIO-Techs'!$M12</f>
        <v>9.4582219749386418</v>
      </c>
      <c r="Y30" s="496">
        <f>'BIO-Techs'!BC12/'BIO-Techs'!$M12</f>
        <v>9.490224950467379</v>
      </c>
      <c r="Z30" s="496">
        <f>'BIO-Techs'!BD12/'BIO-Techs'!$M12</f>
        <v>9.5150626683432638</v>
      </c>
      <c r="AA30" s="497">
        <f>'BIO-Techs'!AI12/'BIO-Techs'!$M12</f>
        <v>2.9518390805816603E-2</v>
      </c>
      <c r="AB30" s="497">
        <f>'BIO-Techs'!AJ12/'BIO-Techs'!$M12</f>
        <v>2.9656410559528841E-2</v>
      </c>
      <c r="AC30" s="497">
        <f>'BIO-Techs'!AK12/'BIO-Techs'!$M12</f>
        <v>2.8969467980079423E-2</v>
      </c>
      <c r="AD30" s="497">
        <f>'BIO-Techs'!AL12/'BIO-Techs'!$M12</f>
        <v>2.9961025004647236E-2</v>
      </c>
      <c r="AE30" s="497">
        <f>'BIO-Techs'!AM12/'BIO-Techs'!$M12</f>
        <v>3.0048634201100575E-2</v>
      </c>
      <c r="AF30" s="497">
        <f>'BIO-Techs'!AN12/'BIO-Techs'!$M12</f>
        <v>3.0170047855503992E-2</v>
      </c>
      <c r="AG30" s="497">
        <f>'BIO-Techs'!AO12/'BIO-Techs'!$M12</f>
        <v>3.0289788033777985E-2</v>
      </c>
      <c r="AH30" s="497">
        <f>'BIO-Techs'!AP12/'BIO-Techs'!$M12</f>
        <v>3.0402795445622428E-2</v>
      </c>
      <c r="AI30" s="497">
        <f>'BIO-Techs'!AQ12/'BIO-Techs'!$M12</f>
        <v>3.0510393467544011E-2</v>
      </c>
      <c r="AJ30" s="497">
        <f>'BIO-Techs'!AR12/'BIO-Techs'!$M12</f>
        <v>3.0613628872475415E-2</v>
      </c>
      <c r="AK30" s="497">
        <f>'BIO-Techs'!AS12/'BIO-Techs'!$M12</f>
        <v>3.0693750543042787E-2</v>
      </c>
      <c r="AL30" s="92"/>
    </row>
    <row r="31" spans="2:38" ht="15" x14ac:dyDescent="0.2">
      <c r="D31" s="77" t="str">
        <f>Commodities!$C$32</f>
        <v>ANRGTIL</v>
      </c>
      <c r="F31" s="76"/>
      <c r="G31" s="76">
        <f>('BIO-Techs'!N12+'BIO-Techs'!R12)/'BIO-Techs'!$M12</f>
        <v>2.508002261314381E-2</v>
      </c>
      <c r="H31" s="76">
        <f>('BIO-Techs'!O12+'BIO-Techs'!S12)/'BIO-Techs'!$M12</f>
        <v>2.5349195519655563E-2</v>
      </c>
      <c r="I31" s="76">
        <f>('BIO-Techs'!P12+'BIO-Techs'!T12)/'BIO-Techs'!$M12</f>
        <v>1.8477094199694035E-2</v>
      </c>
      <c r="J31" s="76">
        <f>('BIO-Techs'!Q12+'BIO-Techs'!U12)/'BIO-Techs'!$M12</f>
        <v>1.6275516888306349E-2</v>
      </c>
      <c r="K31" s="499"/>
      <c r="L31" s="494"/>
      <c r="M31" s="494"/>
      <c r="N31" s="495"/>
      <c r="O31" s="219"/>
      <c r="AL31" s="92"/>
    </row>
    <row r="32" spans="2:38" ht="15" x14ac:dyDescent="0.2">
      <c r="E32" s="77" t="s">
        <v>421</v>
      </c>
      <c r="G32" s="499"/>
      <c r="H32" s="499"/>
      <c r="I32" s="499"/>
      <c r="J32" s="499"/>
      <c r="K32" s="498">
        <v>1</v>
      </c>
      <c r="L32" s="494"/>
      <c r="M32" s="494"/>
      <c r="N32" s="495"/>
      <c r="O32" s="219"/>
      <c r="P32" s="496"/>
      <c r="Q32" s="496"/>
      <c r="R32" s="496"/>
      <c r="S32" s="496"/>
      <c r="T32" s="496"/>
      <c r="U32" s="496"/>
      <c r="V32" s="496"/>
      <c r="W32" s="496"/>
      <c r="X32" s="496"/>
      <c r="Y32" s="496"/>
      <c r="Z32" s="496"/>
      <c r="AA32" s="497"/>
      <c r="AB32" s="497"/>
      <c r="AC32" s="497"/>
      <c r="AD32" s="497"/>
      <c r="AE32" s="497"/>
      <c r="AF32" s="497"/>
      <c r="AG32" s="497"/>
      <c r="AH32" s="497"/>
      <c r="AI32" s="497"/>
      <c r="AJ32" s="497"/>
      <c r="AK32" s="497"/>
      <c r="AL32" s="92"/>
    </row>
    <row r="33" spans="2:41" ht="15" x14ac:dyDescent="0.2">
      <c r="B33" s="77" t="str">
        <f>Processes!C81</f>
        <v>ABIOGAS11</v>
      </c>
      <c r="C33" s="77" t="str">
        <f>Processes!D81</f>
        <v>Grass for biogas production - RSV 1</v>
      </c>
      <c r="D33" s="77" t="str">
        <f>Commodities!$C$21</f>
        <v>AGRLAND</v>
      </c>
      <c r="G33" s="76">
        <f>1/'BIO-Techs'!M13</f>
        <v>6.2902549265309781E-3</v>
      </c>
      <c r="H33" s="499"/>
      <c r="I33" s="76">
        <f>G33</f>
        <v>6.2902549265309781E-3</v>
      </c>
      <c r="J33" s="499"/>
      <c r="K33" s="498"/>
      <c r="L33" s="494">
        <f>'BIO-Techs'!H13</f>
        <v>50</v>
      </c>
      <c r="M33" s="494">
        <f>'BIO-Techs'!I13</f>
        <v>0</v>
      </c>
      <c r="N33" s="495">
        <f>'BIO-Techs'!L13</f>
        <v>158.97606880481257</v>
      </c>
      <c r="O33" s="219"/>
      <c r="P33" s="496">
        <f>'BIO-Techs'!AT13/'BIO-Techs'!$M13</f>
        <v>4.1335127385990154</v>
      </c>
      <c r="Q33" s="496">
        <f>'BIO-Techs'!AU13/'BIO-Techs'!$M13</f>
        <v>4.0097953127581221</v>
      </c>
      <c r="R33" s="496">
        <f>'BIO-Techs'!AV13/'BIO-Techs'!$M13</f>
        <v>3.44819351706836</v>
      </c>
      <c r="S33" s="496">
        <f>'BIO-Techs'!AW13/'BIO-Techs'!$M13</f>
        <v>4.1875595488534527</v>
      </c>
      <c r="T33" s="496">
        <f>'BIO-Techs'!AX13/'BIO-Techs'!$M13</f>
        <v>4.6099238330245527</v>
      </c>
      <c r="U33" s="496">
        <f>'BIO-Techs'!AY13/'BIO-Techs'!$M13</f>
        <v>4.9816360135034978</v>
      </c>
      <c r="V33" s="496">
        <f>'BIO-Techs'!AZ13/'BIO-Techs'!$M13</f>
        <v>5.1509478635655679</v>
      </c>
      <c r="W33" s="496">
        <f>'BIO-Techs'!BA13/'BIO-Techs'!$M13</f>
        <v>5.2285056649685</v>
      </c>
      <c r="X33" s="496">
        <f>'BIO-Techs'!BB13/'BIO-Techs'!$M13</f>
        <v>5.1408118684705331</v>
      </c>
      <c r="Y33" s="496">
        <f>'BIO-Techs'!BC13/'BIO-Techs'!$M13</f>
        <v>5.0669668881198451</v>
      </c>
      <c r="Z33" s="496">
        <f>'BIO-Techs'!BD13/'BIO-Techs'!$M13</f>
        <v>5.0404345976694716</v>
      </c>
      <c r="AA33" s="497">
        <f>'BIO-Techs'!AI13/'BIO-Techs'!$M13</f>
        <v>1.3333912059996823E-2</v>
      </c>
      <c r="AB33" s="497">
        <f>'BIO-Techs'!AJ13/'BIO-Techs'!$M13</f>
        <v>1.2934823589542328E-2</v>
      </c>
      <c r="AC33" s="497">
        <f>'BIO-Techs'!AK13/'BIO-Techs'!$M13</f>
        <v>1.1123204893768904E-2</v>
      </c>
      <c r="AD33" s="497">
        <f>'BIO-Techs'!AL13/'BIO-Techs'!$M13</f>
        <v>1.3508256609204685E-2</v>
      </c>
      <c r="AE33" s="497">
        <f>'BIO-Techs'!AM13/'BIO-Techs'!$M13</f>
        <v>1.4870722042014685E-2</v>
      </c>
      <c r="AF33" s="497">
        <f>'BIO-Techs'!AN13/'BIO-Techs'!$M13</f>
        <v>1.6069793591946768E-2</v>
      </c>
      <c r="AG33" s="497">
        <f>'BIO-Techs'!AO13/'BIO-Techs'!$M13</f>
        <v>1.6615960850211508E-2</v>
      </c>
      <c r="AH33" s="497">
        <f>'BIO-Techs'!AP13/'BIO-Techs'!$M13</f>
        <v>1.6866147306349999E-2</v>
      </c>
      <c r="AI33" s="497">
        <f>'BIO-Techs'!AQ13/'BIO-Techs'!$M13</f>
        <v>1.6583264091840428E-2</v>
      </c>
      <c r="AJ33" s="497">
        <f>'BIO-Techs'!AR13/'BIO-Techs'!$M13</f>
        <v>1.6345054477805952E-2</v>
      </c>
      <c r="AK33" s="497">
        <f>'BIO-Techs'!AS13/'BIO-Techs'!$M13</f>
        <v>1.625946644409507E-2</v>
      </c>
      <c r="AL33" s="92"/>
    </row>
    <row r="34" spans="2:41" x14ac:dyDescent="0.2">
      <c r="D34" s="77" t="str">
        <f>Commodities!$C$32</f>
        <v>ANRGTIL</v>
      </c>
      <c r="F34" s="499"/>
      <c r="G34" s="498">
        <v>0</v>
      </c>
      <c r="H34" s="76">
        <f>('BIO-Techs'!O13+'BIO-Techs'!S13)/'BIO-Techs'!$M13</f>
        <v>2.6387420516478056E-2</v>
      </c>
      <c r="I34" s="76">
        <f>('BIO-Techs'!P13+'BIO-Techs'!T13)/'BIO-Techs'!$M13</f>
        <v>1.9233859086054694E-2</v>
      </c>
      <c r="J34" s="76">
        <f>('BIO-Techs'!Q13+'BIO-Techs'!U13)/'BIO-Techs'!$M13</f>
        <v>1.6942111946778481E-2</v>
      </c>
      <c r="K34" s="499"/>
      <c r="O34" s="219"/>
      <c r="AL34" s="92"/>
    </row>
    <row r="35" spans="2:41" x14ac:dyDescent="0.2">
      <c r="E35" s="77" t="str">
        <f>Commodities!$C$54</f>
        <v>BIOGRA</v>
      </c>
      <c r="F35" s="499"/>
      <c r="K35" s="498">
        <v>1</v>
      </c>
      <c r="O35" s="219"/>
      <c r="AL35" s="92"/>
    </row>
    <row r="36" spans="2:41" ht="15" x14ac:dyDescent="0.2">
      <c r="B36" s="77" t="str">
        <f>Processes!C82</f>
        <v>ABIOGAS12</v>
      </c>
      <c r="C36" s="77" t="str">
        <f>Processes!D82</f>
        <v>Grass for biogas production - RSV 2</v>
      </c>
      <c r="D36" s="77" t="str">
        <f>Commodities!$C$21</f>
        <v>AGRLAND</v>
      </c>
      <c r="F36" s="499"/>
      <c r="G36" s="76">
        <f>1/'BIO-Techs'!M14</f>
        <v>6.2902549265309781E-3</v>
      </c>
      <c r="K36" s="498"/>
      <c r="L36" s="494">
        <f>'BIO-Techs'!H14</f>
        <v>50</v>
      </c>
      <c r="M36" s="494">
        <f>'BIO-Techs'!I14</f>
        <v>0</v>
      </c>
      <c r="N36" s="495">
        <f>'BIO-Techs'!L14</f>
        <v>158.97606880481257</v>
      </c>
      <c r="O36" s="219"/>
      <c r="P36" s="496">
        <f>'BIO-Techs'!AT14/'BIO-Techs'!$M14</f>
        <v>4.1335127385990154</v>
      </c>
      <c r="Q36" s="496">
        <f>'BIO-Techs'!AU14/'BIO-Techs'!$M14</f>
        <v>4.0097953127581221</v>
      </c>
      <c r="R36" s="496">
        <f>'BIO-Techs'!AV14/'BIO-Techs'!$M14</f>
        <v>3.44819351706836</v>
      </c>
      <c r="S36" s="496">
        <f>'BIO-Techs'!AW14/'BIO-Techs'!$M14</f>
        <v>4.1875595488534527</v>
      </c>
      <c r="T36" s="496">
        <f>'BIO-Techs'!AX14/'BIO-Techs'!$M14</f>
        <v>4.6099238330245527</v>
      </c>
      <c r="U36" s="496">
        <f>'BIO-Techs'!AY14/'BIO-Techs'!$M14</f>
        <v>4.9816360135034978</v>
      </c>
      <c r="V36" s="496">
        <f>'BIO-Techs'!AZ14/'BIO-Techs'!$M14</f>
        <v>5.1509478635655679</v>
      </c>
      <c r="W36" s="496">
        <f>'BIO-Techs'!BA14/'BIO-Techs'!$M14</f>
        <v>5.2285056649685</v>
      </c>
      <c r="X36" s="496">
        <f>'BIO-Techs'!BB14/'BIO-Techs'!$M14</f>
        <v>5.1408118684705331</v>
      </c>
      <c r="Y36" s="496">
        <f>'BIO-Techs'!BC14/'BIO-Techs'!$M14</f>
        <v>5.0669668881198451</v>
      </c>
      <c r="Z36" s="496">
        <f>'BIO-Techs'!BD14/'BIO-Techs'!$M14</f>
        <v>5.0404345976694716</v>
      </c>
      <c r="AA36" s="497">
        <f>'BIO-Techs'!AI14/'BIO-Techs'!$M14</f>
        <v>1.3333912059996823E-2</v>
      </c>
      <c r="AB36" s="497">
        <f>'BIO-Techs'!AJ14/'BIO-Techs'!$M14</f>
        <v>1.2934823589542328E-2</v>
      </c>
      <c r="AC36" s="497">
        <f>'BIO-Techs'!AK14/'BIO-Techs'!$M14</f>
        <v>1.1123204893768904E-2</v>
      </c>
      <c r="AD36" s="497">
        <f>'BIO-Techs'!AL14/'BIO-Techs'!$M14</f>
        <v>1.3508256609204685E-2</v>
      </c>
      <c r="AE36" s="497">
        <f>'BIO-Techs'!AM14/'BIO-Techs'!$M14</f>
        <v>1.4870722042014685E-2</v>
      </c>
      <c r="AF36" s="497">
        <f>'BIO-Techs'!AN14/'BIO-Techs'!$M14</f>
        <v>1.6069793591946768E-2</v>
      </c>
      <c r="AG36" s="497">
        <f>'BIO-Techs'!AO14/'BIO-Techs'!$M14</f>
        <v>1.6615960850211508E-2</v>
      </c>
      <c r="AH36" s="497">
        <f>'BIO-Techs'!AP14/'BIO-Techs'!$M14</f>
        <v>1.6866147306349999E-2</v>
      </c>
      <c r="AI36" s="497">
        <f>'BIO-Techs'!AQ14/'BIO-Techs'!$M14</f>
        <v>1.6583264091840428E-2</v>
      </c>
      <c r="AJ36" s="497">
        <f>'BIO-Techs'!AR14/'BIO-Techs'!$M14</f>
        <v>1.6345054477805952E-2</v>
      </c>
      <c r="AK36" s="497">
        <f>'BIO-Techs'!AS14/'BIO-Techs'!$M14</f>
        <v>1.625946644409507E-2</v>
      </c>
      <c r="AL36" s="92"/>
    </row>
    <row r="37" spans="2:41" x14ac:dyDescent="0.2">
      <c r="D37" s="77" t="str">
        <f>Commodities!$C$32</f>
        <v>ANRGTIL</v>
      </c>
      <c r="F37" s="499"/>
      <c r="G37" s="76">
        <f>('BIO-Techs'!N14+'BIO-Techs'!R14)/'BIO-Techs'!$M14</f>
        <v>2.6107223116514779E-2</v>
      </c>
      <c r="H37" s="76">
        <f>('BIO-Techs'!O14+'BIO-Techs'!S14)/'BIO-Techs'!$M14</f>
        <v>2.6387420516478056E-2</v>
      </c>
      <c r="I37" s="76">
        <f>('BIO-Techs'!P14+'BIO-Techs'!T14)/'BIO-Techs'!$M14</f>
        <v>1.9233859086054694E-2</v>
      </c>
      <c r="J37" s="76">
        <f>('BIO-Techs'!Q14+'BIO-Techs'!U14)/'BIO-Techs'!$M14</f>
        <v>1.6942111946778481E-2</v>
      </c>
      <c r="K37" s="498"/>
      <c r="O37" s="219"/>
      <c r="AL37" s="92"/>
    </row>
    <row r="38" spans="2:41" ht="15" x14ac:dyDescent="0.2">
      <c r="E38" s="77" t="str">
        <f>Commodities!$C$54</f>
        <v>BIOGRA</v>
      </c>
      <c r="F38" s="499"/>
      <c r="G38" s="499"/>
      <c r="H38" s="499"/>
      <c r="I38" s="499"/>
      <c r="J38" s="499"/>
      <c r="K38" s="498">
        <v>1</v>
      </c>
      <c r="L38" s="494"/>
      <c r="M38" s="494"/>
      <c r="N38" s="495"/>
      <c r="O38" s="219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7"/>
      <c r="AB38" s="497"/>
      <c r="AC38" s="497"/>
      <c r="AD38" s="497"/>
      <c r="AE38" s="497"/>
      <c r="AF38" s="497"/>
      <c r="AG38" s="497"/>
      <c r="AH38" s="497"/>
      <c r="AI38" s="497"/>
      <c r="AJ38" s="497"/>
      <c r="AK38" s="497"/>
      <c r="AL38" s="92"/>
    </row>
    <row r="39" spans="2:41" ht="15" x14ac:dyDescent="0.2">
      <c r="B39" s="77" t="str">
        <f>Processes!C83</f>
        <v>ABIOGAS13</v>
      </c>
      <c r="C39" s="77" t="str">
        <f>Processes!D83</f>
        <v>Grass for biogas production - RSV 3</v>
      </c>
      <c r="D39" s="77" t="str">
        <f>Commodities!$C$21</f>
        <v>AGRLAND</v>
      </c>
      <c r="F39" s="499"/>
      <c r="G39" s="76">
        <f>1/'BIO-Techs'!M15</f>
        <v>6.2902549265309781E-3</v>
      </c>
      <c r="H39" s="499"/>
      <c r="I39" s="76">
        <f>G39</f>
        <v>6.2902549265309781E-3</v>
      </c>
      <c r="J39" s="499"/>
      <c r="K39" s="498"/>
      <c r="L39" s="494">
        <f>'BIO-Techs'!H15</f>
        <v>50</v>
      </c>
      <c r="M39" s="494">
        <f>'BIO-Techs'!I15</f>
        <v>0</v>
      </c>
      <c r="N39" s="495">
        <f>'BIO-Techs'!L15</f>
        <v>158.97606880481257</v>
      </c>
      <c r="O39" s="219"/>
      <c r="P39" s="496">
        <f>'BIO-Techs'!AT15/'BIO-Techs'!$M15</f>
        <v>4.1335127385990154</v>
      </c>
      <c r="Q39" s="496">
        <f>'BIO-Techs'!AU15/'BIO-Techs'!$M15</f>
        <v>4.0097953127581221</v>
      </c>
      <c r="R39" s="496">
        <f>'BIO-Techs'!AV15/'BIO-Techs'!$M15</f>
        <v>3.44819351706836</v>
      </c>
      <c r="S39" s="496">
        <f>'BIO-Techs'!AW15/'BIO-Techs'!$M15</f>
        <v>4.1875595488534527</v>
      </c>
      <c r="T39" s="496">
        <f>'BIO-Techs'!AX15/'BIO-Techs'!$M15</f>
        <v>4.6099238330245527</v>
      </c>
      <c r="U39" s="496">
        <f>'BIO-Techs'!AY15/'BIO-Techs'!$M15</f>
        <v>4.9816360135034978</v>
      </c>
      <c r="V39" s="496">
        <f>'BIO-Techs'!AZ15/'BIO-Techs'!$M15</f>
        <v>5.1509478635655679</v>
      </c>
      <c r="W39" s="496">
        <f>'BIO-Techs'!BA15/'BIO-Techs'!$M15</f>
        <v>5.2285056649685</v>
      </c>
      <c r="X39" s="496">
        <f>'BIO-Techs'!BB15/'BIO-Techs'!$M15</f>
        <v>5.1408118684705331</v>
      </c>
      <c r="Y39" s="496">
        <f>'BIO-Techs'!BC15/'BIO-Techs'!$M15</f>
        <v>5.0669668881198451</v>
      </c>
      <c r="Z39" s="496">
        <f>'BIO-Techs'!BD15/'BIO-Techs'!$M15</f>
        <v>5.0404345976694716</v>
      </c>
      <c r="AA39" s="497">
        <f>'BIO-Techs'!AI15/'BIO-Techs'!$M15</f>
        <v>1.3333912059996823E-2</v>
      </c>
      <c r="AB39" s="497">
        <f>'BIO-Techs'!AJ15/'BIO-Techs'!$M15</f>
        <v>1.2934823589542328E-2</v>
      </c>
      <c r="AC39" s="497">
        <f>'BIO-Techs'!AK15/'BIO-Techs'!$M15</f>
        <v>1.1123204893768904E-2</v>
      </c>
      <c r="AD39" s="497">
        <f>'BIO-Techs'!AL15/'BIO-Techs'!$M15</f>
        <v>1.3508256609204685E-2</v>
      </c>
      <c r="AE39" s="497">
        <f>'BIO-Techs'!AM15/'BIO-Techs'!$M15</f>
        <v>1.4870722042014685E-2</v>
      </c>
      <c r="AF39" s="497">
        <f>'BIO-Techs'!AN15/'BIO-Techs'!$M15</f>
        <v>1.6069793591946768E-2</v>
      </c>
      <c r="AG39" s="497">
        <f>'BIO-Techs'!AO15/'BIO-Techs'!$M15</f>
        <v>1.6615960850211508E-2</v>
      </c>
      <c r="AH39" s="497">
        <f>'BIO-Techs'!AP15/'BIO-Techs'!$M15</f>
        <v>1.6866147306349999E-2</v>
      </c>
      <c r="AI39" s="497">
        <f>'BIO-Techs'!AQ15/'BIO-Techs'!$M15</f>
        <v>1.6583264091840428E-2</v>
      </c>
      <c r="AJ39" s="497">
        <f>'BIO-Techs'!AR15/'BIO-Techs'!$M15</f>
        <v>1.6345054477805952E-2</v>
      </c>
      <c r="AK39" s="497">
        <f>'BIO-Techs'!AS15/'BIO-Techs'!$M15</f>
        <v>1.625946644409507E-2</v>
      </c>
      <c r="AL39" s="92"/>
    </row>
    <row r="40" spans="2:41" ht="15" x14ac:dyDescent="0.2">
      <c r="D40" s="77" t="str">
        <f>Commodities!$C$32</f>
        <v>ANRGTIL</v>
      </c>
      <c r="F40" s="499"/>
      <c r="G40" s="76">
        <f>('BIO-Techs'!N15+'BIO-Techs'!R15)/'BIO-Techs'!$M15</f>
        <v>2.6107223116514779E-2</v>
      </c>
      <c r="H40" s="76">
        <f>('BIO-Techs'!O15+'BIO-Techs'!S15)/'BIO-Techs'!$M15</f>
        <v>2.6387420516478056E-2</v>
      </c>
      <c r="I40" s="76">
        <f>('BIO-Techs'!P15+'BIO-Techs'!T15)/'BIO-Techs'!$M15</f>
        <v>1.9233859086054694E-2</v>
      </c>
      <c r="J40" s="76">
        <f>('BIO-Techs'!Q15+'BIO-Techs'!U15)/'BIO-Techs'!$M15</f>
        <v>1.6942111946778481E-2</v>
      </c>
      <c r="K40" s="498"/>
      <c r="L40" s="494"/>
      <c r="M40" s="494"/>
      <c r="N40" s="495"/>
      <c r="O40" s="219"/>
      <c r="P40" s="496"/>
      <c r="Q40" s="496"/>
      <c r="R40" s="496"/>
      <c r="S40" s="496"/>
      <c r="T40" s="496"/>
      <c r="U40" s="496"/>
      <c r="V40" s="496"/>
      <c r="W40" s="496"/>
      <c r="X40" s="496"/>
      <c r="Y40" s="496"/>
      <c r="Z40" s="496"/>
      <c r="AA40" s="497"/>
      <c r="AB40" s="497"/>
      <c r="AC40" s="497"/>
      <c r="AD40" s="497"/>
      <c r="AE40" s="497"/>
      <c r="AF40" s="497"/>
      <c r="AG40" s="497"/>
      <c r="AH40" s="497"/>
      <c r="AI40" s="497"/>
      <c r="AJ40" s="497"/>
      <c r="AK40" s="497"/>
      <c r="AL40" s="92"/>
    </row>
    <row r="41" spans="2:41" ht="15" x14ac:dyDescent="0.2">
      <c r="E41" s="77" t="str">
        <f>Commodities!$C$54</f>
        <v>BIOGRA</v>
      </c>
      <c r="F41" s="499"/>
      <c r="G41" s="499"/>
      <c r="H41" s="499"/>
      <c r="I41" s="499"/>
      <c r="J41" s="499"/>
      <c r="K41" s="498">
        <v>1</v>
      </c>
      <c r="L41" s="494"/>
      <c r="M41" s="494"/>
      <c r="N41" s="495"/>
      <c r="O41" s="219"/>
      <c r="P41" s="496"/>
      <c r="Q41" s="496"/>
      <c r="R41" s="496"/>
      <c r="S41" s="496"/>
      <c r="T41" s="496"/>
      <c r="U41" s="496"/>
      <c r="V41" s="496"/>
      <c r="W41" s="496"/>
      <c r="X41" s="496"/>
      <c r="Y41" s="496"/>
      <c r="Z41" s="496"/>
      <c r="AA41" s="497"/>
      <c r="AB41" s="497"/>
      <c r="AC41" s="497"/>
      <c r="AD41" s="497"/>
      <c r="AE41" s="497"/>
      <c r="AF41" s="497"/>
      <c r="AG41" s="497"/>
      <c r="AH41" s="497"/>
      <c r="AI41" s="497"/>
      <c r="AJ41" s="497"/>
      <c r="AK41" s="497"/>
      <c r="AL41" s="92"/>
    </row>
    <row r="42" spans="2:41" ht="15" x14ac:dyDescent="0.2">
      <c r="B42" s="77" t="str">
        <f>Processes!C84</f>
        <v>ABIOCRP21</v>
      </c>
      <c r="C42" s="77" t="str">
        <f>Processes!D84</f>
        <v>OSR for biodiesel production - RSV 1</v>
      </c>
      <c r="D42" s="77" t="str">
        <f>Commodities!$C$21</f>
        <v>AGRLAND</v>
      </c>
      <c r="G42" s="76">
        <f>1/'BIO-Techs'!M16</f>
        <v>2.1739130434782605E-2</v>
      </c>
      <c r="H42" s="498"/>
      <c r="I42" s="76">
        <f>G42</f>
        <v>2.1739130434782605E-2</v>
      </c>
      <c r="J42" s="498"/>
      <c r="L42" s="494">
        <f>'BIO-Techs'!H16</f>
        <v>50</v>
      </c>
      <c r="M42" s="494">
        <f>'BIO-Techs'!I16</f>
        <v>0</v>
      </c>
      <c r="N42" s="495">
        <f>'BIO-Techs'!L16</f>
        <v>9.2000000000000011</v>
      </c>
      <c r="O42" s="219"/>
      <c r="P42" s="496">
        <f>'BIO-Techs'!AT16/'BIO-Techs'!$M16</f>
        <v>32.920092804036258</v>
      </c>
      <c r="Q42" s="496">
        <f>'BIO-Techs'!AU16/'BIO-Techs'!$M16</f>
        <v>33.074017966518412</v>
      </c>
      <c r="R42" s="496">
        <f>'BIO-Techs'!AV16/'BIO-Techs'!$M16</f>
        <v>32.307912062735113</v>
      </c>
      <c r="S42" s="496">
        <f>'BIO-Techs'!AW16/'BIO-Techs'!$M16</f>
        <v>33.413736207553818</v>
      </c>
      <c r="T42" s="496">
        <f>'BIO-Techs'!AX16/'BIO-Techs'!$M16</f>
        <v>33.511441495647041</v>
      </c>
      <c r="U42" s="496">
        <f>'BIO-Techs'!AY16/'BIO-Techs'!$M16</f>
        <v>33.646846870449878</v>
      </c>
      <c r="V42" s="496">
        <f>'BIO-Techs'!AZ16/'BIO-Techs'!$M16</f>
        <v>33.780385917584347</v>
      </c>
      <c r="W42" s="496">
        <f>'BIO-Techs'!BA16/'BIO-Techs'!$M16</f>
        <v>33.906416313683373</v>
      </c>
      <c r="X42" s="496">
        <f>'BIO-Techs'!BB16/'BIO-Techs'!$M16</f>
        <v>34.026413941280708</v>
      </c>
      <c r="Y42" s="496">
        <f>'BIO-Techs'!BC16/'BIO-Techs'!$M16</f>
        <v>34.141546203515496</v>
      </c>
      <c r="Z42" s="496">
        <f>'BIO-Techs'!BD16/'BIO-Techs'!$M16</f>
        <v>34.230901102569568</v>
      </c>
      <c r="AA42" s="497">
        <f>'BIO-Techs'!AI16/'BIO-Techs'!$M16</f>
        <v>0.10619384775495568</v>
      </c>
      <c r="AB42" s="497">
        <f>'BIO-Techs'!AJ16/'BIO-Techs'!$M16</f>
        <v>0.10669038053715618</v>
      </c>
      <c r="AC42" s="497">
        <f>'BIO-Techs'!AK16/'BIO-Techs'!$M16</f>
        <v>0.10421907117011327</v>
      </c>
      <c r="AD42" s="497">
        <f>'BIO-Techs'!AL16/'BIO-Techs'!$M16</f>
        <v>0.10778624583081878</v>
      </c>
      <c r="AE42" s="497">
        <f>'BIO-Techs'!AM16/'BIO-Techs'!$M16</f>
        <v>0.10810142417950662</v>
      </c>
      <c r="AF42" s="497">
        <f>'BIO-Techs'!AN16/'BIO-Techs'!$M16</f>
        <v>0.10853821571112861</v>
      </c>
      <c r="AG42" s="497">
        <f>'BIO-Techs'!AO16/'BIO-Techs'!$M16</f>
        <v>0.10896898683091723</v>
      </c>
      <c r="AH42" s="497">
        <f>'BIO-Techs'!AP16/'BIO-Techs'!$M16</f>
        <v>0.10937553649575281</v>
      </c>
      <c r="AI42" s="497">
        <f>'BIO-Techs'!AQ16/'BIO-Techs'!$M16</f>
        <v>0.10976262561703456</v>
      </c>
      <c r="AJ42" s="497">
        <f>'BIO-Techs'!AR16/'BIO-Techs'!$M16</f>
        <v>0.1101340200113403</v>
      </c>
      <c r="AK42" s="497">
        <f>'BIO-Techs'!AS16/'BIO-Techs'!$M16</f>
        <v>0.11042226162119215</v>
      </c>
      <c r="AL42" s="275"/>
    </row>
    <row r="43" spans="2:41" x14ac:dyDescent="0.2">
      <c r="D43" s="77" t="str">
        <f>Commodities!$C$32</f>
        <v>ANRGTIL</v>
      </c>
      <c r="G43" s="76">
        <f>('BIO-Techs'!N16+'BIO-Techs'!R16)/'BIO-Techs'!$M16</f>
        <v>9.0226602140731443E-2</v>
      </c>
      <c r="H43" s="76">
        <f>('BIO-Techs'!O16+'BIO-Techs'!S16)/'BIO-Techs'!$M16</f>
        <v>9.1194964774111681E-2</v>
      </c>
      <c r="I43" s="76">
        <f>('BIO-Techs'!P16+'BIO-Techs'!T16)/'BIO-Techs'!$M16</f>
        <v>6.6472245770580432E-2</v>
      </c>
      <c r="J43" s="76">
        <f>('BIO-Techs'!Q16+'BIO-Techs'!U16)/'BIO-Techs'!$M16</f>
        <v>5.8551964229345492E-2</v>
      </c>
      <c r="AN43" s="214"/>
      <c r="AO43" s="214"/>
    </row>
    <row r="44" spans="2:41" ht="15" x14ac:dyDescent="0.2">
      <c r="E44" s="77" t="str">
        <f>Commodities!$C$53</f>
        <v>BIOOSR</v>
      </c>
      <c r="K44" s="498">
        <v>1</v>
      </c>
      <c r="AL44" s="214"/>
      <c r="AM44" s="214"/>
      <c r="AN44" s="275"/>
      <c r="AO44" s="214"/>
    </row>
    <row r="45" spans="2:41" ht="15" x14ac:dyDescent="0.2">
      <c r="B45" s="77" t="str">
        <f>Processes!C85</f>
        <v>ABIOCRP22</v>
      </c>
      <c r="C45" s="77" t="str">
        <f>Processes!D85</f>
        <v>OSR for biodiesel production - RSV 2</v>
      </c>
      <c r="D45" s="77" t="str">
        <f>Commodities!$C$21</f>
        <v>AGRLAND</v>
      </c>
      <c r="G45" s="76">
        <f>1/'BIO-Techs'!M17</f>
        <v>2.1739130434782605E-2</v>
      </c>
      <c r="I45" s="76">
        <f>G45</f>
        <v>2.1739130434782605E-2</v>
      </c>
      <c r="K45" s="498"/>
      <c r="L45" s="494">
        <f>'BIO-Techs'!H17</f>
        <v>50</v>
      </c>
      <c r="M45" s="494">
        <f>'BIO-Techs'!I17</f>
        <v>0</v>
      </c>
      <c r="N45" s="495">
        <f>'BIO-Techs'!L17</f>
        <v>9.2000000000000011</v>
      </c>
      <c r="O45" s="219"/>
      <c r="P45" s="496">
        <f>'BIO-Techs'!AT17/'BIO-Techs'!$M17</f>
        <v>32.920092804036258</v>
      </c>
      <c r="Q45" s="496">
        <f>'BIO-Techs'!AU17/'BIO-Techs'!$M17</f>
        <v>33.074017966518412</v>
      </c>
      <c r="R45" s="496">
        <f>'BIO-Techs'!AV17/'BIO-Techs'!$M17</f>
        <v>32.307912062735113</v>
      </c>
      <c r="S45" s="496">
        <f>'BIO-Techs'!AW17/'BIO-Techs'!$M17</f>
        <v>33.413736207553818</v>
      </c>
      <c r="T45" s="496">
        <f>'BIO-Techs'!AX17/'BIO-Techs'!$M17</f>
        <v>33.511441495647041</v>
      </c>
      <c r="U45" s="496">
        <f>'BIO-Techs'!AY17/'BIO-Techs'!$M17</f>
        <v>33.646846870449878</v>
      </c>
      <c r="V45" s="496">
        <f>'BIO-Techs'!AZ17/'BIO-Techs'!$M17</f>
        <v>33.780385917584347</v>
      </c>
      <c r="W45" s="496">
        <f>'BIO-Techs'!BA17/'BIO-Techs'!$M17</f>
        <v>33.906416313683373</v>
      </c>
      <c r="X45" s="496">
        <f>'BIO-Techs'!BB17/'BIO-Techs'!$M17</f>
        <v>34.026413941280708</v>
      </c>
      <c r="Y45" s="496">
        <f>'BIO-Techs'!BC17/'BIO-Techs'!$M17</f>
        <v>34.141546203515496</v>
      </c>
      <c r="Z45" s="496">
        <f>'BIO-Techs'!BD17/'BIO-Techs'!$M17</f>
        <v>34.230901102569568</v>
      </c>
      <c r="AA45" s="497">
        <f>'BIO-Techs'!AI17/'BIO-Techs'!$M17</f>
        <v>0.10619384775495568</v>
      </c>
      <c r="AB45" s="497">
        <f>'BIO-Techs'!AJ17/'BIO-Techs'!$M17</f>
        <v>0.10669038053715618</v>
      </c>
      <c r="AC45" s="497">
        <f>'BIO-Techs'!AK17/'BIO-Techs'!$M17</f>
        <v>0.10421907117011327</v>
      </c>
      <c r="AD45" s="497">
        <f>'BIO-Techs'!AL17/'BIO-Techs'!$M17</f>
        <v>0.10778624583081878</v>
      </c>
      <c r="AE45" s="497">
        <f>'BIO-Techs'!AM17/'BIO-Techs'!$M17</f>
        <v>0.10810142417950662</v>
      </c>
      <c r="AF45" s="497">
        <f>'BIO-Techs'!AN17/'BIO-Techs'!$M17</f>
        <v>0.10853821571112861</v>
      </c>
      <c r="AG45" s="497">
        <f>'BIO-Techs'!AO17/'BIO-Techs'!$M17</f>
        <v>0.10896898683091723</v>
      </c>
      <c r="AH45" s="497">
        <f>'BIO-Techs'!AP17/'BIO-Techs'!$M17</f>
        <v>0.10937553649575281</v>
      </c>
      <c r="AI45" s="497">
        <f>'BIO-Techs'!AQ17/'BIO-Techs'!$M17</f>
        <v>0.10976262561703456</v>
      </c>
      <c r="AJ45" s="497">
        <f>'BIO-Techs'!AR17/'BIO-Techs'!$M17</f>
        <v>0.1101340200113403</v>
      </c>
      <c r="AK45" s="497">
        <f>'BIO-Techs'!AS17/'BIO-Techs'!$M17</f>
        <v>0.11042226162119215</v>
      </c>
      <c r="AL45" s="214"/>
      <c r="AM45" s="214"/>
      <c r="AN45" s="275"/>
      <c r="AO45" s="214"/>
    </row>
    <row r="46" spans="2:41" ht="15" x14ac:dyDescent="0.2">
      <c r="D46" s="77" t="str">
        <f>Commodities!$C$32</f>
        <v>ANRGTIL</v>
      </c>
      <c r="G46" s="76">
        <f>('BIO-Techs'!N17+'BIO-Techs'!R17)/'BIO-Techs'!$M17</f>
        <v>9.0226602140731443E-2</v>
      </c>
      <c r="H46" s="76">
        <f>('BIO-Techs'!O17+'BIO-Techs'!S17)/'BIO-Techs'!$M17</f>
        <v>9.1194964774111681E-2</v>
      </c>
      <c r="I46" s="76">
        <f>('BIO-Techs'!P17+'BIO-Techs'!T17)/'BIO-Techs'!$M17</f>
        <v>6.6472245770580432E-2</v>
      </c>
      <c r="J46" s="76">
        <f>('BIO-Techs'!Q17+'BIO-Techs'!U17)/'BIO-Techs'!$M17</f>
        <v>5.8551964229345492E-2</v>
      </c>
      <c r="K46" s="498"/>
      <c r="N46" s="92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14"/>
      <c r="AM46" s="214"/>
      <c r="AN46" s="275"/>
      <c r="AO46" s="214"/>
    </row>
    <row r="47" spans="2:41" ht="15" x14ac:dyDescent="0.2">
      <c r="E47" s="77" t="str">
        <f>Commodities!$C$53</f>
        <v>BIOOSR</v>
      </c>
      <c r="K47" s="498">
        <v>1</v>
      </c>
      <c r="N47" s="92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14"/>
      <c r="AM47" s="214"/>
      <c r="AN47" s="275"/>
      <c r="AO47" s="214"/>
    </row>
    <row r="48" spans="2:41" ht="15" x14ac:dyDescent="0.2">
      <c r="B48" s="77" t="str">
        <f>Processes!C86</f>
        <v>ABIOCRP23</v>
      </c>
      <c r="C48" s="77" t="str">
        <f>Processes!D86</f>
        <v>OSR for biodiesel production - RSV 3</v>
      </c>
      <c r="D48" s="77" t="str">
        <f>Commodities!$C$21</f>
        <v>AGRLAND</v>
      </c>
      <c r="G48" s="76">
        <f>1/'BIO-Techs'!M18</f>
        <v>2.1739130434782605E-2</v>
      </c>
      <c r="I48" s="76">
        <f>G48</f>
        <v>2.1739130434782605E-2</v>
      </c>
      <c r="K48" s="498"/>
      <c r="L48" s="494">
        <f>'BIO-Techs'!H18</f>
        <v>50</v>
      </c>
      <c r="M48" s="494">
        <f>'BIO-Techs'!I18</f>
        <v>0</v>
      </c>
      <c r="N48" s="495">
        <f>'BIO-Techs'!L18</f>
        <v>9.2000000000000011</v>
      </c>
      <c r="O48" s="219"/>
      <c r="P48" s="496">
        <f>'BIO-Techs'!AT18/'BIO-Techs'!$M18</f>
        <v>32.920092804036258</v>
      </c>
      <c r="Q48" s="496">
        <f>'BIO-Techs'!AU18/'BIO-Techs'!$M18</f>
        <v>33.074017966518412</v>
      </c>
      <c r="R48" s="496">
        <f>'BIO-Techs'!AV18/'BIO-Techs'!$M18</f>
        <v>32.307912062735113</v>
      </c>
      <c r="S48" s="496">
        <f>'BIO-Techs'!AW18/'BIO-Techs'!$M18</f>
        <v>33.413736207553818</v>
      </c>
      <c r="T48" s="496">
        <f>'BIO-Techs'!AX18/'BIO-Techs'!$M18</f>
        <v>33.511441495647041</v>
      </c>
      <c r="U48" s="496">
        <f>'BIO-Techs'!AY18/'BIO-Techs'!$M18</f>
        <v>33.646846870449878</v>
      </c>
      <c r="V48" s="496">
        <f>'BIO-Techs'!AZ18/'BIO-Techs'!$M18</f>
        <v>33.780385917584347</v>
      </c>
      <c r="W48" s="496">
        <f>'BIO-Techs'!BA18/'BIO-Techs'!$M18</f>
        <v>33.906416313683373</v>
      </c>
      <c r="X48" s="496">
        <f>'BIO-Techs'!BB18/'BIO-Techs'!$M18</f>
        <v>34.026413941280708</v>
      </c>
      <c r="Y48" s="496">
        <f>'BIO-Techs'!BC18/'BIO-Techs'!$M18</f>
        <v>34.141546203515496</v>
      </c>
      <c r="Z48" s="496">
        <f>'BIO-Techs'!BD18/'BIO-Techs'!$M18</f>
        <v>34.230901102569568</v>
      </c>
      <c r="AA48" s="497">
        <f>'BIO-Techs'!AI18/'BIO-Techs'!$M18</f>
        <v>0.10619384775495568</v>
      </c>
      <c r="AB48" s="497">
        <f>'BIO-Techs'!AJ18/'BIO-Techs'!$M18</f>
        <v>0.10669038053715618</v>
      </c>
      <c r="AC48" s="497">
        <f>'BIO-Techs'!AK18/'BIO-Techs'!$M18</f>
        <v>0.10421907117011327</v>
      </c>
      <c r="AD48" s="497">
        <f>'BIO-Techs'!AL18/'BIO-Techs'!$M18</f>
        <v>0.10778624583081878</v>
      </c>
      <c r="AE48" s="497">
        <f>'BIO-Techs'!AM18/'BIO-Techs'!$M18</f>
        <v>0.10810142417950662</v>
      </c>
      <c r="AF48" s="497">
        <f>'BIO-Techs'!AN18/'BIO-Techs'!$M18</f>
        <v>0.10853821571112861</v>
      </c>
      <c r="AG48" s="497">
        <f>'BIO-Techs'!AO18/'BIO-Techs'!$M18</f>
        <v>0.10896898683091723</v>
      </c>
      <c r="AH48" s="497">
        <f>'BIO-Techs'!AP18/'BIO-Techs'!$M18</f>
        <v>0.10937553649575281</v>
      </c>
      <c r="AI48" s="497">
        <f>'BIO-Techs'!AQ18/'BIO-Techs'!$M18</f>
        <v>0.10976262561703456</v>
      </c>
      <c r="AJ48" s="497">
        <f>'BIO-Techs'!AR18/'BIO-Techs'!$M18</f>
        <v>0.1101340200113403</v>
      </c>
      <c r="AK48" s="497">
        <f>'BIO-Techs'!AS18/'BIO-Techs'!$M18</f>
        <v>0.11042226162119215</v>
      </c>
      <c r="AL48" s="214"/>
      <c r="AM48" s="214"/>
      <c r="AN48" s="275"/>
      <c r="AO48" s="214"/>
    </row>
    <row r="49" spans="2:43" ht="15" x14ac:dyDescent="0.2">
      <c r="D49" s="77" t="str">
        <f>Commodities!$C$32</f>
        <v>ANRGTIL</v>
      </c>
      <c r="G49" s="76">
        <f>('BIO-Techs'!N18+'BIO-Techs'!R18)/'BIO-Techs'!$M18</f>
        <v>9.0226602140731443E-2</v>
      </c>
      <c r="H49" s="76">
        <f>('BIO-Techs'!O18+'BIO-Techs'!S18)/'BIO-Techs'!$M18</f>
        <v>9.1194964774111681E-2</v>
      </c>
      <c r="I49" s="76">
        <f>('BIO-Techs'!P18+'BIO-Techs'!T18)/'BIO-Techs'!$M18</f>
        <v>6.6472245770580432E-2</v>
      </c>
      <c r="J49" s="76">
        <f>('BIO-Techs'!Q18+'BIO-Techs'!U18)/'BIO-Techs'!$M18</f>
        <v>5.8551964229345492E-2</v>
      </c>
      <c r="K49" s="498"/>
      <c r="N49" s="92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14"/>
      <c r="AM49" s="214"/>
      <c r="AN49" s="275"/>
      <c r="AO49" s="214"/>
    </row>
    <row r="50" spans="2:43" ht="15" x14ac:dyDescent="0.2">
      <c r="E50" s="77" t="str">
        <f>Commodities!$C$53</f>
        <v>BIOOSR</v>
      </c>
      <c r="K50" s="498">
        <v>1</v>
      </c>
      <c r="N50" s="92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14"/>
      <c r="AM50" s="214"/>
      <c r="AN50" s="275"/>
      <c r="AO50" s="214"/>
    </row>
    <row r="51" spans="2:43" ht="15" x14ac:dyDescent="0.2">
      <c r="B51" s="500" t="str">
        <f>Processes!C87</f>
        <v>ABIOFRSR1</v>
      </c>
      <c r="C51" s="500" t="str">
        <f>Processes!D87</f>
        <v>Forestry residues - RSV 1</v>
      </c>
      <c r="D51" s="500" t="str">
        <f>Commodities!$C$22</f>
        <v>FORLAND</v>
      </c>
      <c r="E51" s="500" t="s">
        <v>421</v>
      </c>
      <c r="F51" s="501"/>
      <c r="G51" s="501">
        <f>1/'BIO-Techs'!M19</f>
        <v>5.3305984978500353E-3</v>
      </c>
      <c r="H51" s="500"/>
      <c r="I51" s="501">
        <f>G51</f>
        <v>5.3305984978500353E-3</v>
      </c>
      <c r="J51" s="500"/>
      <c r="K51" s="502">
        <v>1</v>
      </c>
      <c r="L51" s="503">
        <f>'BIO-Techs'!H19</f>
        <v>50</v>
      </c>
      <c r="M51" s="503">
        <f>'BIO-Techs'!I19</f>
        <v>0</v>
      </c>
      <c r="N51" s="503"/>
      <c r="O51" s="500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  <c r="AA51" s="500"/>
      <c r="AB51" s="500"/>
      <c r="AC51" s="500"/>
      <c r="AD51" s="500"/>
      <c r="AE51" s="500"/>
      <c r="AF51" s="500"/>
      <c r="AG51" s="500"/>
      <c r="AH51" s="500"/>
      <c r="AI51" s="500"/>
      <c r="AJ51" s="500"/>
      <c r="AK51" s="500"/>
      <c r="AL51" s="214"/>
      <c r="AM51" s="214"/>
      <c r="AN51" s="275"/>
      <c r="AO51" s="214"/>
    </row>
    <row r="52" spans="2:43" ht="15" x14ac:dyDescent="0.2">
      <c r="B52" s="500" t="str">
        <f>Processes!C88</f>
        <v>ABIOFRSR2</v>
      </c>
      <c r="C52" s="500" t="str">
        <f>Processes!D88</f>
        <v>Forestry residues - RSV 2</v>
      </c>
      <c r="D52" s="500" t="str">
        <f>Commodities!$C$22</f>
        <v>FORLAND</v>
      </c>
      <c r="E52" s="500" t="s">
        <v>421</v>
      </c>
      <c r="F52" s="501"/>
      <c r="G52" s="501">
        <f>1/'BIO-Techs'!M20</f>
        <v>5.3305984978500353E-3</v>
      </c>
      <c r="H52" s="500"/>
      <c r="I52" s="501">
        <f>G52</f>
        <v>5.3305984978500353E-3</v>
      </c>
      <c r="J52" s="500"/>
      <c r="K52" s="502">
        <v>1</v>
      </c>
      <c r="L52" s="503">
        <f>'BIO-Techs'!H20</f>
        <v>50</v>
      </c>
      <c r="M52" s="503">
        <f>'BIO-Techs'!I20</f>
        <v>0</v>
      </c>
      <c r="N52" s="503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214"/>
      <c r="AM52" s="214"/>
      <c r="AN52" s="275"/>
      <c r="AO52" s="214"/>
    </row>
    <row r="53" spans="2:43" ht="15" x14ac:dyDescent="0.2">
      <c r="B53" s="500" t="str">
        <f>Processes!C89</f>
        <v>ABIOFRSR3</v>
      </c>
      <c r="C53" s="500" t="str">
        <f>Processes!D89</f>
        <v>Forestry residues - RSV 3</v>
      </c>
      <c r="D53" s="500" t="str">
        <f>Commodities!$C$22</f>
        <v>FORLAND</v>
      </c>
      <c r="E53" s="500" t="s">
        <v>421</v>
      </c>
      <c r="F53" s="501"/>
      <c r="G53" s="501">
        <f>1/'BIO-Techs'!M21</f>
        <v>5.3305984978500353E-3</v>
      </c>
      <c r="H53" s="500"/>
      <c r="I53" s="501">
        <f>G53</f>
        <v>5.3305984978500353E-3</v>
      </c>
      <c r="J53" s="500"/>
      <c r="K53" s="502">
        <v>1</v>
      </c>
      <c r="L53" s="503">
        <f>'BIO-Techs'!H21</f>
        <v>50</v>
      </c>
      <c r="M53" s="503">
        <f>'BIO-Techs'!I21</f>
        <v>0</v>
      </c>
      <c r="N53" s="503"/>
      <c r="O53" s="500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214"/>
      <c r="AM53" s="214"/>
      <c r="AN53" s="275"/>
      <c r="AO53" s="214"/>
    </row>
    <row r="54" spans="2:43" ht="15" x14ac:dyDescent="0.2">
      <c r="B54" s="504" t="str">
        <f>Processes!C39</f>
        <v>FORLANDPOT</v>
      </c>
      <c r="C54" s="504" t="str">
        <f>Processes!D39</f>
        <v>Forestry land potential</v>
      </c>
      <c r="D54" s="504"/>
      <c r="E54" s="504" t="str">
        <f>Commodities!C22</f>
        <v>FORLAND</v>
      </c>
      <c r="F54" s="500"/>
      <c r="G54" s="500"/>
      <c r="H54" s="505"/>
      <c r="I54" s="505"/>
      <c r="J54" s="505"/>
      <c r="K54" s="505"/>
      <c r="L54" s="506"/>
      <c r="M54" s="507"/>
      <c r="N54" s="508"/>
      <c r="O54" s="509"/>
      <c r="P54" s="510"/>
      <c r="Q54" s="510"/>
      <c r="R54" s="510"/>
      <c r="S54" s="510"/>
      <c r="T54" s="510"/>
      <c r="U54" s="510"/>
      <c r="V54" s="510"/>
      <c r="W54" s="510"/>
      <c r="X54" s="510"/>
      <c r="Y54" s="510"/>
      <c r="Z54" s="510"/>
      <c r="AA54" s="503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92"/>
    </row>
    <row r="55" spans="2:43" ht="15" x14ac:dyDescent="0.2">
      <c r="H55" s="498"/>
      <c r="I55" s="498"/>
      <c r="J55" s="498"/>
      <c r="K55" s="498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N55" s="214"/>
      <c r="AO55" s="214"/>
    </row>
    <row r="56" spans="2:43" ht="15" x14ac:dyDescent="0.2">
      <c r="G56" s="76">
        <f>('BIO-Techs'!N13+'BIO-Techs'!R13)/'BIO-Techs'!$M13</f>
        <v>2.6107223116514779E-2</v>
      </c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14"/>
      <c r="AM56" s="214"/>
      <c r="AN56" s="214"/>
      <c r="AO56" s="214"/>
      <c r="AP56" s="92"/>
      <c r="AQ56" s="92"/>
    </row>
    <row r="57" spans="2:43" ht="15" x14ac:dyDescent="0.2">
      <c r="H57" s="499"/>
      <c r="I57" s="499"/>
      <c r="J57" s="499"/>
      <c r="K57" s="499"/>
      <c r="N57" s="224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214"/>
      <c r="AM57" s="214"/>
      <c r="AN57" s="275"/>
      <c r="AO57" s="214"/>
      <c r="AP57" s="92"/>
      <c r="AQ57" s="92"/>
    </row>
    <row r="58" spans="2:43" x14ac:dyDescent="0.2">
      <c r="D58" s="19"/>
      <c r="N58" s="92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92"/>
      <c r="AO58" s="92"/>
      <c r="AP58" s="92"/>
      <c r="AQ58" s="92"/>
    </row>
    <row r="59" spans="2:43" x14ac:dyDescent="0.2">
      <c r="N59" s="92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92"/>
      <c r="AM59" s="92"/>
      <c r="AN59" s="92"/>
      <c r="AO59" s="92"/>
      <c r="AP59" s="92"/>
      <c r="AQ59" s="92"/>
    </row>
    <row r="60" spans="2:43" x14ac:dyDescent="0.2">
      <c r="F60" s="511">
        <f>'BIO-Techs'!M19</f>
        <v>187.59619588744587</v>
      </c>
      <c r="N60" s="512">
        <f>'BIO-Techs'!L19</f>
        <v>187.59619588744587</v>
      </c>
    </row>
    <row r="61" spans="2:43" x14ac:dyDescent="0.2">
      <c r="H61" s="499"/>
      <c r="I61" s="499"/>
      <c r="J61" s="499"/>
    </row>
    <row r="69" spans="7:11" x14ac:dyDescent="0.2">
      <c r="G69" s="499"/>
      <c r="H69" s="499"/>
      <c r="I69" s="499"/>
      <c r="J69" s="499"/>
      <c r="K69" s="499"/>
    </row>
    <row r="70" spans="7:11" x14ac:dyDescent="0.2">
      <c r="G70" s="499"/>
      <c r="H70" s="499"/>
      <c r="I70" s="499"/>
      <c r="J70" s="499"/>
      <c r="K70" s="499"/>
    </row>
    <row r="71" spans="7:11" x14ac:dyDescent="0.2">
      <c r="G71" s="499"/>
      <c r="H71" s="499"/>
      <c r="I71" s="499"/>
      <c r="J71" s="499"/>
      <c r="K71" s="49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V187"/>
  <sheetViews>
    <sheetView zoomScaleNormal="100" workbookViewId="0">
      <selection activeCell="V169" sqref="V169"/>
    </sheetView>
  </sheetViews>
  <sheetFormatPr defaultColWidth="9.140625" defaultRowHeight="12.75" x14ac:dyDescent="0.2"/>
  <cols>
    <col min="1" max="1" width="9.140625" style="77"/>
    <col min="2" max="2" width="15.42578125" style="77" bestFit="1" customWidth="1"/>
    <col min="3" max="3" width="52.28515625" style="77" bestFit="1" customWidth="1"/>
    <col min="4" max="4" width="10.42578125" style="77" customWidth="1"/>
    <col min="5" max="5" width="11.85546875" style="77" bestFit="1" customWidth="1"/>
    <col min="6" max="9" width="6" style="77" customWidth="1"/>
    <col min="10" max="10" width="7.7109375" style="77" customWidth="1"/>
    <col min="11" max="16" width="9.140625" style="77"/>
    <col min="17" max="17" width="9.140625" style="408"/>
    <col min="18" max="16384" width="9.140625" style="77"/>
  </cols>
  <sheetData>
    <row r="1" spans="2:19" ht="6.75" customHeight="1" x14ac:dyDescent="0.2"/>
    <row r="2" spans="2:19" x14ac:dyDescent="0.2">
      <c r="B2" s="10"/>
      <c r="C2" s="10"/>
      <c r="D2" s="10"/>
      <c r="E2" s="135" t="s">
        <v>613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9" ht="38.25" x14ac:dyDescent="0.2">
      <c r="B3" s="36" t="s">
        <v>1</v>
      </c>
      <c r="C3" s="38" t="s">
        <v>26</v>
      </c>
      <c r="D3" s="36" t="s">
        <v>27</v>
      </c>
      <c r="E3" s="36" t="s">
        <v>3</v>
      </c>
      <c r="F3" s="469" t="s">
        <v>570</v>
      </c>
      <c r="G3" s="469" t="s">
        <v>571</v>
      </c>
      <c r="H3" s="469" t="s">
        <v>606</v>
      </c>
      <c r="I3" s="469" t="s">
        <v>234</v>
      </c>
      <c r="J3" s="4" t="s">
        <v>468</v>
      </c>
      <c r="K3" s="4" t="s">
        <v>29</v>
      </c>
      <c r="L3" s="4" t="s">
        <v>30</v>
      </c>
      <c r="M3" s="4" t="s">
        <v>17</v>
      </c>
      <c r="N3" s="4" t="s">
        <v>290</v>
      </c>
      <c r="O3" s="4" t="s">
        <v>291</v>
      </c>
      <c r="P3" s="4" t="s">
        <v>292</v>
      </c>
      <c r="Q3" s="137" t="s">
        <v>694</v>
      </c>
      <c r="R3" s="4" t="s">
        <v>632</v>
      </c>
      <c r="S3" s="4" t="s">
        <v>293</v>
      </c>
    </row>
    <row r="4" spans="2:19" ht="26.25" thickBot="1" x14ac:dyDescent="0.25">
      <c r="B4" s="37" t="s">
        <v>31</v>
      </c>
      <c r="C4" s="37" t="s">
        <v>11</v>
      </c>
      <c r="D4" s="37" t="s">
        <v>32</v>
      </c>
      <c r="E4" s="37" t="s">
        <v>14</v>
      </c>
      <c r="F4" s="5"/>
      <c r="G4" s="5"/>
      <c r="H4" s="5"/>
      <c r="I4" s="5"/>
      <c r="J4" s="5"/>
      <c r="K4" s="5"/>
      <c r="L4" s="5" t="s">
        <v>184</v>
      </c>
      <c r="M4" s="5"/>
      <c r="N4" s="5"/>
      <c r="O4" s="5" t="s">
        <v>37</v>
      </c>
      <c r="P4" s="5" t="s">
        <v>37</v>
      </c>
      <c r="Q4" s="5" t="s">
        <v>695</v>
      </c>
      <c r="R4" s="5" t="s">
        <v>37</v>
      </c>
      <c r="S4" s="5"/>
    </row>
    <row r="5" spans="2:19" x14ac:dyDescent="0.2">
      <c r="B5" s="11" t="str">
        <f>Processes!C40</f>
        <v>ANRGCAT100</v>
      </c>
      <c r="C5" s="11" t="str">
        <f>Processes!D40</f>
        <v>Dairy Cattle BY - Energy Use (Standard pratices)</v>
      </c>
      <c r="D5" s="19" t="str">
        <f>Commodities!$C$44</f>
        <v>AGRELC</v>
      </c>
      <c r="E5" s="19"/>
      <c r="F5" s="472">
        <f>'BY-Techs'!H4/SUM('BY-Techs'!H4,'BY-Techs'!L4)</f>
        <v>0.16458666157749635</v>
      </c>
      <c r="G5" s="472">
        <f>'BY-Techs'!I4/SUM('BY-Techs'!I4,'BY-Techs'!M4)</f>
        <v>0.16143513624510228</v>
      </c>
      <c r="H5" s="472">
        <f>'BY-Techs'!J4/SUM('BY-Techs'!J4,'BY-Techs'!N4)</f>
        <v>0.19151706842742608</v>
      </c>
      <c r="I5" s="472">
        <f>'BY-Techs'!K4/SUM('BY-Techs'!K4,'BY-Techs'!O4)</f>
        <v>0.1739387541897498</v>
      </c>
      <c r="J5" s="472"/>
      <c r="K5" s="462">
        <v>1</v>
      </c>
      <c r="L5" s="462">
        <v>10</v>
      </c>
      <c r="M5" s="462">
        <v>2012</v>
      </c>
      <c r="N5" s="462"/>
      <c r="O5" s="462"/>
    </row>
    <row r="6" spans="2:19" x14ac:dyDescent="0.2">
      <c r="B6" s="11"/>
      <c r="C6" s="11"/>
      <c r="D6" s="10" t="str">
        <f>Commodities!$C$43</f>
        <v>AGRDST</v>
      </c>
      <c r="E6" s="19"/>
      <c r="F6" s="472">
        <f>'BY-Techs'!L4/SUM('BY-Techs'!H4,'BY-Techs'!L4)</f>
        <v>0.83541333842250376</v>
      </c>
      <c r="G6" s="472">
        <f>'BY-Techs'!M4/SUM('BY-Techs'!I4,'BY-Techs'!M4)</f>
        <v>0.83856486375489769</v>
      </c>
      <c r="H6" s="472">
        <f>'BY-Techs'!N4/SUM('BY-Techs'!J4,'BY-Techs'!N4)</f>
        <v>0.808482931572574</v>
      </c>
      <c r="I6" s="472">
        <f>'BY-Techs'!O4/SUM('BY-Techs'!K4,'BY-Techs'!O4)</f>
        <v>0.8260612458102502</v>
      </c>
      <c r="J6" s="472"/>
      <c r="K6" s="462"/>
      <c r="L6" s="462"/>
      <c r="M6" s="462"/>
      <c r="N6" s="462"/>
      <c r="O6" s="462"/>
    </row>
    <row r="7" spans="2:19" x14ac:dyDescent="0.2">
      <c r="B7" s="10"/>
      <c r="C7" s="10"/>
      <c r="D7" s="19"/>
      <c r="E7" s="19" t="str">
        <f>Commodities!$C$26</f>
        <v>ANRGCAT1</v>
      </c>
      <c r="J7" s="473">
        <v>1</v>
      </c>
      <c r="K7" s="462"/>
      <c r="L7" s="462"/>
      <c r="M7" s="462"/>
      <c r="N7" s="462"/>
      <c r="O7" s="462"/>
    </row>
    <row r="8" spans="2:19" x14ac:dyDescent="0.2">
      <c r="B8" s="77" t="str">
        <f>Processes!C41</f>
        <v>ANRGCAT200</v>
      </c>
      <c r="C8" s="77" t="str">
        <f>Processes!D41</f>
        <v>Non-Dairy Cattle BY - Energy Use (Standard pratices)</v>
      </c>
      <c r="D8" s="19" t="str">
        <f>Commodities!$C$44</f>
        <v>AGRELC</v>
      </c>
      <c r="F8" s="472">
        <f>'BY-Techs'!H5/SUM('BY-Techs'!H5,'BY-Techs'!L5)</f>
        <v>0.16458666157749635</v>
      </c>
      <c r="G8" s="472">
        <f>'BY-Techs'!I5/SUM('BY-Techs'!I5,'BY-Techs'!M5)</f>
        <v>0.16144166900569304</v>
      </c>
      <c r="H8" s="472">
        <f>'BY-Techs'!J5/SUM('BY-Techs'!J5,'BY-Techs'!N5)</f>
        <v>0.19151706842742608</v>
      </c>
      <c r="I8" s="472">
        <f>'BY-Techs'!K5/SUM('BY-Techs'!K5,'BY-Techs'!O5)</f>
        <v>0.1739387541897498</v>
      </c>
      <c r="K8" s="462">
        <v>1</v>
      </c>
      <c r="L8" s="462">
        <v>10</v>
      </c>
      <c r="M8" s="462">
        <v>2012</v>
      </c>
      <c r="N8" s="462"/>
    </row>
    <row r="9" spans="2:19" x14ac:dyDescent="0.2">
      <c r="D9" s="10" t="str">
        <f>Commodities!$C$43</f>
        <v>AGRDST</v>
      </c>
      <c r="F9" s="472">
        <f>'BY-Techs'!L5/SUM('BY-Techs'!H5,'BY-Techs'!L5)</f>
        <v>0.83541333842250365</v>
      </c>
      <c r="G9" s="472">
        <f>'BY-Techs'!M5/SUM('BY-Techs'!I5,'BY-Techs'!M5)</f>
        <v>0.83855833099430688</v>
      </c>
      <c r="H9" s="472">
        <f>'BY-Techs'!N5/SUM('BY-Techs'!J5,'BY-Techs'!N5)</f>
        <v>0.808482931572574</v>
      </c>
      <c r="I9" s="472">
        <f>'BY-Techs'!O5/SUM('BY-Techs'!K5,'BY-Techs'!O5)</f>
        <v>0.8260612458102502</v>
      </c>
    </row>
    <row r="10" spans="2:19" x14ac:dyDescent="0.2">
      <c r="E10" s="77" t="str">
        <f>Commodities!C27</f>
        <v>ANRGCAT2</v>
      </c>
      <c r="J10" s="474">
        <v>1</v>
      </c>
    </row>
    <row r="11" spans="2:19" x14ac:dyDescent="0.2">
      <c r="B11" s="77" t="str">
        <f>Processes!C42</f>
        <v>ANRGSHE100</v>
      </c>
      <c r="C11" s="77" t="str">
        <f>Processes!D42</f>
        <v>Sheep BY - Energy Use (Standard pratices)</v>
      </c>
      <c r="D11" s="19" t="str">
        <f>Commodities!$C$44</f>
        <v>AGRELC</v>
      </c>
      <c r="F11" s="475">
        <f>'BY-Techs'!H6/SUM('BY-Techs'!H6,'BY-Techs'!L6)</f>
        <v>0.16458666157749635</v>
      </c>
      <c r="G11" s="475">
        <f>'BY-Techs'!I6/SUM('BY-Techs'!I6,'BY-Techs'!M6)</f>
        <v>0.1614353606920981</v>
      </c>
      <c r="H11" s="475">
        <f>'BY-Techs'!J6/SUM('BY-Techs'!J6,'BY-Techs'!N6)</f>
        <v>0.19151706842742611</v>
      </c>
      <c r="I11" s="475">
        <f>'BY-Techs'!K6/SUM('BY-Techs'!K6,'BY-Techs'!O6)</f>
        <v>0.17393875418974983</v>
      </c>
      <c r="K11" s="462">
        <v>1</v>
      </c>
      <c r="L11" s="462">
        <v>10</v>
      </c>
      <c r="M11" s="462">
        <v>2012</v>
      </c>
      <c r="N11" s="462"/>
    </row>
    <row r="12" spans="2:19" x14ac:dyDescent="0.2">
      <c r="D12" s="10" t="str">
        <f>Commodities!$C$43</f>
        <v>AGRDST</v>
      </c>
      <c r="F12" s="475">
        <f>'BY-Techs'!L6/SUM('BY-Techs'!H6,'BY-Techs'!L6)</f>
        <v>0.83541333842250354</v>
      </c>
      <c r="G12" s="475">
        <f>'BY-Techs'!M6/SUM('BY-Techs'!I6,'BY-Techs'!M6)</f>
        <v>0.83856463930790193</v>
      </c>
      <c r="H12" s="475">
        <f>'BY-Techs'!N6/SUM('BY-Techs'!J6,'BY-Techs'!N6)</f>
        <v>0.80848293157257389</v>
      </c>
      <c r="I12" s="475">
        <f>'BY-Techs'!O6/SUM('BY-Techs'!K6,'BY-Techs'!O6)</f>
        <v>0.8260612458102502</v>
      </c>
    </row>
    <row r="13" spans="2:19" x14ac:dyDescent="0.2">
      <c r="E13" s="77" t="str">
        <f>Commodities!C28</f>
        <v>ANRGSHE</v>
      </c>
      <c r="J13" s="474">
        <v>1</v>
      </c>
    </row>
    <row r="14" spans="2:19" x14ac:dyDescent="0.2">
      <c r="B14" s="77" t="str">
        <f>Processes!C43</f>
        <v>ANRGPIG100</v>
      </c>
      <c r="C14" s="77" t="str">
        <f>Processes!D43</f>
        <v>Pigs BY - Energy Use (Standard pratices)</v>
      </c>
      <c r="D14" s="19" t="str">
        <f>Commodities!$C$44</f>
        <v>AGRELC</v>
      </c>
      <c r="F14" s="472">
        <f>'BY-Techs'!H7/SUM('BY-Techs'!H7,'BY-Techs'!L7)</f>
        <v>0.16458666157749635</v>
      </c>
      <c r="G14" s="472">
        <f>'BY-Techs'!I7/SUM('BY-Techs'!I7,'BY-Techs'!M7)</f>
        <v>0.16136932809830315</v>
      </c>
      <c r="H14" s="472">
        <f>'BY-Techs'!J7/SUM('BY-Techs'!J7,'BY-Techs'!N7)</f>
        <v>0.19151706842742608</v>
      </c>
      <c r="I14" s="472">
        <f>'BY-Techs'!K7/SUM('BY-Techs'!K7,'BY-Techs'!O7)</f>
        <v>0.17393875418974983</v>
      </c>
      <c r="K14" s="462">
        <v>1</v>
      </c>
      <c r="L14" s="462">
        <v>10</v>
      </c>
      <c r="M14" s="462">
        <v>2012</v>
      </c>
      <c r="N14" s="462"/>
    </row>
    <row r="15" spans="2:19" x14ac:dyDescent="0.2">
      <c r="D15" s="10" t="str">
        <f>Commodities!$C$43</f>
        <v>AGRDST</v>
      </c>
      <c r="F15" s="472">
        <f>'BY-Techs'!L7/SUM('BY-Techs'!H7,'BY-Techs'!L7)</f>
        <v>0.83541333842250365</v>
      </c>
      <c r="G15" s="472">
        <f>'BY-Techs'!M7/SUM('BY-Techs'!I7,'BY-Techs'!M7)</f>
        <v>0.83863067190169693</v>
      </c>
      <c r="H15" s="472">
        <f>'BY-Techs'!N7/SUM('BY-Techs'!J7,'BY-Techs'!N7)</f>
        <v>0.80848293157257389</v>
      </c>
      <c r="I15" s="472">
        <f>'BY-Techs'!O7/SUM('BY-Techs'!K7,'BY-Techs'!O7)</f>
        <v>0.8260612458102502</v>
      </c>
    </row>
    <row r="16" spans="2:19" x14ac:dyDescent="0.2">
      <c r="E16" s="77" t="str">
        <f>Commodities!C29</f>
        <v>ANRGPIG</v>
      </c>
      <c r="F16" s="389"/>
      <c r="G16" s="389"/>
      <c r="H16" s="389"/>
      <c r="I16" s="389"/>
      <c r="J16" s="474">
        <v>1</v>
      </c>
    </row>
    <row r="17" spans="2:22" x14ac:dyDescent="0.2">
      <c r="B17" s="77" t="str">
        <f>Processes!C44</f>
        <v>ANRGPOU100</v>
      </c>
      <c r="C17" s="77" t="str">
        <f>Processes!D44</f>
        <v>Poultry BY - Energy Use (Standard pratices)</v>
      </c>
      <c r="D17" s="19" t="str">
        <f>Commodities!$C$44</f>
        <v>AGRELC</v>
      </c>
      <c r="F17" s="472">
        <f>'BY-Techs'!H8/SUM('BY-Techs'!H8,'BY-Techs'!L8)</f>
        <v>0.16458666157749635</v>
      </c>
      <c r="G17" s="472">
        <f>'BY-Techs'!I8/SUM('BY-Techs'!I8,'BY-Techs'!M8)</f>
        <v>0.16142667994319745</v>
      </c>
      <c r="H17" s="472">
        <f>'BY-Techs'!J8/SUM('BY-Techs'!J8,'BY-Techs'!N8)</f>
        <v>0.19151706842742611</v>
      </c>
      <c r="I17" s="472">
        <f>'BY-Techs'!K8/SUM('BY-Techs'!K8,'BY-Techs'!O8)</f>
        <v>0.17393875418974983</v>
      </c>
      <c r="K17" s="462">
        <v>1</v>
      </c>
      <c r="L17" s="462">
        <v>10</v>
      </c>
      <c r="M17" s="462">
        <v>2012</v>
      </c>
      <c r="N17" s="462"/>
    </row>
    <row r="18" spans="2:22" x14ac:dyDescent="0.2">
      <c r="D18" s="10" t="str">
        <f>Commodities!$C$43</f>
        <v>AGRDST</v>
      </c>
      <c r="F18" s="472">
        <f>'BY-Techs'!L8/SUM('BY-Techs'!H8,'BY-Techs'!L8)</f>
        <v>0.83541333842250365</v>
      </c>
      <c r="G18" s="472">
        <f>'BY-Techs'!M8/SUM('BY-Techs'!I8,'BY-Techs'!M8)</f>
        <v>0.83857332005680241</v>
      </c>
      <c r="H18" s="472">
        <f>'BY-Techs'!N8/SUM('BY-Techs'!J8,'BY-Techs'!N8)</f>
        <v>0.80848293157257389</v>
      </c>
      <c r="I18" s="472">
        <f>'BY-Techs'!O8/SUM('BY-Techs'!K8,'BY-Techs'!O8)</f>
        <v>0.8260612458102502</v>
      </c>
    </row>
    <row r="19" spans="2:22" x14ac:dyDescent="0.2">
      <c r="E19" s="77" t="str">
        <f>Commodities!C30</f>
        <v>ANRGPOU</v>
      </c>
      <c r="F19" s="389"/>
      <c r="G19" s="389"/>
      <c r="H19" s="389"/>
      <c r="I19" s="389"/>
      <c r="J19" s="474">
        <v>1</v>
      </c>
    </row>
    <row r="20" spans="2:22" x14ac:dyDescent="0.2">
      <c r="B20" s="77" t="str">
        <f>Processes!C45</f>
        <v>ANRGOTH100</v>
      </c>
      <c r="C20" s="77" t="str">
        <f>Processes!D45</f>
        <v>Other Animals BY Energy Use (Standard pratices)</v>
      </c>
      <c r="D20" s="19" t="str">
        <f>Commodities!$C$44</f>
        <v>AGRELC</v>
      </c>
      <c r="F20" s="472">
        <f>'BY-Techs'!H9/SUM('BY-Techs'!H9,'BY-Techs'!L9)</f>
        <v>0.16458666157749638</v>
      </c>
      <c r="G20" s="472">
        <f>'BY-Techs'!I9/SUM('BY-Techs'!I9,'BY-Techs'!M9)</f>
        <v>0.16150942949029448</v>
      </c>
      <c r="H20" s="472">
        <f>'BY-Techs'!J9/SUM('BY-Techs'!J9,'BY-Techs'!N9)</f>
        <v>0.19151706842742608</v>
      </c>
      <c r="I20" s="472">
        <f>'BY-Techs'!K9/SUM('BY-Techs'!K9,'BY-Techs'!O9)</f>
        <v>0.1739387541897498</v>
      </c>
      <c r="K20" s="462">
        <v>1</v>
      </c>
      <c r="L20" s="462">
        <v>10</v>
      </c>
      <c r="M20" s="462">
        <v>2012</v>
      </c>
      <c r="N20" s="462"/>
    </row>
    <row r="21" spans="2:22" x14ac:dyDescent="0.2">
      <c r="D21" s="10" t="str">
        <f>Commodities!$C$43</f>
        <v>AGRDST</v>
      </c>
      <c r="F21" s="472">
        <f>'BY-Techs'!L9/SUM('BY-Techs'!H9,'BY-Techs'!L9)</f>
        <v>0.83541333842250354</v>
      </c>
      <c r="G21" s="472">
        <f>'BY-Techs'!M9/SUM('BY-Techs'!I9,'BY-Techs'!M9)</f>
        <v>0.83849057050970555</v>
      </c>
      <c r="H21" s="472">
        <f>'BY-Techs'!N9/SUM('BY-Techs'!J9,'BY-Techs'!N9)</f>
        <v>0.808482931572574</v>
      </c>
      <c r="I21" s="472">
        <f>'BY-Techs'!O9/SUM('BY-Techs'!K9,'BY-Techs'!O9)</f>
        <v>0.82606124581025031</v>
      </c>
    </row>
    <row r="22" spans="2:22" x14ac:dyDescent="0.2">
      <c r="B22" s="92"/>
      <c r="C22" s="92"/>
      <c r="D22" s="92"/>
      <c r="E22" s="92" t="str">
        <f>Commodities!C31</f>
        <v>ANRGOTH</v>
      </c>
      <c r="F22" s="92"/>
      <c r="G22" s="92"/>
      <c r="H22" s="92"/>
      <c r="I22" s="92"/>
      <c r="J22" s="476">
        <v>1</v>
      </c>
      <c r="K22" s="92"/>
      <c r="L22" s="92"/>
      <c r="M22" s="92"/>
      <c r="N22" s="92"/>
      <c r="O22" s="92"/>
      <c r="P22" s="92"/>
      <c r="Q22" s="555"/>
      <c r="R22" s="92"/>
    </row>
    <row r="23" spans="2:22" x14ac:dyDescent="0.2">
      <c r="B23" s="77" t="str">
        <f>Processes!C46</f>
        <v>ANRGTIL100</v>
      </c>
      <c r="C23" s="77" t="str">
        <f>Processes!D46</f>
        <v>Tillage BY - Energy Use (Standard pratices)</v>
      </c>
      <c r="D23" s="19" t="str">
        <f>Commodities!$C$44</f>
        <v>AGRELC</v>
      </c>
      <c r="F23" s="472">
        <f>'BY-Techs'!H14/SUM('BY-Techs'!H14,'BY-Techs'!L14)</f>
        <v>0.16458666157749635</v>
      </c>
      <c r="G23" s="472">
        <f>'BY-Techs'!I14/SUM('BY-Techs'!I14,'BY-Techs'!M14)</f>
        <v>0.16142446222938658</v>
      </c>
      <c r="H23" s="472">
        <f>'BY-Techs'!J14/SUM('BY-Techs'!J14,'BY-Techs'!N14)</f>
        <v>0.19151706842742605</v>
      </c>
      <c r="I23" s="472">
        <f>'BY-Techs'!K14/SUM('BY-Techs'!K14,'BY-Techs'!O14)</f>
        <v>0.17393875418974977</v>
      </c>
      <c r="K23" s="462">
        <v>1</v>
      </c>
      <c r="L23" s="462">
        <v>10</v>
      </c>
      <c r="M23" s="462">
        <v>2012</v>
      </c>
      <c r="N23" s="462"/>
    </row>
    <row r="24" spans="2:22" x14ac:dyDescent="0.2">
      <c r="D24" s="10" t="str">
        <f>Commodities!$C$43</f>
        <v>AGRDST</v>
      </c>
      <c r="F24" s="472">
        <f>'BY-Techs'!L14/SUM('BY-Techs'!H14,'BY-Techs'!L14)</f>
        <v>0.83541333842250365</v>
      </c>
      <c r="G24" s="472">
        <f>'BY-Techs'!M14/SUM('BY-Techs'!I14,'BY-Techs'!M14)</f>
        <v>0.83857553777061333</v>
      </c>
      <c r="H24" s="472">
        <f>'BY-Techs'!N14/SUM('BY-Techs'!J14,'BY-Techs'!N14)</f>
        <v>0.80848293157257389</v>
      </c>
      <c r="I24" s="472">
        <f>'BY-Techs'!O14/SUM('BY-Techs'!K14,'BY-Techs'!O14)</f>
        <v>0.8260612458102502</v>
      </c>
    </row>
    <row r="25" spans="2:22" x14ac:dyDescent="0.2">
      <c r="B25" s="93"/>
      <c r="C25" s="93"/>
      <c r="D25" s="93"/>
      <c r="E25" s="93" t="str">
        <f>Commodities!C32</f>
        <v>ANRGTIL</v>
      </c>
      <c r="F25" s="93"/>
      <c r="G25" s="93"/>
      <c r="H25" s="93"/>
      <c r="I25" s="93"/>
      <c r="J25" s="477">
        <v>1</v>
      </c>
      <c r="K25" s="93"/>
      <c r="L25" s="93"/>
      <c r="M25" s="93"/>
      <c r="N25" s="93"/>
      <c r="O25" s="93"/>
      <c r="P25" s="93"/>
      <c r="Q25" s="378"/>
      <c r="R25" s="93"/>
      <c r="S25" s="93"/>
      <c r="U25" s="77" t="s">
        <v>300</v>
      </c>
      <c r="V25" s="77" t="s">
        <v>385</v>
      </c>
    </row>
    <row r="26" spans="2:22" x14ac:dyDescent="0.2">
      <c r="B26" s="10" t="str">
        <f>Processes!C47</f>
        <v>ANRGCAT110</v>
      </c>
      <c r="C26" s="10" t="str">
        <f>Processes!D47</f>
        <v>Dairy Cattle BY - Energy Use (New pratices)</v>
      </c>
      <c r="D26" s="10" t="str">
        <f>Commodities!$C$41</f>
        <v>AGRBDL</v>
      </c>
      <c r="E26" s="19"/>
      <c r="F26" s="462"/>
      <c r="G26" s="462"/>
      <c r="H26" s="462"/>
      <c r="I26" s="462"/>
      <c r="J26" s="473"/>
      <c r="K26" s="462">
        <v>1</v>
      </c>
      <c r="L26" s="462">
        <v>10</v>
      </c>
      <c r="M26" s="462">
        <v>2015</v>
      </c>
      <c r="N26" s="462">
        <v>1</v>
      </c>
      <c r="O26" s="478">
        <v>1.4999999999999999E-2</v>
      </c>
      <c r="P26" s="479">
        <f>H6*0.8</f>
        <v>0.64678634525805923</v>
      </c>
      <c r="Q26" s="590">
        <v>5</v>
      </c>
      <c r="S26" s="77">
        <f>V26</f>
        <v>10</v>
      </c>
      <c r="U26" s="77">
        <v>15</v>
      </c>
      <c r="V26" s="77">
        <v>10</v>
      </c>
    </row>
    <row r="27" spans="2:22" x14ac:dyDescent="0.2">
      <c r="D27" s="10" t="str">
        <f>Commodities!$C$42</f>
        <v>AGRBIO</v>
      </c>
      <c r="E27" s="19"/>
      <c r="F27" s="462"/>
      <c r="G27" s="462"/>
      <c r="H27" s="462"/>
      <c r="I27" s="462"/>
      <c r="J27" s="473"/>
      <c r="K27" s="462"/>
      <c r="L27" s="462"/>
      <c r="M27" s="462"/>
      <c r="N27" s="462"/>
      <c r="O27" s="479">
        <v>0.01</v>
      </c>
      <c r="P27" s="480">
        <v>0.1</v>
      </c>
      <c r="Q27" s="591">
        <v>5</v>
      </c>
      <c r="R27" s="481"/>
      <c r="S27" s="77">
        <f>V27</f>
        <v>15</v>
      </c>
      <c r="U27" s="482">
        <v>37.840103392989299</v>
      </c>
      <c r="V27" s="482">
        <v>15</v>
      </c>
    </row>
    <row r="28" spans="2:22" x14ac:dyDescent="0.2">
      <c r="D28" s="10" t="str">
        <f>Commodities!$C$44</f>
        <v>AGRELC</v>
      </c>
      <c r="E28" s="19"/>
      <c r="F28" s="462"/>
      <c r="G28" s="462"/>
      <c r="H28" s="462"/>
      <c r="I28" s="462"/>
      <c r="J28" s="473"/>
      <c r="K28" s="462"/>
      <c r="L28" s="462"/>
      <c r="M28" s="462"/>
      <c r="N28" s="462"/>
      <c r="O28" s="483">
        <f>$H$5*1.1</f>
        <v>0.2106687752701687</v>
      </c>
      <c r="P28" s="479">
        <f>$H$5*1.5</f>
        <v>0.28727560264113911</v>
      </c>
      <c r="Q28" s="590">
        <v>5</v>
      </c>
      <c r="R28" s="479">
        <f>AGR_Energy!$H$5</f>
        <v>0.19151706842742608</v>
      </c>
      <c r="S28" s="77">
        <f>V28</f>
        <v>20</v>
      </c>
      <c r="U28" s="482">
        <v>20</v>
      </c>
      <c r="V28" s="482">
        <v>20</v>
      </c>
    </row>
    <row r="29" spans="2:22" x14ac:dyDescent="0.2">
      <c r="D29" s="10" t="str">
        <f>Commodities!$C$45</f>
        <v>AGRGAS</v>
      </c>
      <c r="E29" s="19"/>
      <c r="F29" s="462"/>
      <c r="G29" s="462"/>
      <c r="H29" s="462"/>
      <c r="I29" s="462"/>
      <c r="J29" s="473"/>
      <c r="K29" s="462"/>
      <c r="L29" s="462"/>
      <c r="M29" s="462"/>
      <c r="N29" s="462"/>
      <c r="O29" s="478">
        <v>7.2999999999999995E-2</v>
      </c>
      <c r="P29" s="484">
        <f>O29*1.5</f>
        <v>0.10949999999999999</v>
      </c>
      <c r="Q29" s="590">
        <v>5</v>
      </c>
      <c r="R29" s="481"/>
      <c r="S29" s="77">
        <f>V29</f>
        <v>12</v>
      </c>
      <c r="U29" s="482">
        <v>30.272082714391399</v>
      </c>
      <c r="V29" s="482">
        <v>12</v>
      </c>
    </row>
    <row r="30" spans="2:22" x14ac:dyDescent="0.2">
      <c r="D30" s="10" t="str">
        <f>Commodities!$C$46</f>
        <v>AGRGEO</v>
      </c>
      <c r="E30" s="19"/>
      <c r="F30" s="462"/>
      <c r="G30" s="462"/>
      <c r="H30" s="462"/>
      <c r="I30" s="462"/>
      <c r="J30" s="473"/>
      <c r="K30" s="462"/>
      <c r="L30" s="462"/>
      <c r="M30" s="462"/>
      <c r="N30" s="462"/>
      <c r="O30" s="479">
        <v>0</v>
      </c>
      <c r="P30" s="480">
        <v>0.01</v>
      </c>
      <c r="Q30" s="590">
        <v>5</v>
      </c>
      <c r="R30" s="481"/>
      <c r="S30" s="77">
        <f>V30</f>
        <v>30</v>
      </c>
      <c r="U30" s="482">
        <v>54.057290561413303</v>
      </c>
      <c r="V30" s="482">
        <v>30</v>
      </c>
    </row>
    <row r="31" spans="2:22" x14ac:dyDescent="0.2">
      <c r="D31" s="10" t="str">
        <f>Commodities!$C$48</f>
        <v>AGRLPG</v>
      </c>
      <c r="E31" s="19"/>
      <c r="F31" s="462"/>
      <c r="G31" s="462"/>
      <c r="H31" s="462"/>
      <c r="I31" s="462"/>
      <c r="J31" s="473"/>
      <c r="K31" s="462"/>
      <c r="L31" s="462"/>
      <c r="M31" s="462"/>
      <c r="N31" s="462"/>
      <c r="O31" s="485">
        <v>1.4999999999999999E-2</v>
      </c>
      <c r="P31" s="479">
        <v>0.1</v>
      </c>
      <c r="Q31" s="590">
        <v>5</v>
      </c>
      <c r="R31" s="481"/>
      <c r="S31" s="77">
        <v>0</v>
      </c>
    </row>
    <row r="32" spans="2:22" x14ac:dyDescent="0.2">
      <c r="B32" s="10"/>
      <c r="C32" s="10"/>
      <c r="D32" s="10" t="str">
        <f>Commodities!$C$43</f>
        <v>AGRDST</v>
      </c>
      <c r="E32" s="19"/>
      <c r="F32" s="462"/>
      <c r="G32" s="462"/>
      <c r="H32" s="462"/>
      <c r="I32" s="462"/>
      <c r="J32" s="473"/>
      <c r="K32" s="462"/>
      <c r="L32" s="462"/>
      <c r="M32" s="462"/>
      <c r="N32" s="462"/>
      <c r="O32" s="479">
        <v>1</v>
      </c>
      <c r="P32" s="479">
        <v>1</v>
      </c>
      <c r="Q32" s="590">
        <v>5</v>
      </c>
      <c r="R32" s="481"/>
    </row>
    <row r="33" spans="2:22" x14ac:dyDescent="0.2">
      <c r="B33" s="10"/>
      <c r="C33" s="10"/>
      <c r="D33" s="10" t="str">
        <f>Commodities!$C$49</f>
        <v>AGRSOL</v>
      </c>
      <c r="E33" s="19"/>
      <c r="F33" s="462"/>
      <c r="G33" s="462"/>
      <c r="H33" s="462"/>
      <c r="I33" s="462"/>
      <c r="J33" s="473"/>
      <c r="K33" s="462"/>
      <c r="L33" s="462"/>
      <c r="M33" s="462"/>
      <c r="N33" s="462"/>
      <c r="O33" s="480">
        <v>0</v>
      </c>
      <c r="P33" s="479">
        <v>0.04</v>
      </c>
      <c r="Q33" s="590">
        <v>5</v>
      </c>
      <c r="R33" s="481"/>
      <c r="S33" s="77">
        <f>V33</f>
        <v>30</v>
      </c>
      <c r="U33" s="482">
        <v>54.057290561413303</v>
      </c>
      <c r="V33" s="482">
        <v>30</v>
      </c>
    </row>
    <row r="34" spans="2:22" x14ac:dyDescent="0.2">
      <c r="E34" s="19" t="str">
        <f>Commodities!$C26</f>
        <v>ANRGCAT1</v>
      </c>
      <c r="J34" s="474"/>
      <c r="P34" s="481"/>
      <c r="Q34" s="591"/>
      <c r="R34" s="481"/>
    </row>
    <row r="35" spans="2:22" x14ac:dyDescent="0.2">
      <c r="B35" s="10" t="str">
        <f>Processes!C48</f>
        <v>ANRGCAT210</v>
      </c>
      <c r="C35" s="10" t="str">
        <f>Processes!D48</f>
        <v>Non-Dairy Cattle BY - Energy Use (New pratices)</v>
      </c>
      <c r="D35" s="10" t="str">
        <f>Commodities!$C$41</f>
        <v>AGRBDL</v>
      </c>
      <c r="K35" s="462">
        <v>1</v>
      </c>
      <c r="L35" s="462">
        <v>10</v>
      </c>
      <c r="M35" s="462">
        <v>2015</v>
      </c>
      <c r="N35" s="462">
        <v>1</v>
      </c>
      <c r="O35" s="478">
        <v>1.4999999999999999E-2</v>
      </c>
      <c r="P35" s="486">
        <f>H9*0.8</f>
        <v>0.64678634525805923</v>
      </c>
      <c r="Q35" s="590">
        <v>5</v>
      </c>
      <c r="R35" s="481"/>
      <c r="S35" s="77">
        <f>$S$26</f>
        <v>10</v>
      </c>
    </row>
    <row r="36" spans="2:22" x14ac:dyDescent="0.2">
      <c r="D36" s="10" t="str">
        <f>Commodities!$C$42</f>
        <v>AGRBIO</v>
      </c>
      <c r="O36" s="479">
        <v>0.01</v>
      </c>
      <c r="P36" s="480">
        <v>0.1</v>
      </c>
      <c r="Q36" s="590">
        <v>5</v>
      </c>
      <c r="R36" s="481"/>
      <c r="S36" s="482">
        <f>$S$27</f>
        <v>15</v>
      </c>
    </row>
    <row r="37" spans="2:22" x14ac:dyDescent="0.2">
      <c r="D37" s="10" t="str">
        <f>Commodities!$C$44</f>
        <v>AGRELC</v>
      </c>
      <c r="O37" s="483">
        <f>$H$8*1.1</f>
        <v>0.2106687752701687</v>
      </c>
      <c r="P37" s="483">
        <f>$H$8*1.5</f>
        <v>0.28727560264113911</v>
      </c>
      <c r="Q37" s="590">
        <v>5</v>
      </c>
      <c r="R37" s="483">
        <f>$H$8</f>
        <v>0.19151706842742608</v>
      </c>
      <c r="S37" s="482">
        <f>$S$28</f>
        <v>20</v>
      </c>
    </row>
    <row r="38" spans="2:22" x14ac:dyDescent="0.2">
      <c r="D38" s="10" t="str">
        <f>Commodities!$C$45</f>
        <v>AGRGAS</v>
      </c>
      <c r="O38" s="478">
        <v>7.2999999999999995E-2</v>
      </c>
      <c r="P38" s="484">
        <f>O38*1.5</f>
        <v>0.10949999999999999</v>
      </c>
      <c r="Q38" s="590">
        <v>5</v>
      </c>
      <c r="R38" s="481"/>
      <c r="S38" s="482">
        <f>$S$29</f>
        <v>12</v>
      </c>
    </row>
    <row r="39" spans="2:22" x14ac:dyDescent="0.2">
      <c r="D39" s="10" t="str">
        <f>Commodities!$C$46</f>
        <v>AGRGEO</v>
      </c>
      <c r="O39" s="479">
        <v>0</v>
      </c>
      <c r="P39" s="480">
        <v>0.01</v>
      </c>
      <c r="Q39" s="590">
        <v>5</v>
      </c>
      <c r="R39" s="481"/>
      <c r="S39" s="482">
        <f>$S$30</f>
        <v>30</v>
      </c>
    </row>
    <row r="40" spans="2:22" x14ac:dyDescent="0.2">
      <c r="D40" s="10" t="str">
        <f>Commodities!$C$48</f>
        <v>AGRLPG</v>
      </c>
      <c r="O40" s="485">
        <v>1.4999999999999999E-2</v>
      </c>
      <c r="P40" s="479">
        <v>0.1</v>
      </c>
      <c r="Q40" s="590">
        <v>5</v>
      </c>
      <c r="R40" s="481"/>
      <c r="S40" s="482">
        <f>$S$31</f>
        <v>0</v>
      </c>
    </row>
    <row r="41" spans="2:22" x14ac:dyDescent="0.2">
      <c r="D41" s="10" t="str">
        <f>Commodities!$C$43</f>
        <v>AGRDST</v>
      </c>
      <c r="O41" s="479">
        <v>1</v>
      </c>
      <c r="P41" s="479">
        <v>1</v>
      </c>
      <c r="Q41" s="590">
        <v>5</v>
      </c>
      <c r="R41" s="481"/>
    </row>
    <row r="42" spans="2:22" x14ac:dyDescent="0.2">
      <c r="D42" s="10" t="str">
        <f>Commodities!$C$49</f>
        <v>AGRSOL</v>
      </c>
      <c r="O42" s="480">
        <v>0</v>
      </c>
      <c r="P42" s="479">
        <v>0.04</v>
      </c>
      <c r="Q42" s="590">
        <v>5</v>
      </c>
      <c r="R42" s="481"/>
      <c r="S42" s="482">
        <f>$S$33</f>
        <v>30</v>
      </c>
    </row>
    <row r="43" spans="2:22" x14ac:dyDescent="0.2">
      <c r="E43" s="19" t="str">
        <f>Commodities!$C27</f>
        <v>ANRGCAT2</v>
      </c>
      <c r="J43" s="474"/>
      <c r="O43" s="487"/>
      <c r="P43" s="481"/>
      <c r="Q43" s="591"/>
      <c r="R43" s="481"/>
    </row>
    <row r="44" spans="2:22" x14ac:dyDescent="0.2">
      <c r="B44" s="10" t="str">
        <f>Processes!C49</f>
        <v>ANRGSHE110</v>
      </c>
      <c r="C44" s="10" t="str">
        <f>Processes!D49</f>
        <v>Sheep BY - Energy Use (New pratices)</v>
      </c>
      <c r="D44" s="10" t="str">
        <f>Commodities!$C$41</f>
        <v>AGRBDL</v>
      </c>
      <c r="K44" s="462">
        <v>1</v>
      </c>
      <c r="L44" s="462">
        <v>10</v>
      </c>
      <c r="M44" s="462">
        <v>2015</v>
      </c>
      <c r="N44" s="462">
        <v>1</v>
      </c>
      <c r="O44" s="478">
        <v>1.4999999999999999E-2</v>
      </c>
      <c r="P44" s="486">
        <f>H12*0.8</f>
        <v>0.64678634525805911</v>
      </c>
      <c r="Q44" s="590">
        <v>5</v>
      </c>
      <c r="R44" s="481"/>
      <c r="S44" s="77">
        <f>$S$26</f>
        <v>10</v>
      </c>
    </row>
    <row r="45" spans="2:22" x14ac:dyDescent="0.2">
      <c r="D45" s="10" t="str">
        <f>Commodities!$C$42</f>
        <v>AGRBIO</v>
      </c>
      <c r="O45" s="479">
        <v>0.01</v>
      </c>
      <c r="P45" s="480">
        <v>0.1</v>
      </c>
      <c r="Q45" s="590">
        <v>5</v>
      </c>
      <c r="R45" s="481"/>
      <c r="S45" s="482">
        <f>$S$27</f>
        <v>15</v>
      </c>
    </row>
    <row r="46" spans="2:22" x14ac:dyDescent="0.2">
      <c r="D46" s="10" t="str">
        <f>Commodities!$C$44</f>
        <v>AGRELC</v>
      </c>
      <c r="O46" s="483">
        <f>$H$11*1.1</f>
        <v>0.21066877527016872</v>
      </c>
      <c r="P46" s="483">
        <f>$H$11*1.5</f>
        <v>0.28727560264113916</v>
      </c>
      <c r="Q46" s="590">
        <v>5</v>
      </c>
      <c r="R46" s="483">
        <f>$H$11</f>
        <v>0.19151706842742611</v>
      </c>
      <c r="S46" s="482">
        <f>$S$28</f>
        <v>20</v>
      </c>
    </row>
    <row r="47" spans="2:22" x14ac:dyDescent="0.2">
      <c r="D47" s="10" t="str">
        <f>Commodities!$C$45</f>
        <v>AGRGAS</v>
      </c>
      <c r="O47" s="478">
        <v>7.2999999999999995E-2</v>
      </c>
      <c r="P47" s="484">
        <f>O47*1.5</f>
        <v>0.10949999999999999</v>
      </c>
      <c r="Q47" s="590">
        <v>5</v>
      </c>
      <c r="R47" s="481"/>
      <c r="S47" s="482">
        <f>$S$29</f>
        <v>12</v>
      </c>
    </row>
    <row r="48" spans="2:22" x14ac:dyDescent="0.2">
      <c r="D48" s="10" t="str">
        <f>Commodities!$C$46</f>
        <v>AGRGEO</v>
      </c>
      <c r="O48" s="479">
        <v>0</v>
      </c>
      <c r="P48" s="480">
        <v>0.01</v>
      </c>
      <c r="Q48" s="590">
        <v>5</v>
      </c>
      <c r="R48" s="481"/>
      <c r="S48" s="482">
        <f>$S$30</f>
        <v>30</v>
      </c>
    </row>
    <row r="49" spans="2:19" x14ac:dyDescent="0.2">
      <c r="D49" s="10" t="str">
        <f>Commodities!$C$48</f>
        <v>AGRLPG</v>
      </c>
      <c r="O49" s="485">
        <v>1.4999999999999999E-2</v>
      </c>
      <c r="P49" s="479">
        <v>0.1</v>
      </c>
      <c r="Q49" s="590">
        <v>5</v>
      </c>
      <c r="R49" s="481"/>
      <c r="S49" s="482">
        <f>$S$31</f>
        <v>0</v>
      </c>
    </row>
    <row r="50" spans="2:19" x14ac:dyDescent="0.2">
      <c r="D50" s="10" t="str">
        <f>Commodities!$C$43</f>
        <v>AGRDST</v>
      </c>
      <c r="O50" s="479">
        <v>1</v>
      </c>
      <c r="P50" s="479">
        <v>1</v>
      </c>
      <c r="Q50" s="590">
        <v>5</v>
      </c>
      <c r="R50" s="481"/>
    </row>
    <row r="51" spans="2:19" x14ac:dyDescent="0.2">
      <c r="D51" s="10" t="str">
        <f>Commodities!$C$49</f>
        <v>AGRSOL</v>
      </c>
      <c r="O51" s="480">
        <v>0</v>
      </c>
      <c r="P51" s="479">
        <v>0.04</v>
      </c>
      <c r="Q51" s="590">
        <v>5</v>
      </c>
      <c r="R51" s="481"/>
      <c r="S51" s="482">
        <f>$S$33</f>
        <v>30</v>
      </c>
    </row>
    <row r="52" spans="2:19" x14ac:dyDescent="0.2">
      <c r="E52" s="19" t="str">
        <f>Commodities!$C28</f>
        <v>ANRGSHE</v>
      </c>
      <c r="J52" s="474"/>
      <c r="O52" s="487"/>
      <c r="P52" s="481"/>
      <c r="Q52" s="591"/>
      <c r="R52" s="481"/>
    </row>
    <row r="53" spans="2:19" x14ac:dyDescent="0.2">
      <c r="B53" s="10" t="str">
        <f>Processes!C50</f>
        <v>ANRGPIG110</v>
      </c>
      <c r="C53" s="10" t="str">
        <f>Processes!D50</f>
        <v>Pigs BY - Energy Use (New pratices)</v>
      </c>
      <c r="D53" s="10" t="str">
        <f>Commodities!$C$41</f>
        <v>AGRBDL</v>
      </c>
      <c r="K53" s="462">
        <v>1</v>
      </c>
      <c r="L53" s="462">
        <v>10</v>
      </c>
      <c r="M53" s="462">
        <v>2015</v>
      </c>
      <c r="N53" s="462">
        <v>1</v>
      </c>
      <c r="O53" s="478">
        <v>1.4999999999999999E-2</v>
      </c>
      <c r="P53" s="486">
        <f>H15*0.8</f>
        <v>0.64678634525805911</v>
      </c>
      <c r="Q53" s="590">
        <v>5</v>
      </c>
      <c r="R53" s="481"/>
      <c r="S53" s="77">
        <f>$S$26</f>
        <v>10</v>
      </c>
    </row>
    <row r="54" spans="2:19" x14ac:dyDescent="0.2">
      <c r="D54" s="10" t="str">
        <f>Commodities!$C$42</f>
        <v>AGRBIO</v>
      </c>
      <c r="O54" s="479">
        <v>0.01</v>
      </c>
      <c r="P54" s="480">
        <v>0.1</v>
      </c>
      <c r="Q54" s="590">
        <v>5</v>
      </c>
      <c r="R54" s="481"/>
      <c r="S54" s="482">
        <f>$S$27</f>
        <v>15</v>
      </c>
    </row>
    <row r="55" spans="2:19" x14ac:dyDescent="0.2">
      <c r="D55" s="10" t="str">
        <f>Commodities!$C$44</f>
        <v>AGRELC</v>
      </c>
      <c r="O55" s="483">
        <f>$H$14*1.1</f>
        <v>0.2106687752701687</v>
      </c>
      <c r="P55" s="483">
        <f>$H$14*1.5</f>
        <v>0.28727560264113911</v>
      </c>
      <c r="Q55" s="590">
        <v>5</v>
      </c>
      <c r="R55" s="483">
        <f>$H$14</f>
        <v>0.19151706842742608</v>
      </c>
      <c r="S55" s="482">
        <f>$S$28</f>
        <v>20</v>
      </c>
    </row>
    <row r="56" spans="2:19" x14ac:dyDescent="0.2">
      <c r="D56" s="10" t="str">
        <f>Commodities!$C$45</f>
        <v>AGRGAS</v>
      </c>
      <c r="O56" s="478">
        <v>7.2999999999999995E-2</v>
      </c>
      <c r="P56" s="484">
        <f>O56*1.5</f>
        <v>0.10949999999999999</v>
      </c>
      <c r="Q56" s="590">
        <v>5</v>
      </c>
      <c r="R56" s="481"/>
      <c r="S56" s="482">
        <f>$S$29</f>
        <v>12</v>
      </c>
    </row>
    <row r="57" spans="2:19" x14ac:dyDescent="0.2">
      <c r="D57" s="10" t="str">
        <f>Commodities!$C$46</f>
        <v>AGRGEO</v>
      </c>
      <c r="O57" s="479">
        <v>0</v>
      </c>
      <c r="P57" s="480">
        <v>0.01</v>
      </c>
      <c r="Q57" s="590">
        <v>5</v>
      </c>
      <c r="R57" s="481"/>
      <c r="S57" s="482">
        <f>$S$30</f>
        <v>30</v>
      </c>
    </row>
    <row r="58" spans="2:19" x14ac:dyDescent="0.2">
      <c r="D58" s="10" t="str">
        <f>Commodities!$C$48</f>
        <v>AGRLPG</v>
      </c>
      <c r="O58" s="485">
        <v>1.4999999999999999E-2</v>
      </c>
      <c r="P58" s="479">
        <v>0.1</v>
      </c>
      <c r="Q58" s="590">
        <v>5</v>
      </c>
      <c r="R58" s="481"/>
      <c r="S58" s="482">
        <f>$S$31</f>
        <v>0</v>
      </c>
    </row>
    <row r="59" spans="2:19" x14ac:dyDescent="0.2">
      <c r="D59" s="10" t="str">
        <f>Commodities!$C$43</f>
        <v>AGRDST</v>
      </c>
      <c r="O59" s="479">
        <v>1</v>
      </c>
      <c r="P59" s="479">
        <v>1</v>
      </c>
      <c r="Q59" s="590">
        <v>5</v>
      </c>
      <c r="R59" s="481"/>
    </row>
    <row r="60" spans="2:19" x14ac:dyDescent="0.2">
      <c r="D60" s="10" t="str">
        <f>Commodities!$C$49</f>
        <v>AGRSOL</v>
      </c>
      <c r="O60" s="480">
        <v>0</v>
      </c>
      <c r="P60" s="479">
        <v>0.04</v>
      </c>
      <c r="Q60" s="590">
        <v>5</v>
      </c>
      <c r="R60" s="481"/>
      <c r="S60" s="482">
        <f>$S$33</f>
        <v>30</v>
      </c>
    </row>
    <row r="61" spans="2:19" x14ac:dyDescent="0.2">
      <c r="E61" s="19" t="str">
        <f>Commodities!$C29</f>
        <v>ANRGPIG</v>
      </c>
      <c r="J61" s="474"/>
      <c r="P61" s="481"/>
      <c r="Q61" s="591"/>
      <c r="R61" s="481"/>
    </row>
    <row r="62" spans="2:19" x14ac:dyDescent="0.2">
      <c r="B62" s="10" t="str">
        <f>Processes!C51</f>
        <v>ANRGPOU110</v>
      </c>
      <c r="C62" s="10" t="str">
        <f>Processes!D51</f>
        <v>Poultry BY - Energy Use (New pratices)</v>
      </c>
      <c r="D62" s="10" t="str">
        <f>Commodities!$C$41</f>
        <v>AGRBDL</v>
      </c>
      <c r="K62" s="462">
        <v>1</v>
      </c>
      <c r="L62" s="462">
        <v>10</v>
      </c>
      <c r="M62" s="462">
        <v>2015</v>
      </c>
      <c r="N62" s="462">
        <v>1</v>
      </c>
      <c r="O62" s="478">
        <v>1.4999999999999999E-2</v>
      </c>
      <c r="P62" s="486">
        <f>H21*0.8</f>
        <v>0.64678634525805923</v>
      </c>
      <c r="Q62" s="590">
        <v>5</v>
      </c>
      <c r="R62" s="481"/>
      <c r="S62" s="77">
        <f>$S$26</f>
        <v>10</v>
      </c>
    </row>
    <row r="63" spans="2:19" x14ac:dyDescent="0.2">
      <c r="D63" s="10" t="str">
        <f>Commodities!$C$42</f>
        <v>AGRBIO</v>
      </c>
      <c r="O63" s="479">
        <v>0.01</v>
      </c>
      <c r="P63" s="480">
        <v>0.1</v>
      </c>
      <c r="Q63" s="590">
        <v>5</v>
      </c>
      <c r="R63" s="481"/>
      <c r="S63" s="482">
        <f>$S$27</f>
        <v>15</v>
      </c>
    </row>
    <row r="64" spans="2:19" x14ac:dyDescent="0.2">
      <c r="D64" s="10" t="str">
        <f>Commodities!$C$44</f>
        <v>AGRELC</v>
      </c>
      <c r="O64" s="483">
        <f>$H$17*1.1</f>
        <v>0.21066877527016872</v>
      </c>
      <c r="P64" s="483">
        <f>$H$17*1.5</f>
        <v>0.28727560264113916</v>
      </c>
      <c r="Q64" s="590">
        <v>5</v>
      </c>
      <c r="R64" s="483">
        <f>$H$17</f>
        <v>0.19151706842742611</v>
      </c>
      <c r="S64" s="482">
        <f>$S$28</f>
        <v>20</v>
      </c>
    </row>
    <row r="65" spans="2:19" x14ac:dyDescent="0.2">
      <c r="D65" s="10" t="str">
        <f>Commodities!$C$45</f>
        <v>AGRGAS</v>
      </c>
      <c r="O65" s="478">
        <v>7.2999999999999995E-2</v>
      </c>
      <c r="P65" s="484">
        <f>O65*1.5</f>
        <v>0.10949999999999999</v>
      </c>
      <c r="Q65" s="590">
        <v>5</v>
      </c>
      <c r="R65" s="481"/>
      <c r="S65" s="482">
        <f>$S$29</f>
        <v>12</v>
      </c>
    </row>
    <row r="66" spans="2:19" x14ac:dyDescent="0.2">
      <c r="D66" s="10" t="str">
        <f>Commodities!$C$46</f>
        <v>AGRGEO</v>
      </c>
      <c r="O66" s="479">
        <v>0</v>
      </c>
      <c r="P66" s="480">
        <v>0.01</v>
      </c>
      <c r="Q66" s="590">
        <v>5</v>
      </c>
      <c r="R66" s="481"/>
      <c r="S66" s="482">
        <f>$S$30</f>
        <v>30</v>
      </c>
    </row>
    <row r="67" spans="2:19" x14ac:dyDescent="0.2">
      <c r="D67" s="10" t="str">
        <f>Commodities!$C$48</f>
        <v>AGRLPG</v>
      </c>
      <c r="O67" s="485">
        <v>1.4999999999999999E-2</v>
      </c>
      <c r="P67" s="479">
        <v>0.1</v>
      </c>
      <c r="Q67" s="590">
        <v>5</v>
      </c>
      <c r="R67" s="481"/>
      <c r="S67" s="482">
        <f>$S$31</f>
        <v>0</v>
      </c>
    </row>
    <row r="68" spans="2:19" x14ac:dyDescent="0.2">
      <c r="D68" s="10" t="str">
        <f>Commodities!$C$43</f>
        <v>AGRDST</v>
      </c>
      <c r="O68" s="479">
        <v>1</v>
      </c>
      <c r="P68" s="479">
        <v>1</v>
      </c>
      <c r="Q68" s="590">
        <v>5</v>
      </c>
      <c r="R68" s="481"/>
    </row>
    <row r="69" spans="2:19" x14ac:dyDescent="0.2">
      <c r="D69" s="10" t="str">
        <f>Commodities!$C$49</f>
        <v>AGRSOL</v>
      </c>
      <c r="O69" s="480">
        <v>0</v>
      </c>
      <c r="P69" s="479">
        <v>0.04</v>
      </c>
      <c r="Q69" s="590">
        <v>5</v>
      </c>
      <c r="R69" s="481"/>
      <c r="S69" s="482">
        <f>$S$33</f>
        <v>30</v>
      </c>
    </row>
    <row r="70" spans="2:19" x14ac:dyDescent="0.2">
      <c r="E70" s="19" t="str">
        <f>Commodities!$C30</f>
        <v>ANRGPOU</v>
      </c>
      <c r="J70" s="474"/>
      <c r="P70" s="481"/>
      <c r="Q70" s="591"/>
      <c r="R70" s="481"/>
    </row>
    <row r="71" spans="2:19" x14ac:dyDescent="0.2">
      <c r="B71" s="10" t="str">
        <f>Processes!C52</f>
        <v>ANRGOTH110</v>
      </c>
      <c r="C71" s="10" t="str">
        <f>Processes!D52</f>
        <v>Other Animals BY Energy Use (New pratices)</v>
      </c>
      <c r="D71" s="10" t="str">
        <f>Commodities!$C$41</f>
        <v>AGRBDL</v>
      </c>
      <c r="K71" s="462">
        <v>1</v>
      </c>
      <c r="L71" s="462">
        <v>10</v>
      </c>
      <c r="M71" s="462">
        <v>2015</v>
      </c>
      <c r="N71" s="462">
        <v>1</v>
      </c>
      <c r="O71" s="478">
        <v>1.4999999999999999E-2</v>
      </c>
      <c r="P71" s="486">
        <f>H21*0.8</f>
        <v>0.64678634525805923</v>
      </c>
      <c r="Q71" s="590">
        <v>5</v>
      </c>
      <c r="R71" s="481"/>
      <c r="S71" s="77">
        <f>$S$26</f>
        <v>10</v>
      </c>
    </row>
    <row r="72" spans="2:19" x14ac:dyDescent="0.2">
      <c r="D72" s="10" t="str">
        <f>Commodities!$C$42</f>
        <v>AGRBIO</v>
      </c>
      <c r="O72" s="479">
        <v>0.01</v>
      </c>
      <c r="P72" s="480">
        <v>0.1</v>
      </c>
      <c r="Q72" s="590">
        <v>5</v>
      </c>
      <c r="R72" s="481"/>
      <c r="S72" s="482">
        <f>$S$27</f>
        <v>15</v>
      </c>
    </row>
    <row r="73" spans="2:19" x14ac:dyDescent="0.2">
      <c r="D73" s="10" t="str">
        <f>Commodities!$C$44</f>
        <v>AGRELC</v>
      </c>
      <c r="O73" s="483">
        <f>$H$20*1.1</f>
        <v>0.2106687752701687</v>
      </c>
      <c r="P73" s="483">
        <f>$H$20*1.5</f>
        <v>0.28727560264113911</v>
      </c>
      <c r="Q73" s="590">
        <v>5</v>
      </c>
      <c r="R73" s="483">
        <f>$H$20</f>
        <v>0.19151706842742608</v>
      </c>
      <c r="S73" s="482">
        <f>$S$28</f>
        <v>20</v>
      </c>
    </row>
    <row r="74" spans="2:19" x14ac:dyDescent="0.2">
      <c r="D74" s="10" t="str">
        <f>Commodities!$C$45</f>
        <v>AGRGAS</v>
      </c>
      <c r="O74" s="478">
        <v>7.2999999999999995E-2</v>
      </c>
      <c r="P74" s="484">
        <f>O74*1.5</f>
        <v>0.10949999999999999</v>
      </c>
      <c r="Q74" s="590">
        <v>5</v>
      </c>
      <c r="R74" s="481"/>
      <c r="S74" s="482">
        <f>$S$29</f>
        <v>12</v>
      </c>
    </row>
    <row r="75" spans="2:19" x14ac:dyDescent="0.2">
      <c r="D75" s="10" t="str">
        <f>Commodities!$C$46</f>
        <v>AGRGEO</v>
      </c>
      <c r="O75" s="479">
        <v>0</v>
      </c>
      <c r="P75" s="480">
        <v>0.01</v>
      </c>
      <c r="Q75" s="590">
        <v>5</v>
      </c>
      <c r="R75" s="481"/>
      <c r="S75" s="482">
        <f>$S$30</f>
        <v>30</v>
      </c>
    </row>
    <row r="76" spans="2:19" x14ac:dyDescent="0.2">
      <c r="D76" s="10" t="str">
        <f>Commodities!$C$48</f>
        <v>AGRLPG</v>
      </c>
      <c r="O76" s="485">
        <v>1.4999999999999999E-2</v>
      </c>
      <c r="P76" s="479">
        <v>0.1</v>
      </c>
      <c r="Q76" s="590">
        <v>5</v>
      </c>
      <c r="R76" s="481"/>
      <c r="S76" s="482">
        <f>$S$31</f>
        <v>0</v>
      </c>
    </row>
    <row r="77" spans="2:19" x14ac:dyDescent="0.2">
      <c r="D77" s="10" t="str">
        <f>Commodities!$C$43</f>
        <v>AGRDST</v>
      </c>
      <c r="O77" s="479">
        <v>1</v>
      </c>
      <c r="P77" s="479">
        <v>1</v>
      </c>
      <c r="Q77" s="590">
        <v>5</v>
      </c>
      <c r="R77" s="481"/>
    </row>
    <row r="78" spans="2:19" x14ac:dyDescent="0.2">
      <c r="D78" s="10" t="str">
        <f>Commodities!$C$49</f>
        <v>AGRSOL</v>
      </c>
      <c r="O78" s="480">
        <v>0</v>
      </c>
      <c r="P78" s="479">
        <v>0.04</v>
      </c>
      <c r="Q78" s="590">
        <v>5</v>
      </c>
      <c r="R78" s="481"/>
      <c r="S78" s="482">
        <f>$S$33</f>
        <v>30</v>
      </c>
    </row>
    <row r="79" spans="2:19" x14ac:dyDescent="0.2">
      <c r="E79" s="19" t="str">
        <f>Commodities!$C31</f>
        <v>ANRGOTH</v>
      </c>
      <c r="J79" s="474"/>
      <c r="P79" s="481"/>
      <c r="Q79" s="591"/>
      <c r="R79" s="481"/>
    </row>
    <row r="80" spans="2:19" x14ac:dyDescent="0.2">
      <c r="B80" s="10" t="str">
        <f>Processes!C53</f>
        <v>ANRGTIL110</v>
      </c>
      <c r="C80" s="10" t="str">
        <f>Processes!D53</f>
        <v>Tillage BY - Energy Use (New pratices)</v>
      </c>
      <c r="D80" s="10" t="str">
        <f>Commodities!$C$41</f>
        <v>AGRBDL</v>
      </c>
      <c r="K80" s="462">
        <v>1</v>
      </c>
      <c r="L80" s="462">
        <v>10</v>
      </c>
      <c r="M80" s="462">
        <v>2015</v>
      </c>
      <c r="N80" s="462">
        <v>1</v>
      </c>
      <c r="O80" s="478">
        <v>1.4999999999999999E-2</v>
      </c>
      <c r="P80" s="486">
        <f>H24*0.8</f>
        <v>0.64678634525805911</v>
      </c>
      <c r="Q80" s="590">
        <v>5</v>
      </c>
      <c r="R80" s="481"/>
      <c r="S80" s="77">
        <f>$S$26</f>
        <v>10</v>
      </c>
    </row>
    <row r="81" spans="2:19" x14ac:dyDescent="0.2">
      <c r="D81" s="10" t="str">
        <f>Commodities!$C$42</f>
        <v>AGRBIO</v>
      </c>
      <c r="O81" s="479">
        <v>0.01</v>
      </c>
      <c r="P81" s="480">
        <v>0.1</v>
      </c>
      <c r="Q81" s="590">
        <v>5</v>
      </c>
      <c r="R81" s="481"/>
      <c r="S81" s="482">
        <f>$S$27</f>
        <v>15</v>
      </c>
    </row>
    <row r="82" spans="2:19" x14ac:dyDescent="0.2">
      <c r="D82" s="10" t="str">
        <f>Commodities!$C$44</f>
        <v>AGRELC</v>
      </c>
      <c r="O82" s="483">
        <f>$H$23*1.1</f>
        <v>0.21066877527016867</v>
      </c>
      <c r="P82" s="483">
        <f>$H$23*1.5</f>
        <v>0.28727560264113905</v>
      </c>
      <c r="Q82" s="590">
        <v>5</v>
      </c>
      <c r="R82" s="483">
        <f>$H$23</f>
        <v>0.19151706842742605</v>
      </c>
      <c r="S82" s="482">
        <f>$S$28</f>
        <v>20</v>
      </c>
    </row>
    <row r="83" spans="2:19" x14ac:dyDescent="0.2">
      <c r="D83" s="10" t="str">
        <f>Commodities!$C$45</f>
        <v>AGRGAS</v>
      </c>
      <c r="O83" s="478">
        <v>7.2999999999999995E-2</v>
      </c>
      <c r="P83" s="484">
        <f>O83*1.5</f>
        <v>0.10949999999999999</v>
      </c>
      <c r="Q83" s="590">
        <v>5</v>
      </c>
      <c r="R83" s="481"/>
      <c r="S83" s="482">
        <f>$S$29</f>
        <v>12</v>
      </c>
    </row>
    <row r="84" spans="2:19" x14ac:dyDescent="0.2">
      <c r="D84" s="10" t="str">
        <f>Commodities!$C$46</f>
        <v>AGRGEO</v>
      </c>
      <c r="O84" s="479">
        <v>0</v>
      </c>
      <c r="P84" s="480">
        <v>0.01</v>
      </c>
      <c r="Q84" s="590">
        <v>5</v>
      </c>
      <c r="R84" s="481"/>
      <c r="S84" s="482">
        <f>$S$30</f>
        <v>30</v>
      </c>
    </row>
    <row r="85" spans="2:19" x14ac:dyDescent="0.2">
      <c r="D85" s="10" t="str">
        <f>Commodities!$C$48</f>
        <v>AGRLPG</v>
      </c>
      <c r="O85" s="485">
        <v>1.4999999999999999E-2</v>
      </c>
      <c r="P85" s="479">
        <v>0.1</v>
      </c>
      <c r="Q85" s="590">
        <v>5</v>
      </c>
      <c r="R85" s="481"/>
      <c r="S85" s="482">
        <f>$S$31</f>
        <v>0</v>
      </c>
    </row>
    <row r="86" spans="2:19" x14ac:dyDescent="0.2">
      <c r="D86" s="10" t="str">
        <f>Commodities!$C$43</f>
        <v>AGRDST</v>
      </c>
      <c r="O86" s="479">
        <v>1</v>
      </c>
      <c r="P86" s="479">
        <v>1</v>
      </c>
      <c r="Q86" s="590">
        <v>5</v>
      </c>
      <c r="R86" s="481"/>
    </row>
    <row r="87" spans="2:19" x14ac:dyDescent="0.2">
      <c r="B87" s="10"/>
      <c r="D87" s="10" t="str">
        <f>Commodities!$C$49</f>
        <v>AGRSOL</v>
      </c>
      <c r="O87" s="480">
        <v>0</v>
      </c>
      <c r="P87" s="479">
        <v>0.04</v>
      </c>
      <c r="Q87" s="590">
        <v>5</v>
      </c>
      <c r="R87" s="481"/>
      <c r="S87" s="482">
        <f>$S$33</f>
        <v>30</v>
      </c>
    </row>
    <row r="88" spans="2:19" x14ac:dyDescent="0.2">
      <c r="B88" s="378"/>
      <c r="C88" s="93"/>
      <c r="D88" s="93"/>
      <c r="E88" s="379" t="str">
        <f>Commodities!$C32</f>
        <v>ANRGTIL</v>
      </c>
      <c r="F88" s="93"/>
      <c r="G88" s="93"/>
      <c r="H88" s="93"/>
      <c r="I88" s="93"/>
      <c r="J88" s="477"/>
      <c r="K88" s="93"/>
      <c r="L88" s="93"/>
      <c r="M88" s="93"/>
      <c r="N88" s="93"/>
      <c r="O88" s="93"/>
      <c r="P88" s="216"/>
      <c r="Q88" s="592"/>
      <c r="R88" s="216"/>
      <c r="S88" s="93"/>
    </row>
    <row r="89" spans="2:19" x14ac:dyDescent="0.2">
      <c r="B89" s="10" t="str">
        <f>Processes!C54</f>
        <v>ANRGCAT101</v>
      </c>
      <c r="C89" s="10" t="str">
        <f>Processes!D54</f>
        <v>Dairy Cattle Ext Graz - Energy Use (Standard pratices)</v>
      </c>
      <c r="D89" s="19" t="str">
        <f>Commodities!$C$44</f>
        <v>AGRELC</v>
      </c>
      <c r="F89" s="70"/>
      <c r="G89" s="70"/>
      <c r="H89" s="70">
        <f>'New-Techs'!N4/SUM('New-Techs'!N4,'New-Techs'!P4)</f>
        <v>0.19151706842742608</v>
      </c>
      <c r="I89" s="70">
        <f>'New-Techs'!O4/SUM('New-Techs'!O4,'New-Techs'!Q4)</f>
        <v>0.1739387541897498</v>
      </c>
      <c r="J89" s="472"/>
      <c r="K89" s="462">
        <v>1</v>
      </c>
      <c r="L89" s="462">
        <v>10</v>
      </c>
      <c r="M89" s="462">
        <v>2015</v>
      </c>
    </row>
    <row r="90" spans="2:19" x14ac:dyDescent="0.2">
      <c r="D90" s="10" t="str">
        <f>Commodities!$C$43</f>
        <v>AGRDST</v>
      </c>
      <c r="F90" s="488"/>
      <c r="G90" s="488"/>
      <c r="H90" s="488">
        <f>'New-Techs'!P4/SUM('New-Techs'!N4,'New-Techs'!P4)</f>
        <v>0.808482931572574</v>
      </c>
      <c r="I90" s="488">
        <f>'New-Techs'!Q4/SUM('New-Techs'!O4,'New-Techs'!Q4)</f>
        <v>0.8260612458102502</v>
      </c>
      <c r="J90" s="472"/>
      <c r="K90" s="462"/>
      <c r="L90" s="462"/>
      <c r="M90" s="462"/>
    </row>
    <row r="91" spans="2:19" x14ac:dyDescent="0.2">
      <c r="D91" s="19"/>
      <c r="E91" s="77" t="str">
        <f>Commodities!C33</f>
        <v>ANRGCAT11</v>
      </c>
      <c r="G91" s="481"/>
      <c r="H91" s="481"/>
      <c r="I91" s="481"/>
      <c r="J91" s="473">
        <v>1</v>
      </c>
      <c r="K91" s="462"/>
      <c r="L91" s="462"/>
      <c r="M91" s="462"/>
    </row>
    <row r="92" spans="2:19" x14ac:dyDescent="0.2">
      <c r="B92" s="10" t="str">
        <f>Processes!C55</f>
        <v>ANRGCAT102</v>
      </c>
      <c r="C92" s="10" t="str">
        <f>Processes!D55</f>
        <v>Dairy Cattle Diet Oil - Energy Use (Standard pratices)</v>
      </c>
      <c r="D92" s="19" t="str">
        <f>Commodities!$C$44</f>
        <v>AGRELC</v>
      </c>
      <c r="F92" s="481"/>
      <c r="G92" s="70"/>
      <c r="H92" s="70">
        <f>'New-Techs'!N5/SUM('New-Techs'!N5,'New-Techs'!P5)</f>
        <v>0.19151706842742608</v>
      </c>
      <c r="I92" s="70">
        <f>'New-Techs'!O5/SUM('New-Techs'!O5,'New-Techs'!Q5)</f>
        <v>0.1739387541897498</v>
      </c>
      <c r="K92" s="462">
        <v>1</v>
      </c>
      <c r="L92" s="462">
        <v>10</v>
      </c>
      <c r="M92" s="462">
        <v>2015</v>
      </c>
    </row>
    <row r="93" spans="2:19" x14ac:dyDescent="0.2">
      <c r="D93" s="10" t="str">
        <f>Commodities!$C$43</f>
        <v>AGRDST</v>
      </c>
      <c r="F93" s="488"/>
      <c r="G93" s="488"/>
      <c r="H93" s="488">
        <f>'New-Techs'!P5/SUM('New-Techs'!N5,'New-Techs'!P5)</f>
        <v>0.808482931572574</v>
      </c>
      <c r="I93" s="488">
        <f>'New-Techs'!Q5/SUM('New-Techs'!O5,'New-Techs'!Q5)</f>
        <v>0.8260612458102502</v>
      </c>
    </row>
    <row r="94" spans="2:19" x14ac:dyDescent="0.2">
      <c r="E94" s="77" t="str">
        <f>Commodities!C34</f>
        <v>ANRGCAT12</v>
      </c>
      <c r="J94" s="474">
        <v>1</v>
      </c>
    </row>
    <row r="95" spans="2:19" x14ac:dyDescent="0.2">
      <c r="B95" s="10" t="str">
        <f>Processes!C56</f>
        <v>ANRGCAT103</v>
      </c>
      <c r="C95" s="10" t="str">
        <f>Processes!D56</f>
        <v>Dairy Cattle Man Dgst - Energy Use (Standard pratices)</v>
      </c>
      <c r="D95" s="19" t="str">
        <f>Commodities!$C$44</f>
        <v>AGRELC</v>
      </c>
      <c r="F95" s="488"/>
      <c r="G95" s="488"/>
      <c r="H95" s="488">
        <f>'New-Techs'!N6/SUM('New-Techs'!N6,'New-Techs'!P6)</f>
        <v>0.19151706842742608</v>
      </c>
      <c r="I95" s="488">
        <f>'New-Techs'!O6/SUM('New-Techs'!O6,'New-Techs'!Q6)</f>
        <v>0.1739387541897498</v>
      </c>
      <c r="K95" s="462">
        <v>1</v>
      </c>
      <c r="L95" s="462">
        <v>10</v>
      </c>
      <c r="M95" s="462">
        <v>2015</v>
      </c>
    </row>
    <row r="96" spans="2:19" x14ac:dyDescent="0.2">
      <c r="D96" s="10" t="str">
        <f>Commodities!$C$43</f>
        <v>AGRDST</v>
      </c>
      <c r="F96" s="488"/>
      <c r="G96" s="488"/>
      <c r="H96" s="488">
        <f>'New-Techs'!P6/SUM('New-Techs'!N6,'New-Techs'!P6)</f>
        <v>0.808482931572574</v>
      </c>
      <c r="I96" s="488">
        <f>'New-Techs'!Q6/SUM('New-Techs'!O6,'New-Techs'!Q6)</f>
        <v>0.8260612458102502</v>
      </c>
    </row>
    <row r="97" spans="2:19" x14ac:dyDescent="0.2">
      <c r="E97" s="77" t="str">
        <f>Commodities!C35</f>
        <v>ANRGCAT13</v>
      </c>
      <c r="J97" s="474">
        <v>1</v>
      </c>
    </row>
    <row r="98" spans="2:19" x14ac:dyDescent="0.2">
      <c r="B98" s="10" t="str">
        <f>Processes!C57</f>
        <v>ANRGCAT104</v>
      </c>
      <c r="C98" s="10" t="str">
        <f>Processes!D57</f>
        <v>Dairy Cattle DietOil+ManDgst - Energy Use (Standard pratices)</v>
      </c>
      <c r="D98" s="19" t="str">
        <f>Commodities!$C$44</f>
        <v>AGRELC</v>
      </c>
      <c r="F98" s="488"/>
      <c r="G98" s="488"/>
      <c r="H98" s="488">
        <f>'New-Techs'!N7/SUM('New-Techs'!N7,'New-Techs'!P7)</f>
        <v>0.19151706842742608</v>
      </c>
      <c r="I98" s="488">
        <f>'New-Techs'!O7/SUM('New-Techs'!O7,'New-Techs'!Q7)</f>
        <v>0.1739387541897498</v>
      </c>
      <c r="J98" s="474"/>
      <c r="K98" s="462">
        <v>1</v>
      </c>
      <c r="L98" s="462">
        <v>10</v>
      </c>
      <c r="M98" s="462">
        <v>2015</v>
      </c>
    </row>
    <row r="99" spans="2:19" x14ac:dyDescent="0.2">
      <c r="D99" s="10" t="str">
        <f>Commodities!$C$43</f>
        <v>AGRDST</v>
      </c>
      <c r="F99" s="488"/>
      <c r="G99" s="488"/>
      <c r="H99" s="488">
        <f>'New-Techs'!P7/SUM('New-Techs'!N7,'New-Techs'!P7)</f>
        <v>0.808482931572574</v>
      </c>
      <c r="I99" s="488">
        <f>'New-Techs'!Q7/SUM('New-Techs'!O7,'New-Techs'!Q7)</f>
        <v>0.8260612458102502</v>
      </c>
      <c r="J99" s="474"/>
    </row>
    <row r="100" spans="2:19" x14ac:dyDescent="0.2">
      <c r="E100" s="77" t="str">
        <f>Commodities!C36</f>
        <v>ANRGCAT14</v>
      </c>
      <c r="J100" s="474">
        <v>1</v>
      </c>
    </row>
    <row r="101" spans="2:19" x14ac:dyDescent="0.2">
      <c r="B101" s="10" t="str">
        <f>Processes!C58</f>
        <v>ANRGCAT203</v>
      </c>
      <c r="C101" s="10" t="str">
        <f>Processes!D58</f>
        <v>Non-Dairy Cattle Man Dgst - Energy Use (Standard pratices)</v>
      </c>
      <c r="D101" s="19" t="str">
        <f>Commodities!$C$44</f>
        <v>AGRELC</v>
      </c>
      <c r="F101" s="488"/>
      <c r="G101" s="488"/>
      <c r="H101" s="488">
        <f>'New-Techs'!N8/SUM('New-Techs'!N8,'New-Techs'!P8)</f>
        <v>0.19151706842742608</v>
      </c>
      <c r="I101" s="488">
        <f>'New-Techs'!O8/SUM('New-Techs'!O8,'New-Techs'!Q8)</f>
        <v>0.1739387541897498</v>
      </c>
      <c r="K101" s="462">
        <v>1</v>
      </c>
      <c r="L101" s="462">
        <v>10</v>
      </c>
      <c r="M101" s="462">
        <v>2015</v>
      </c>
    </row>
    <row r="102" spans="2:19" x14ac:dyDescent="0.2">
      <c r="D102" s="10" t="str">
        <f>Commodities!$C$43</f>
        <v>AGRDST</v>
      </c>
      <c r="F102" s="488"/>
      <c r="G102" s="488"/>
      <c r="H102" s="488">
        <f>'New-Techs'!P8/SUM('New-Techs'!N8,'New-Techs'!P8)</f>
        <v>0.808482931572574</v>
      </c>
      <c r="I102" s="488">
        <f>'New-Techs'!Q8/SUM('New-Techs'!O8,'New-Techs'!Q8)</f>
        <v>0.8260612458102502</v>
      </c>
    </row>
    <row r="103" spans="2:19" x14ac:dyDescent="0.2">
      <c r="E103" s="77" t="str">
        <f>Commodities!C37</f>
        <v>ANRGCAT23</v>
      </c>
      <c r="J103" s="474">
        <v>1</v>
      </c>
    </row>
    <row r="104" spans="2:19" x14ac:dyDescent="0.2">
      <c r="B104" s="10" t="str">
        <f>Processes!C59</f>
        <v>ANRGPIG103</v>
      </c>
      <c r="C104" s="10" t="str">
        <f>Processes!D59</f>
        <v>Pigs Man Dgst - Energy Use (Standard pratices)</v>
      </c>
      <c r="D104" s="19" t="str">
        <f>Commodities!$C$44</f>
        <v>AGRELC</v>
      </c>
      <c r="F104" s="488"/>
      <c r="G104" s="488"/>
      <c r="H104" s="488">
        <f>'New-Techs'!N9/SUM('New-Techs'!N9,'New-Techs'!P9)</f>
        <v>0.19151706842742608</v>
      </c>
      <c r="I104" s="488">
        <f>'New-Techs'!O9/SUM('New-Techs'!O9,'New-Techs'!Q9)</f>
        <v>0.17393875418974983</v>
      </c>
      <c r="K104" s="462">
        <v>1</v>
      </c>
      <c r="L104" s="462">
        <v>10</v>
      </c>
      <c r="M104" s="462">
        <v>2015</v>
      </c>
    </row>
    <row r="105" spans="2:19" x14ac:dyDescent="0.2">
      <c r="D105" s="10" t="str">
        <f>Commodities!$C$43</f>
        <v>AGRDST</v>
      </c>
      <c r="F105" s="488"/>
      <c r="G105" s="488"/>
      <c r="H105" s="488">
        <f>'New-Techs'!P9/SUM('New-Techs'!N9,'New-Techs'!P9)</f>
        <v>0.80848293157257389</v>
      </c>
      <c r="I105" s="488">
        <f>'New-Techs'!Q9/SUM('New-Techs'!O9,'New-Techs'!Q9)</f>
        <v>0.8260612458102502</v>
      </c>
    </row>
    <row r="106" spans="2:19" x14ac:dyDescent="0.2">
      <c r="E106" s="77" t="str">
        <f>Commodities!C38</f>
        <v>ANRGPIG3</v>
      </c>
      <c r="J106" s="474">
        <v>1</v>
      </c>
    </row>
    <row r="107" spans="2:19" x14ac:dyDescent="0.2">
      <c r="B107" s="10" t="str">
        <f>Processes!C60</f>
        <v>ANRGPOU103</v>
      </c>
      <c r="C107" s="10" t="str">
        <f>Processes!D60</f>
        <v>Poultry Man Dgst - Energy Use (Standard pratices)</v>
      </c>
      <c r="D107" s="19" t="str">
        <f>Commodities!$C$44</f>
        <v>AGRELC</v>
      </c>
      <c r="F107" s="488"/>
      <c r="G107" s="488"/>
      <c r="H107" s="488">
        <f>'New-Techs'!N10/SUM('New-Techs'!N10,'New-Techs'!P10)</f>
        <v>0.19151706842742611</v>
      </c>
      <c r="I107" s="488">
        <f>'New-Techs'!O10/SUM('New-Techs'!O10,'New-Techs'!Q10)</f>
        <v>0.17393875418974983</v>
      </c>
      <c r="K107" s="462">
        <v>1</v>
      </c>
      <c r="L107" s="462">
        <v>10</v>
      </c>
      <c r="M107" s="462">
        <v>2015</v>
      </c>
    </row>
    <row r="108" spans="2:19" x14ac:dyDescent="0.2">
      <c r="B108" s="92"/>
      <c r="C108" s="92"/>
      <c r="D108" s="10" t="str">
        <f>Commodities!$C$43</f>
        <v>AGRDST</v>
      </c>
      <c r="E108" s="92"/>
      <c r="F108" s="489"/>
      <c r="G108" s="489"/>
      <c r="H108" s="489">
        <f>'New-Techs'!P10/SUM('New-Techs'!N10,'New-Techs'!P10)</f>
        <v>0.80848293157257389</v>
      </c>
      <c r="I108" s="489">
        <f>'New-Techs'!Q10/SUM('New-Techs'!O10,'New-Techs'!Q10)</f>
        <v>0.8260612458102502</v>
      </c>
      <c r="J108" s="92"/>
      <c r="K108" s="92"/>
      <c r="L108" s="92"/>
      <c r="M108" s="92"/>
      <c r="N108" s="92"/>
      <c r="O108" s="92"/>
      <c r="P108" s="92"/>
      <c r="Q108" s="555"/>
      <c r="R108" s="92"/>
      <c r="S108" s="92"/>
    </row>
    <row r="109" spans="2:19" x14ac:dyDescent="0.2">
      <c r="B109" s="93"/>
      <c r="C109" s="93"/>
      <c r="D109" s="93"/>
      <c r="E109" s="93" t="str">
        <f>Commodities!C39</f>
        <v>ANRGPOU3</v>
      </c>
      <c r="F109" s="216"/>
      <c r="G109" s="216"/>
      <c r="H109" s="216"/>
      <c r="I109" s="93"/>
      <c r="J109" s="477">
        <v>1</v>
      </c>
      <c r="K109" s="93"/>
      <c r="L109" s="93"/>
      <c r="M109" s="93"/>
      <c r="N109" s="93"/>
      <c r="O109" s="93"/>
      <c r="P109" s="93"/>
      <c r="Q109" s="378"/>
      <c r="R109" s="93"/>
      <c r="S109" s="93"/>
    </row>
    <row r="110" spans="2:19" x14ac:dyDescent="0.2">
      <c r="B110" s="10" t="str">
        <f>Processes!C61</f>
        <v>ANRGCAT111</v>
      </c>
      <c r="C110" s="10" t="str">
        <f>Processes!D61</f>
        <v>Dairy Cattle Ext Graz - Energy Use (New pratices)</v>
      </c>
      <c r="D110" s="10" t="str">
        <f>Commodities!$C$41</f>
        <v>AGRBDL</v>
      </c>
      <c r="F110" s="481"/>
      <c r="G110" s="481"/>
      <c r="H110" s="481"/>
      <c r="K110" s="462">
        <v>1</v>
      </c>
      <c r="L110" s="462">
        <v>10</v>
      </c>
      <c r="M110" s="462">
        <v>2015</v>
      </c>
      <c r="N110" s="462">
        <v>1</v>
      </c>
      <c r="O110" s="478">
        <v>1.4999999999999999E-2</v>
      </c>
      <c r="P110" s="479">
        <f>H90*0.8</f>
        <v>0.64678634525805923</v>
      </c>
      <c r="Q110" s="590">
        <v>5</v>
      </c>
      <c r="S110" s="77">
        <f>$S$26</f>
        <v>10</v>
      </c>
    </row>
    <row r="111" spans="2:19" x14ac:dyDescent="0.2">
      <c r="D111" s="10" t="str">
        <f>Commodities!$C$42</f>
        <v>AGRBIO</v>
      </c>
      <c r="F111" s="481"/>
      <c r="G111" s="481"/>
      <c r="H111" s="481"/>
      <c r="K111" s="462"/>
      <c r="L111" s="462"/>
      <c r="M111" s="462"/>
      <c r="N111" s="462"/>
      <c r="O111" s="479">
        <v>0.01</v>
      </c>
      <c r="P111" s="480">
        <v>0.1</v>
      </c>
      <c r="Q111" s="590">
        <v>5</v>
      </c>
      <c r="R111" s="481"/>
      <c r="S111" s="482">
        <f>$S$27</f>
        <v>15</v>
      </c>
    </row>
    <row r="112" spans="2:19" x14ac:dyDescent="0.2">
      <c r="D112" s="10" t="str">
        <f>Commodities!$C$44</f>
        <v>AGRELC</v>
      </c>
      <c r="K112" s="462"/>
      <c r="L112" s="462"/>
      <c r="M112" s="462"/>
      <c r="N112" s="462"/>
      <c r="O112" s="483">
        <f>$H$89*1.1</f>
        <v>0.2106687752701687</v>
      </c>
      <c r="P112" s="479">
        <f>$H$89*1.5</f>
        <v>0.28727560264113911</v>
      </c>
      <c r="Q112" s="590">
        <v>5</v>
      </c>
      <c r="R112" s="479">
        <f>$H$89</f>
        <v>0.19151706842742608</v>
      </c>
      <c r="S112" s="482">
        <f>$S$28</f>
        <v>20</v>
      </c>
    </row>
    <row r="113" spans="2:19" x14ac:dyDescent="0.2">
      <c r="D113" s="10" t="str">
        <f>Commodities!$C$45</f>
        <v>AGRGAS</v>
      </c>
      <c r="K113" s="462"/>
      <c r="L113" s="462"/>
      <c r="M113" s="462"/>
      <c r="N113" s="462"/>
      <c r="O113" s="478">
        <v>7.2999999999999995E-2</v>
      </c>
      <c r="P113" s="484">
        <f>O113*1.5</f>
        <v>0.10949999999999999</v>
      </c>
      <c r="Q113" s="590">
        <v>5</v>
      </c>
      <c r="R113" s="481"/>
      <c r="S113" s="482">
        <f>$S$29</f>
        <v>12</v>
      </c>
    </row>
    <row r="114" spans="2:19" x14ac:dyDescent="0.2">
      <c r="D114" s="10" t="str">
        <f>Commodities!$C$46</f>
        <v>AGRGEO</v>
      </c>
      <c r="K114" s="462"/>
      <c r="L114" s="462"/>
      <c r="M114" s="462"/>
      <c r="N114" s="462"/>
      <c r="O114" s="479">
        <v>0</v>
      </c>
      <c r="P114" s="480">
        <v>0.01</v>
      </c>
      <c r="Q114" s="590">
        <v>5</v>
      </c>
      <c r="R114" s="481"/>
      <c r="S114" s="482">
        <f>$S$30</f>
        <v>30</v>
      </c>
    </row>
    <row r="115" spans="2:19" x14ac:dyDescent="0.2">
      <c r="D115" s="10" t="str">
        <f>Commodities!$C$48</f>
        <v>AGRLPG</v>
      </c>
      <c r="K115" s="462"/>
      <c r="L115" s="462"/>
      <c r="M115" s="462"/>
      <c r="N115" s="462"/>
      <c r="O115" s="485">
        <v>1.4999999999999999E-2</v>
      </c>
      <c r="P115" s="479">
        <v>0.1</v>
      </c>
      <c r="Q115" s="590">
        <v>5</v>
      </c>
      <c r="R115" s="481"/>
      <c r="S115" s="482">
        <f>$S$31</f>
        <v>0</v>
      </c>
    </row>
    <row r="116" spans="2:19" x14ac:dyDescent="0.2">
      <c r="D116" s="10" t="str">
        <f>Commodities!$C$43</f>
        <v>AGRDST</v>
      </c>
      <c r="K116" s="462"/>
      <c r="L116" s="462"/>
      <c r="M116" s="462"/>
      <c r="N116" s="462"/>
      <c r="O116" s="479">
        <v>1</v>
      </c>
      <c r="P116" s="479">
        <v>1</v>
      </c>
      <c r="Q116" s="590">
        <v>5</v>
      </c>
      <c r="R116" s="481"/>
    </row>
    <row r="117" spans="2:19" x14ac:dyDescent="0.2">
      <c r="D117" s="10" t="str">
        <f>Commodities!$C$49</f>
        <v>AGRSOL</v>
      </c>
      <c r="K117" s="462"/>
      <c r="L117" s="462"/>
      <c r="M117" s="462"/>
      <c r="N117" s="462"/>
      <c r="O117" s="480">
        <v>0</v>
      </c>
      <c r="P117" s="479">
        <v>0.04</v>
      </c>
      <c r="Q117" s="590">
        <v>5</v>
      </c>
      <c r="R117" s="481"/>
      <c r="S117" s="482">
        <f>$S$33</f>
        <v>30</v>
      </c>
    </row>
    <row r="118" spans="2:19" x14ac:dyDescent="0.2">
      <c r="E118" s="77" t="str">
        <f>Commodities!C33</f>
        <v>ANRGCAT11</v>
      </c>
      <c r="P118" s="481"/>
      <c r="Q118" s="514"/>
      <c r="R118" s="481"/>
    </row>
    <row r="119" spans="2:19" x14ac:dyDescent="0.2">
      <c r="B119" s="10" t="str">
        <f>Processes!C62</f>
        <v>ANRGCAT112</v>
      </c>
      <c r="C119" s="10" t="str">
        <f>Processes!D62</f>
        <v>Dairy Cattle Diet Oil - Energy Use (New pratices)</v>
      </c>
      <c r="D119" s="10" t="str">
        <f>Commodities!$C$41</f>
        <v>AGRBDL</v>
      </c>
      <c r="K119" s="462">
        <v>1</v>
      </c>
      <c r="L119" s="462">
        <v>10</v>
      </c>
      <c r="M119" s="462">
        <v>2015</v>
      </c>
      <c r="N119" s="462">
        <v>1</v>
      </c>
      <c r="O119" s="478">
        <v>1.4999999999999999E-2</v>
      </c>
      <c r="P119" s="486">
        <f>H93*0.8</f>
        <v>0.64678634525805923</v>
      </c>
      <c r="Q119" s="590">
        <v>5</v>
      </c>
      <c r="R119" s="481"/>
      <c r="S119" s="77">
        <f>$S$26</f>
        <v>10</v>
      </c>
    </row>
    <row r="120" spans="2:19" x14ac:dyDescent="0.2">
      <c r="D120" s="10" t="str">
        <f>Commodities!$C$42</f>
        <v>AGRBIO</v>
      </c>
      <c r="O120" s="479">
        <v>0.01</v>
      </c>
      <c r="P120" s="480">
        <v>0.1</v>
      </c>
      <c r="Q120" s="590">
        <v>5</v>
      </c>
      <c r="R120" s="481"/>
      <c r="S120" s="482">
        <f>$S$27</f>
        <v>15</v>
      </c>
    </row>
    <row r="121" spans="2:19" x14ac:dyDescent="0.2">
      <c r="D121" s="10" t="str">
        <f>Commodities!$C$44</f>
        <v>AGRELC</v>
      </c>
      <c r="O121" s="483">
        <f>$H$92*1.1</f>
        <v>0.2106687752701687</v>
      </c>
      <c r="P121" s="484">
        <f>$H$92*1.5</f>
        <v>0.28727560264113911</v>
      </c>
      <c r="Q121" s="590">
        <v>5</v>
      </c>
      <c r="R121" s="484">
        <f>$H$92</f>
        <v>0.19151706842742608</v>
      </c>
      <c r="S121" s="482">
        <f>$S$28</f>
        <v>20</v>
      </c>
    </row>
    <row r="122" spans="2:19" x14ac:dyDescent="0.2">
      <c r="D122" s="10" t="str">
        <f>Commodities!$C$45</f>
        <v>AGRGAS</v>
      </c>
      <c r="O122" s="478">
        <v>7.2999999999999995E-2</v>
      </c>
      <c r="P122" s="484">
        <f>O122*1.5</f>
        <v>0.10949999999999999</v>
      </c>
      <c r="Q122" s="590">
        <v>5</v>
      </c>
      <c r="R122" s="481"/>
      <c r="S122" s="482">
        <f>$S$29</f>
        <v>12</v>
      </c>
    </row>
    <row r="123" spans="2:19" x14ac:dyDescent="0.2">
      <c r="D123" s="10" t="str">
        <f>Commodities!$C$46</f>
        <v>AGRGEO</v>
      </c>
      <c r="O123" s="479">
        <v>0</v>
      </c>
      <c r="P123" s="480">
        <v>0.01</v>
      </c>
      <c r="Q123" s="590">
        <v>5</v>
      </c>
      <c r="R123" s="481"/>
      <c r="S123" s="482">
        <f>$S$30</f>
        <v>30</v>
      </c>
    </row>
    <row r="124" spans="2:19" x14ac:dyDescent="0.2">
      <c r="D124" s="10" t="str">
        <f>Commodities!$C$48</f>
        <v>AGRLPG</v>
      </c>
      <c r="O124" s="485">
        <v>1.4999999999999999E-2</v>
      </c>
      <c r="P124" s="479">
        <v>0.1</v>
      </c>
      <c r="Q124" s="590">
        <v>5</v>
      </c>
      <c r="R124" s="481"/>
      <c r="S124" s="482">
        <f>$S$31</f>
        <v>0</v>
      </c>
    </row>
    <row r="125" spans="2:19" x14ac:dyDescent="0.2">
      <c r="D125" s="10" t="str">
        <f>Commodities!$C$43</f>
        <v>AGRDST</v>
      </c>
      <c r="O125" s="479">
        <v>1</v>
      </c>
      <c r="P125" s="479">
        <v>1</v>
      </c>
      <c r="Q125" s="590">
        <v>5</v>
      </c>
      <c r="R125" s="481"/>
    </row>
    <row r="126" spans="2:19" x14ac:dyDescent="0.2">
      <c r="D126" s="10" t="str">
        <f>Commodities!$C$49</f>
        <v>AGRSOL</v>
      </c>
      <c r="O126" s="480">
        <v>0</v>
      </c>
      <c r="P126" s="479">
        <v>0.04</v>
      </c>
      <c r="Q126" s="590">
        <v>5</v>
      </c>
      <c r="R126" s="481"/>
      <c r="S126" s="482">
        <f>$S$33</f>
        <v>30</v>
      </c>
    </row>
    <row r="127" spans="2:19" x14ac:dyDescent="0.2">
      <c r="E127" s="77" t="str">
        <f>Commodities!C34</f>
        <v>ANRGCAT12</v>
      </c>
      <c r="O127" s="487"/>
      <c r="P127" s="481"/>
      <c r="Q127" s="514"/>
      <c r="R127" s="481"/>
    </row>
    <row r="128" spans="2:19" x14ac:dyDescent="0.2">
      <c r="B128" s="10" t="str">
        <f>Processes!C63</f>
        <v>ANRGCAT113</v>
      </c>
      <c r="C128" s="10" t="str">
        <f>Processes!D63</f>
        <v>Dairy Cattle Man Dgst - Energy Use (New pratices)</v>
      </c>
      <c r="D128" s="10" t="str">
        <f>Commodities!$C$41</f>
        <v>AGRBDL</v>
      </c>
      <c r="K128" s="462">
        <v>1</v>
      </c>
      <c r="L128" s="462">
        <v>10</v>
      </c>
      <c r="M128" s="462">
        <v>2015</v>
      </c>
      <c r="N128" s="462">
        <v>1</v>
      </c>
      <c r="O128" s="478">
        <v>1.4999999999999999E-2</v>
      </c>
      <c r="P128" s="486">
        <f>H96*0.8</f>
        <v>0.64678634525805923</v>
      </c>
      <c r="Q128" s="590">
        <v>5</v>
      </c>
      <c r="R128" s="481"/>
      <c r="S128" s="77">
        <f>$S$26</f>
        <v>10</v>
      </c>
    </row>
    <row r="129" spans="2:19" x14ac:dyDescent="0.2">
      <c r="D129" s="10" t="str">
        <f>Commodities!$C$42</f>
        <v>AGRBIO</v>
      </c>
      <c r="O129" s="479">
        <v>0.01</v>
      </c>
      <c r="P129" s="480">
        <v>0.1</v>
      </c>
      <c r="Q129" s="590">
        <v>5</v>
      </c>
      <c r="R129" s="481"/>
      <c r="S129" s="482">
        <f>$S$27</f>
        <v>15</v>
      </c>
    </row>
    <row r="130" spans="2:19" x14ac:dyDescent="0.2">
      <c r="D130" s="10" t="str">
        <f>Commodities!$C$44</f>
        <v>AGRELC</v>
      </c>
      <c r="O130" s="483">
        <f>$H$95*1.1</f>
        <v>0.2106687752701687</v>
      </c>
      <c r="P130" s="483">
        <f>$H$95*1.5</f>
        <v>0.28727560264113911</v>
      </c>
      <c r="Q130" s="590">
        <v>5</v>
      </c>
      <c r="R130" s="483">
        <f>$H$98</f>
        <v>0.19151706842742608</v>
      </c>
      <c r="S130" s="482">
        <f>$S$28</f>
        <v>20</v>
      </c>
    </row>
    <row r="131" spans="2:19" x14ac:dyDescent="0.2">
      <c r="D131" s="10" t="str">
        <f>Commodities!$C$45</f>
        <v>AGRGAS</v>
      </c>
      <c r="O131" s="478">
        <v>7.2999999999999995E-2</v>
      </c>
      <c r="P131" s="484">
        <f>O131*1.5</f>
        <v>0.10949999999999999</v>
      </c>
      <c r="Q131" s="590">
        <v>5</v>
      </c>
      <c r="R131" s="481"/>
      <c r="S131" s="482">
        <f>$S$29</f>
        <v>12</v>
      </c>
    </row>
    <row r="132" spans="2:19" x14ac:dyDescent="0.2">
      <c r="D132" s="10" t="str">
        <f>Commodities!$C$46</f>
        <v>AGRGEO</v>
      </c>
      <c r="O132" s="479">
        <v>0</v>
      </c>
      <c r="P132" s="480">
        <v>0.01</v>
      </c>
      <c r="Q132" s="590">
        <v>5</v>
      </c>
      <c r="R132" s="481"/>
      <c r="S132" s="482">
        <f>$S$30</f>
        <v>30</v>
      </c>
    </row>
    <row r="133" spans="2:19" x14ac:dyDescent="0.2">
      <c r="D133" s="10" t="str">
        <f>Commodities!$C$47</f>
        <v>AGRHET</v>
      </c>
      <c r="E133" s="19"/>
      <c r="F133" s="462"/>
      <c r="G133" s="462"/>
      <c r="H133" s="462"/>
      <c r="I133" s="462"/>
      <c r="J133" s="473"/>
      <c r="K133" s="462"/>
      <c r="L133" s="462"/>
      <c r="M133" s="462"/>
      <c r="N133" s="462"/>
      <c r="O133" s="479">
        <v>0.05</v>
      </c>
      <c r="P133" s="480">
        <v>0.5</v>
      </c>
      <c r="Q133" s="590">
        <v>5</v>
      </c>
      <c r="R133" s="481"/>
    </row>
    <row r="134" spans="2:19" x14ac:dyDescent="0.2">
      <c r="D134" s="10" t="str">
        <f>Commodities!$C$48</f>
        <v>AGRLPG</v>
      </c>
      <c r="O134" s="485">
        <v>1.4999999999999999E-2</v>
      </c>
      <c r="P134" s="479">
        <v>0.1</v>
      </c>
      <c r="Q134" s="590">
        <v>5</v>
      </c>
      <c r="R134" s="481"/>
      <c r="S134" s="482">
        <f>$S$31</f>
        <v>0</v>
      </c>
    </row>
    <row r="135" spans="2:19" x14ac:dyDescent="0.2">
      <c r="D135" s="10" t="str">
        <f>Commodities!$C$43</f>
        <v>AGRDST</v>
      </c>
      <c r="O135" s="479">
        <v>1</v>
      </c>
      <c r="P135" s="479">
        <v>1</v>
      </c>
      <c r="Q135" s="590">
        <v>5</v>
      </c>
      <c r="R135" s="481"/>
    </row>
    <row r="136" spans="2:19" x14ac:dyDescent="0.2">
      <c r="D136" s="10" t="str">
        <f>Commodities!$C$49</f>
        <v>AGRSOL</v>
      </c>
      <c r="O136" s="480">
        <v>0</v>
      </c>
      <c r="P136" s="479">
        <v>0.04</v>
      </c>
      <c r="Q136" s="590">
        <v>5</v>
      </c>
      <c r="R136" s="481"/>
      <c r="S136" s="482">
        <f>$S$33</f>
        <v>30</v>
      </c>
    </row>
    <row r="137" spans="2:19" x14ac:dyDescent="0.2">
      <c r="E137" s="77" t="str">
        <f>Commodities!C35</f>
        <v>ANRGCAT13</v>
      </c>
      <c r="O137" s="487"/>
      <c r="P137" s="481"/>
      <c r="Q137" s="514"/>
      <c r="R137" s="481"/>
    </row>
    <row r="138" spans="2:19" x14ac:dyDescent="0.2">
      <c r="B138" s="10" t="str">
        <f>Processes!C64</f>
        <v>ANRGCAT114</v>
      </c>
      <c r="C138" s="10" t="str">
        <f>Processes!D64</f>
        <v>Dairy Cattle DietOil+ManDgst - Energy Use (New pratices)</v>
      </c>
      <c r="D138" s="10" t="str">
        <f>Commodities!$C$41</f>
        <v>AGRBDL</v>
      </c>
      <c r="K138" s="462">
        <v>1</v>
      </c>
      <c r="L138" s="462">
        <v>10</v>
      </c>
      <c r="M138" s="462">
        <v>2015</v>
      </c>
      <c r="N138" s="462">
        <v>1</v>
      </c>
      <c r="O138" s="478">
        <v>1.4999999999999999E-2</v>
      </c>
      <c r="P138" s="486">
        <f>H99*0.8</f>
        <v>0.64678634525805923</v>
      </c>
      <c r="Q138" s="590">
        <v>5</v>
      </c>
      <c r="R138" s="481"/>
      <c r="S138" s="77">
        <f>$S$26</f>
        <v>10</v>
      </c>
    </row>
    <row r="139" spans="2:19" x14ac:dyDescent="0.2">
      <c r="D139" s="10" t="str">
        <f>Commodities!$C$42</f>
        <v>AGRBIO</v>
      </c>
      <c r="O139" s="479">
        <v>0.01</v>
      </c>
      <c r="P139" s="480">
        <v>0.1</v>
      </c>
      <c r="Q139" s="590">
        <v>5</v>
      </c>
      <c r="R139" s="481"/>
      <c r="S139" s="482">
        <f>$S$27</f>
        <v>15</v>
      </c>
    </row>
    <row r="140" spans="2:19" x14ac:dyDescent="0.2">
      <c r="D140" s="10" t="str">
        <f>Commodities!$C$44</f>
        <v>AGRELC</v>
      </c>
      <c r="O140" s="483">
        <f>$H$95*1.1</f>
        <v>0.2106687752701687</v>
      </c>
      <c r="P140" s="483">
        <f>$H$98*1.5</f>
        <v>0.28727560264113911</v>
      </c>
      <c r="Q140" s="590">
        <v>5</v>
      </c>
      <c r="R140" s="483">
        <f>$H$95</f>
        <v>0.19151706842742608</v>
      </c>
      <c r="S140" s="482">
        <f>$S$28</f>
        <v>20</v>
      </c>
    </row>
    <row r="141" spans="2:19" x14ac:dyDescent="0.2">
      <c r="D141" s="10" t="str">
        <f>Commodities!$C$45</f>
        <v>AGRGAS</v>
      </c>
      <c r="O141" s="478">
        <v>7.2999999999999995E-2</v>
      </c>
      <c r="P141" s="484">
        <f>O141*1.5</f>
        <v>0.10949999999999999</v>
      </c>
      <c r="Q141" s="590">
        <v>5</v>
      </c>
      <c r="R141" s="481"/>
      <c r="S141" s="482">
        <f>$S$29</f>
        <v>12</v>
      </c>
    </row>
    <row r="142" spans="2:19" x14ac:dyDescent="0.2">
      <c r="D142" s="10" t="str">
        <f>Commodities!$C$46</f>
        <v>AGRGEO</v>
      </c>
      <c r="O142" s="479">
        <v>0</v>
      </c>
      <c r="P142" s="480">
        <v>0.01</v>
      </c>
      <c r="Q142" s="590">
        <v>5</v>
      </c>
      <c r="R142" s="481"/>
      <c r="S142" s="482">
        <f>$S$30</f>
        <v>30</v>
      </c>
    </row>
    <row r="143" spans="2:19" x14ac:dyDescent="0.2">
      <c r="D143" s="10" t="str">
        <f>Commodities!$C$47</f>
        <v>AGRHET</v>
      </c>
      <c r="O143" s="479">
        <v>0.05</v>
      </c>
      <c r="P143" s="480">
        <v>0.5</v>
      </c>
      <c r="Q143" s="590">
        <v>5</v>
      </c>
      <c r="R143" s="481"/>
    </row>
    <row r="144" spans="2:19" x14ac:dyDescent="0.2">
      <c r="D144" s="10" t="str">
        <f>Commodities!$C$48</f>
        <v>AGRLPG</v>
      </c>
      <c r="O144" s="485">
        <v>1.4999999999999999E-2</v>
      </c>
      <c r="P144" s="479">
        <v>0.1</v>
      </c>
      <c r="Q144" s="590">
        <v>5</v>
      </c>
      <c r="R144" s="481"/>
      <c r="S144" s="482">
        <f>$S$31</f>
        <v>0</v>
      </c>
    </row>
    <row r="145" spans="2:19" x14ac:dyDescent="0.2">
      <c r="D145" s="10" t="str">
        <f>Commodities!$C$43</f>
        <v>AGRDST</v>
      </c>
      <c r="O145" s="479">
        <v>1</v>
      </c>
      <c r="P145" s="479">
        <v>1</v>
      </c>
      <c r="Q145" s="590">
        <v>5</v>
      </c>
      <c r="R145" s="481"/>
    </row>
    <row r="146" spans="2:19" x14ac:dyDescent="0.2">
      <c r="D146" s="10" t="str">
        <f>Commodities!$C$49</f>
        <v>AGRSOL</v>
      </c>
      <c r="O146" s="480">
        <v>0</v>
      </c>
      <c r="P146" s="479">
        <v>0.04</v>
      </c>
      <c r="Q146" s="590">
        <v>5</v>
      </c>
      <c r="R146" s="481"/>
      <c r="S146" s="482">
        <f>$S$33</f>
        <v>30</v>
      </c>
    </row>
    <row r="147" spans="2:19" x14ac:dyDescent="0.2">
      <c r="E147" s="77" t="str">
        <f>Commodities!C36</f>
        <v>ANRGCAT14</v>
      </c>
      <c r="O147" s="487"/>
      <c r="P147" s="481"/>
      <c r="Q147" s="514"/>
      <c r="R147" s="481"/>
    </row>
    <row r="148" spans="2:19" x14ac:dyDescent="0.2">
      <c r="B148" s="10" t="str">
        <f>Processes!C65</f>
        <v>ANRGCAT213</v>
      </c>
      <c r="C148" s="10" t="str">
        <f>Processes!D65</f>
        <v>Non-Dairy Cattle Man Dgst - Energy Use (New pratices)</v>
      </c>
      <c r="D148" s="10" t="str">
        <f>Commodities!$C$41</f>
        <v>AGRBDL</v>
      </c>
      <c r="K148" s="462">
        <v>1</v>
      </c>
      <c r="L148" s="462">
        <v>10</v>
      </c>
      <c r="M148" s="462">
        <v>2015</v>
      </c>
      <c r="N148" s="462">
        <v>1</v>
      </c>
      <c r="O148" s="478">
        <v>1.4999999999999999E-2</v>
      </c>
      <c r="P148" s="486">
        <f>H102*0.8</f>
        <v>0.64678634525805923</v>
      </c>
      <c r="Q148" s="590">
        <v>5</v>
      </c>
      <c r="R148" s="481"/>
      <c r="S148" s="77">
        <f>$S$26</f>
        <v>10</v>
      </c>
    </row>
    <row r="149" spans="2:19" x14ac:dyDescent="0.2">
      <c r="D149" s="10" t="str">
        <f>Commodities!$C$42</f>
        <v>AGRBIO</v>
      </c>
      <c r="O149" s="479">
        <v>0.01</v>
      </c>
      <c r="P149" s="480">
        <v>0.1</v>
      </c>
      <c r="Q149" s="590">
        <v>5</v>
      </c>
      <c r="R149" s="481"/>
      <c r="S149" s="482">
        <f>$S$27</f>
        <v>15</v>
      </c>
    </row>
    <row r="150" spans="2:19" x14ac:dyDescent="0.2">
      <c r="D150" s="10" t="str">
        <f>Commodities!$C$44</f>
        <v>AGRELC</v>
      </c>
      <c r="O150" s="483">
        <f>$H$101*1.1</f>
        <v>0.2106687752701687</v>
      </c>
      <c r="P150" s="483">
        <f>$H$101*1.5</f>
        <v>0.28727560264113911</v>
      </c>
      <c r="Q150" s="590">
        <v>5</v>
      </c>
      <c r="R150" s="483">
        <f>$H$101</f>
        <v>0.19151706842742608</v>
      </c>
      <c r="S150" s="482">
        <f>$S$28</f>
        <v>20</v>
      </c>
    </row>
    <row r="151" spans="2:19" x14ac:dyDescent="0.2">
      <c r="D151" s="10" t="str">
        <f>Commodities!$C$45</f>
        <v>AGRGAS</v>
      </c>
      <c r="O151" s="478">
        <v>7.2999999999999995E-2</v>
      </c>
      <c r="P151" s="484">
        <f>O151*1.5</f>
        <v>0.10949999999999999</v>
      </c>
      <c r="Q151" s="590">
        <v>5</v>
      </c>
      <c r="R151" s="481"/>
      <c r="S151" s="482">
        <f>$S$29</f>
        <v>12</v>
      </c>
    </row>
    <row r="152" spans="2:19" x14ac:dyDescent="0.2">
      <c r="D152" s="10" t="str">
        <f>Commodities!$C$46</f>
        <v>AGRGEO</v>
      </c>
      <c r="O152" s="479">
        <v>0</v>
      </c>
      <c r="P152" s="480">
        <v>0.01</v>
      </c>
      <c r="Q152" s="590">
        <v>5</v>
      </c>
      <c r="R152" s="481"/>
      <c r="S152" s="482">
        <f>$S$30</f>
        <v>30</v>
      </c>
    </row>
    <row r="153" spans="2:19" x14ac:dyDescent="0.2">
      <c r="D153" s="10" t="str">
        <f>Commodities!$C$47</f>
        <v>AGRHET</v>
      </c>
      <c r="E153" s="19"/>
      <c r="F153" s="462"/>
      <c r="G153" s="462"/>
      <c r="H153" s="462"/>
      <c r="I153" s="462"/>
      <c r="J153" s="473"/>
      <c r="K153" s="462"/>
      <c r="L153" s="462"/>
      <c r="M153" s="462"/>
      <c r="N153" s="462"/>
      <c r="O153" s="479">
        <v>0.05</v>
      </c>
      <c r="P153" s="480">
        <v>0.5</v>
      </c>
      <c r="Q153" s="590">
        <v>5</v>
      </c>
      <c r="R153" s="481"/>
    </row>
    <row r="154" spans="2:19" x14ac:dyDescent="0.2">
      <c r="D154" s="10" t="str">
        <f>Commodities!$C$48</f>
        <v>AGRLPG</v>
      </c>
      <c r="O154" s="485">
        <v>1.4999999999999999E-2</v>
      </c>
      <c r="P154" s="479">
        <v>0.1</v>
      </c>
      <c r="Q154" s="590">
        <v>5</v>
      </c>
      <c r="R154" s="481"/>
      <c r="S154" s="482">
        <f>$S$31</f>
        <v>0</v>
      </c>
    </row>
    <row r="155" spans="2:19" x14ac:dyDescent="0.2">
      <c r="D155" s="10" t="str">
        <f>Commodities!$C$43</f>
        <v>AGRDST</v>
      </c>
      <c r="O155" s="479">
        <v>1</v>
      </c>
      <c r="P155" s="479">
        <v>1</v>
      </c>
      <c r="Q155" s="590">
        <v>5</v>
      </c>
      <c r="R155" s="481"/>
    </row>
    <row r="156" spans="2:19" x14ac:dyDescent="0.2">
      <c r="D156" s="10" t="str">
        <f>Commodities!$C$49</f>
        <v>AGRSOL</v>
      </c>
      <c r="O156" s="480">
        <v>0</v>
      </c>
      <c r="P156" s="479">
        <v>0.04</v>
      </c>
      <c r="Q156" s="590">
        <v>5</v>
      </c>
      <c r="R156" s="481"/>
      <c r="S156" s="482">
        <f>$S$33</f>
        <v>30</v>
      </c>
    </row>
    <row r="157" spans="2:19" x14ac:dyDescent="0.2">
      <c r="E157" s="77" t="str">
        <f>Commodities!C37</f>
        <v>ANRGCAT23</v>
      </c>
      <c r="P157" s="481"/>
      <c r="Q157" s="514"/>
      <c r="R157" s="481"/>
    </row>
    <row r="158" spans="2:19" x14ac:dyDescent="0.2">
      <c r="B158" s="10" t="str">
        <f>Processes!C66</f>
        <v>ANRGPIG113</v>
      </c>
      <c r="C158" s="10" t="str">
        <f>Processes!D66</f>
        <v>Pigs Man Dgst - Energy Use (New pratices)</v>
      </c>
      <c r="D158" s="10" t="str">
        <f>Commodities!$C$41</f>
        <v>AGRBDL</v>
      </c>
      <c r="K158" s="462">
        <v>1</v>
      </c>
      <c r="L158" s="462">
        <v>10</v>
      </c>
      <c r="M158" s="462">
        <v>2015</v>
      </c>
      <c r="N158" s="462">
        <v>1</v>
      </c>
      <c r="O158" s="478">
        <v>1.4999999999999999E-2</v>
      </c>
      <c r="P158" s="486">
        <f>H105*0.8</f>
        <v>0.64678634525805911</v>
      </c>
      <c r="Q158" s="590">
        <v>5</v>
      </c>
      <c r="R158" s="481"/>
      <c r="S158" s="77">
        <f>$S$26</f>
        <v>10</v>
      </c>
    </row>
    <row r="159" spans="2:19" x14ac:dyDescent="0.2">
      <c r="D159" s="10" t="str">
        <f>Commodities!$C$42</f>
        <v>AGRBIO</v>
      </c>
      <c r="O159" s="479">
        <v>0.01</v>
      </c>
      <c r="P159" s="480">
        <v>0.1</v>
      </c>
      <c r="Q159" s="590">
        <v>5</v>
      </c>
      <c r="R159" s="481"/>
      <c r="S159" s="482">
        <f>$S$27</f>
        <v>15</v>
      </c>
    </row>
    <row r="160" spans="2:19" x14ac:dyDescent="0.2">
      <c r="D160" s="10" t="str">
        <f>Commodities!$C$44</f>
        <v>AGRELC</v>
      </c>
      <c r="O160" s="483">
        <f>$H$104*1.1</f>
        <v>0.2106687752701687</v>
      </c>
      <c r="P160" s="483">
        <f>$H$104*1.5</f>
        <v>0.28727560264113911</v>
      </c>
      <c r="Q160" s="590">
        <v>5</v>
      </c>
      <c r="R160" s="483">
        <f>$H$104</f>
        <v>0.19151706842742608</v>
      </c>
      <c r="S160" s="482">
        <f>$S$28</f>
        <v>20</v>
      </c>
    </row>
    <row r="161" spans="2:19" x14ac:dyDescent="0.2">
      <c r="D161" s="10" t="str">
        <f>Commodities!$C$45</f>
        <v>AGRGAS</v>
      </c>
      <c r="O161" s="478">
        <v>7.2999999999999995E-2</v>
      </c>
      <c r="P161" s="484">
        <f>O161*1.5</f>
        <v>0.10949999999999999</v>
      </c>
      <c r="Q161" s="590">
        <v>5</v>
      </c>
      <c r="R161" s="481"/>
      <c r="S161" s="482">
        <f>$S$29</f>
        <v>12</v>
      </c>
    </row>
    <row r="162" spans="2:19" x14ac:dyDescent="0.2">
      <c r="D162" s="10" t="str">
        <f>Commodities!$C$46</f>
        <v>AGRGEO</v>
      </c>
      <c r="O162" s="479">
        <v>0</v>
      </c>
      <c r="P162" s="480">
        <v>0.01</v>
      </c>
      <c r="Q162" s="590">
        <v>5</v>
      </c>
      <c r="R162" s="481"/>
      <c r="S162" s="482">
        <f>$S$30</f>
        <v>30</v>
      </c>
    </row>
    <row r="163" spans="2:19" x14ac:dyDescent="0.2">
      <c r="D163" s="10" t="str">
        <f>Commodities!$C$47</f>
        <v>AGRHET</v>
      </c>
      <c r="E163" s="19"/>
      <c r="F163" s="462"/>
      <c r="G163" s="462"/>
      <c r="H163" s="462"/>
      <c r="I163" s="462"/>
      <c r="J163" s="473"/>
      <c r="K163" s="462"/>
      <c r="L163" s="462"/>
      <c r="M163" s="462"/>
      <c r="N163" s="462"/>
      <c r="O163" s="479">
        <v>0.05</v>
      </c>
      <c r="P163" s="480">
        <v>0.5</v>
      </c>
      <c r="Q163" s="590">
        <v>5</v>
      </c>
      <c r="R163" s="481"/>
    </row>
    <row r="164" spans="2:19" x14ac:dyDescent="0.2">
      <c r="D164" s="10" t="str">
        <f>Commodities!$C$48</f>
        <v>AGRLPG</v>
      </c>
      <c r="O164" s="485">
        <v>1.4999999999999999E-2</v>
      </c>
      <c r="P164" s="479">
        <v>0.1</v>
      </c>
      <c r="Q164" s="590">
        <v>5</v>
      </c>
      <c r="R164" s="481"/>
      <c r="S164" s="482">
        <f>$S$31</f>
        <v>0</v>
      </c>
    </row>
    <row r="165" spans="2:19" x14ac:dyDescent="0.2">
      <c r="D165" s="10" t="str">
        <f>Commodities!$C$43</f>
        <v>AGRDST</v>
      </c>
      <c r="O165" s="479">
        <v>1</v>
      </c>
      <c r="P165" s="479">
        <v>1</v>
      </c>
      <c r="Q165" s="590">
        <v>5</v>
      </c>
      <c r="R165" s="481"/>
    </row>
    <row r="166" spans="2:19" x14ac:dyDescent="0.2">
      <c r="D166" s="10" t="str">
        <f>Commodities!$C$49</f>
        <v>AGRSOL</v>
      </c>
      <c r="O166" s="480">
        <v>0</v>
      </c>
      <c r="P166" s="479">
        <v>0.04</v>
      </c>
      <c r="Q166" s="590">
        <v>5</v>
      </c>
      <c r="R166" s="481"/>
      <c r="S166" s="482">
        <f>$S$33</f>
        <v>30</v>
      </c>
    </row>
    <row r="167" spans="2:19" x14ac:dyDescent="0.2">
      <c r="E167" s="77" t="str">
        <f>Commodities!C38</f>
        <v>ANRGPIG3</v>
      </c>
      <c r="P167" s="481"/>
      <c r="Q167" s="514"/>
      <c r="R167" s="481"/>
    </row>
    <row r="168" spans="2:19" x14ac:dyDescent="0.2">
      <c r="B168" s="10" t="str">
        <f>Processes!C67</f>
        <v>ANRGPOU113</v>
      </c>
      <c r="C168" s="10" t="str">
        <f>Processes!D67</f>
        <v>Poultry Man Dgst - Energy Use (New pratices)</v>
      </c>
      <c r="D168" s="10" t="str">
        <f>Commodities!$C$41</f>
        <v>AGRBDL</v>
      </c>
      <c r="K168" s="462">
        <v>1</v>
      </c>
      <c r="L168" s="462">
        <v>10</v>
      </c>
      <c r="M168" s="462">
        <v>2015</v>
      </c>
      <c r="N168" s="462">
        <v>1</v>
      </c>
      <c r="O168" s="478">
        <v>1.4999999999999999E-2</v>
      </c>
      <c r="P168" s="486">
        <f>H108*0.8</f>
        <v>0.64678634525805911</v>
      </c>
      <c r="Q168" s="590">
        <v>5</v>
      </c>
      <c r="R168" s="481"/>
      <c r="S168" s="77">
        <f>$S$26</f>
        <v>10</v>
      </c>
    </row>
    <row r="169" spans="2:19" x14ac:dyDescent="0.2">
      <c r="D169" s="10" t="str">
        <f>Commodities!$C$42</f>
        <v>AGRBIO</v>
      </c>
      <c r="O169" s="479">
        <v>0.01</v>
      </c>
      <c r="P169" s="480">
        <v>0.1</v>
      </c>
      <c r="Q169" s="590">
        <v>5</v>
      </c>
      <c r="R169" s="481"/>
      <c r="S169" s="482">
        <f>$S$27</f>
        <v>15</v>
      </c>
    </row>
    <row r="170" spans="2:19" x14ac:dyDescent="0.2">
      <c r="D170" s="10" t="str">
        <f>Commodities!$C$44</f>
        <v>AGRELC</v>
      </c>
      <c r="O170" s="483">
        <f>$H$107*1.1</f>
        <v>0.21066877527016872</v>
      </c>
      <c r="P170" s="483">
        <f>$H$107*1.5</f>
        <v>0.28727560264113916</v>
      </c>
      <c r="Q170" s="590">
        <v>5</v>
      </c>
      <c r="R170" s="483">
        <f>$H$107</f>
        <v>0.19151706842742611</v>
      </c>
      <c r="S170" s="482">
        <f>$S$28</f>
        <v>20</v>
      </c>
    </row>
    <row r="171" spans="2:19" x14ac:dyDescent="0.2">
      <c r="D171" s="10" t="str">
        <f>Commodities!$C$45</f>
        <v>AGRGAS</v>
      </c>
      <c r="O171" s="478">
        <v>7.2999999999999995E-2</v>
      </c>
      <c r="P171" s="484">
        <f>O171*1.5</f>
        <v>0.10949999999999999</v>
      </c>
      <c r="Q171" s="590">
        <v>5</v>
      </c>
      <c r="R171" s="481"/>
      <c r="S171" s="482">
        <f>$S$29</f>
        <v>12</v>
      </c>
    </row>
    <row r="172" spans="2:19" x14ac:dyDescent="0.2">
      <c r="D172" s="10" t="str">
        <f>Commodities!$C$46</f>
        <v>AGRGEO</v>
      </c>
      <c r="O172" s="479">
        <v>0</v>
      </c>
      <c r="P172" s="480">
        <v>0.01</v>
      </c>
      <c r="Q172" s="590">
        <v>5</v>
      </c>
      <c r="R172" s="481"/>
      <c r="S172" s="482">
        <f>$S$30</f>
        <v>30</v>
      </c>
    </row>
    <row r="173" spans="2:19" x14ac:dyDescent="0.2">
      <c r="D173" s="10" t="str">
        <f>Commodities!$C$47</f>
        <v>AGRHET</v>
      </c>
      <c r="E173" s="19"/>
      <c r="F173" s="462"/>
      <c r="G173" s="462"/>
      <c r="H173" s="462"/>
      <c r="I173" s="462"/>
      <c r="J173" s="473"/>
      <c r="K173" s="462"/>
      <c r="L173" s="462"/>
      <c r="M173" s="462"/>
      <c r="N173" s="462"/>
      <c r="O173" s="479">
        <v>0.05</v>
      </c>
      <c r="P173" s="480">
        <v>0.5</v>
      </c>
      <c r="Q173" s="590">
        <v>5</v>
      </c>
      <c r="R173" s="481"/>
    </row>
    <row r="174" spans="2:19" x14ac:dyDescent="0.2">
      <c r="D174" s="10" t="str">
        <f>Commodities!$C$48</f>
        <v>AGRLPG</v>
      </c>
      <c r="O174" s="485">
        <v>1.4999999999999999E-2</v>
      </c>
      <c r="P174" s="479">
        <v>0.1</v>
      </c>
      <c r="Q174" s="590">
        <v>5</v>
      </c>
      <c r="R174" s="481"/>
      <c r="S174" s="482">
        <f>$S$31</f>
        <v>0</v>
      </c>
    </row>
    <row r="175" spans="2:19" x14ac:dyDescent="0.2">
      <c r="D175" s="10" t="str">
        <f>Commodities!$C$43</f>
        <v>AGRDST</v>
      </c>
      <c r="O175" s="479">
        <v>1</v>
      </c>
      <c r="P175" s="479">
        <v>1</v>
      </c>
      <c r="Q175" s="590">
        <v>5</v>
      </c>
      <c r="R175" s="481"/>
    </row>
    <row r="176" spans="2:19" x14ac:dyDescent="0.2">
      <c r="B176" s="92"/>
      <c r="C176" s="92"/>
      <c r="D176" s="10" t="str">
        <f>Commodities!$C$49</f>
        <v>AGRSOL</v>
      </c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490">
        <v>0</v>
      </c>
      <c r="P176" s="491">
        <v>0.04</v>
      </c>
      <c r="Q176" s="590">
        <v>5</v>
      </c>
      <c r="R176" s="213"/>
      <c r="S176" s="482">
        <f>$S$33</f>
        <v>30</v>
      </c>
    </row>
    <row r="177" spans="2:19" x14ac:dyDescent="0.2">
      <c r="B177" s="93"/>
      <c r="C177" s="93"/>
      <c r="D177" s="93"/>
      <c r="E177" s="93" t="str">
        <f>Commodities!C39</f>
        <v>ANRGPOU3</v>
      </c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216"/>
      <c r="Q177" s="216"/>
      <c r="R177" s="216"/>
      <c r="S177" s="93"/>
    </row>
    <row r="178" spans="2:19" x14ac:dyDescent="0.2">
      <c r="K178" s="462"/>
      <c r="L178" s="462"/>
      <c r="M178" s="462"/>
      <c r="N178" s="462"/>
      <c r="O178" s="478"/>
      <c r="P178" s="486"/>
      <c r="Q178" s="486"/>
      <c r="R178" s="481"/>
    </row>
    <row r="179" spans="2:19" x14ac:dyDescent="0.2">
      <c r="O179" s="479"/>
      <c r="P179" s="480"/>
      <c r="Q179" s="480"/>
      <c r="R179" s="481"/>
    </row>
    <row r="180" spans="2:19" x14ac:dyDescent="0.2">
      <c r="O180" s="483"/>
      <c r="P180" s="483"/>
      <c r="Q180" s="483"/>
      <c r="R180" s="483"/>
    </row>
    <row r="181" spans="2:19" x14ac:dyDescent="0.2">
      <c r="O181" s="478"/>
      <c r="P181" s="484"/>
      <c r="Q181" s="484"/>
      <c r="R181" s="481"/>
    </row>
    <row r="182" spans="2:19" x14ac:dyDescent="0.2">
      <c r="O182" s="479"/>
      <c r="P182" s="480"/>
      <c r="Q182" s="480"/>
      <c r="R182" s="481"/>
    </row>
    <row r="183" spans="2:19" x14ac:dyDescent="0.2">
      <c r="O183" s="485"/>
      <c r="P183" s="479"/>
      <c r="Q183" s="479"/>
      <c r="R183" s="481"/>
    </row>
    <row r="184" spans="2:19" x14ac:dyDescent="0.2">
      <c r="O184" s="479"/>
      <c r="P184" s="479"/>
      <c r="Q184" s="479"/>
      <c r="R184" s="481"/>
    </row>
    <row r="185" spans="2:19" x14ac:dyDescent="0.2">
      <c r="O185" s="480"/>
      <c r="P185" s="479"/>
      <c r="Q185" s="479"/>
      <c r="R185" s="481"/>
      <c r="S185" s="482"/>
    </row>
    <row r="186" spans="2:19" x14ac:dyDescent="0.2">
      <c r="K186" s="92"/>
      <c r="L186" s="92"/>
      <c r="M186" s="92"/>
      <c r="N186" s="92"/>
      <c r="O186" s="92"/>
      <c r="P186" s="213"/>
      <c r="Q186" s="433"/>
      <c r="R186" s="213"/>
      <c r="S186" s="92"/>
    </row>
    <row r="187" spans="2:19" x14ac:dyDescent="0.2">
      <c r="K187" s="92"/>
      <c r="L187" s="92"/>
      <c r="M187" s="92"/>
      <c r="N187" s="92"/>
      <c r="O187" s="92"/>
      <c r="P187" s="92"/>
      <c r="Q187" s="555"/>
      <c r="R187" s="92"/>
      <c r="S187" s="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tabSelected="1" workbookViewId="0">
      <selection activeCell="H33" sqref="H33"/>
    </sheetView>
  </sheetViews>
  <sheetFormatPr defaultColWidth="9.140625" defaultRowHeight="12.75" x14ac:dyDescent="0.2"/>
  <cols>
    <col min="1" max="1" width="9.140625" style="461"/>
    <col min="2" max="2" width="10.7109375" style="461" customWidth="1"/>
    <col min="3" max="3" width="11.5703125" style="461" bestFit="1" customWidth="1"/>
    <col min="4" max="16384" width="9.140625" style="461"/>
  </cols>
  <sheetData>
    <row r="3" spans="2:4" x14ac:dyDescent="0.2">
      <c r="B3" s="460" t="s">
        <v>633</v>
      </c>
    </row>
    <row r="4" spans="2:4" x14ac:dyDescent="0.2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" thickBot="1" x14ac:dyDescent="0.25">
      <c r="B5" s="464" t="s">
        <v>153</v>
      </c>
      <c r="C5" s="464"/>
      <c r="D5" s="464"/>
    </row>
    <row r="6" spans="2:4" x14ac:dyDescent="0.2">
      <c r="B6" s="465" t="str">
        <f>Commodities!C9</f>
        <v>ADCAT</v>
      </c>
      <c r="C6" s="466">
        <f>Demands!Q4</f>
        <v>6113.5778094351645</v>
      </c>
      <c r="D6" s="581">
        <f>C6</f>
        <v>6113.5778094351645</v>
      </c>
    </row>
    <row r="7" spans="2:4" x14ac:dyDescent="0.2">
      <c r="B7" s="465" t="str">
        <f>Commodities!C10</f>
        <v>ANDCAT</v>
      </c>
      <c r="C7" s="466">
        <f>Demands!Q5</f>
        <v>5.6337454673004519</v>
      </c>
      <c r="D7" s="581">
        <f t="shared" ref="D7:D17" si="0">C7</f>
        <v>5.6337454673004519</v>
      </c>
    </row>
    <row r="8" spans="2:4" x14ac:dyDescent="0.2">
      <c r="B8" s="465" t="str">
        <f>Commodities!C11</f>
        <v>ASHE</v>
      </c>
      <c r="C8" s="466">
        <f>Demands!Q6</f>
        <v>5.7317718669729096</v>
      </c>
      <c r="D8" s="581">
        <f t="shared" si="0"/>
        <v>5.7317718669729096</v>
      </c>
    </row>
    <row r="9" spans="2:4" x14ac:dyDescent="0.2">
      <c r="B9" s="465" t="str">
        <f>Commodities!C12</f>
        <v>APIG</v>
      </c>
      <c r="C9" s="466">
        <f>Demands!Q7</f>
        <v>1.8832586555434965</v>
      </c>
      <c r="D9" s="581">
        <f t="shared" si="0"/>
        <v>1.8832586555434965</v>
      </c>
    </row>
    <row r="10" spans="2:4" x14ac:dyDescent="0.2">
      <c r="B10" s="465" t="str">
        <f>Commodities!C13</f>
        <v>APOU</v>
      </c>
      <c r="C10" s="466">
        <f>Demands!Q8</f>
        <v>17.825696958943141</v>
      </c>
      <c r="D10" s="581">
        <f t="shared" si="0"/>
        <v>17.825696958943141</v>
      </c>
    </row>
    <row r="11" spans="2:4" x14ac:dyDescent="0.2">
      <c r="B11" s="465" t="str">
        <f>Commodities!C14</f>
        <v>AOTH</v>
      </c>
      <c r="C11" s="466">
        <f>Demands!Q9</f>
        <v>0.11699999999999998</v>
      </c>
      <c r="D11" s="581">
        <f t="shared" si="0"/>
        <v>0.11699999999999998</v>
      </c>
    </row>
    <row r="12" spans="2:4" x14ac:dyDescent="0.2">
      <c r="B12" s="465" t="str">
        <f>Commodities!C15</f>
        <v>APUL</v>
      </c>
      <c r="C12" s="466">
        <f>Demands!Q10</f>
        <v>1.8599999999999998E-2</v>
      </c>
      <c r="D12" s="581">
        <f t="shared" si="0"/>
        <v>1.8599999999999998E-2</v>
      </c>
    </row>
    <row r="13" spans="2:4" x14ac:dyDescent="0.2">
      <c r="B13" s="465" t="str">
        <f>Commodities!C16</f>
        <v>APOT</v>
      </c>
      <c r="C13" s="466">
        <f>Demands!Q11</f>
        <v>0.40096958792204757</v>
      </c>
      <c r="D13" s="581">
        <f t="shared" si="0"/>
        <v>0.40096958792204757</v>
      </c>
    </row>
    <row r="14" spans="2:4" x14ac:dyDescent="0.2">
      <c r="B14" s="465" t="str">
        <f>Commodities!C17</f>
        <v>ASUG</v>
      </c>
      <c r="C14" s="466">
        <f>Demands!Q12</f>
        <v>0</v>
      </c>
      <c r="D14" s="581">
        <f t="shared" si="0"/>
        <v>0</v>
      </c>
    </row>
    <row r="15" spans="2:4" x14ac:dyDescent="0.2">
      <c r="B15" s="465" t="str">
        <f>Commodities!C18</f>
        <v>ABAR</v>
      </c>
      <c r="C15" s="466">
        <f>Demands!Q13</f>
        <v>1.4092184166471966</v>
      </c>
      <c r="D15" s="581">
        <f t="shared" si="0"/>
        <v>1.4092184166471966</v>
      </c>
    </row>
    <row r="16" spans="2:4" x14ac:dyDescent="0.2">
      <c r="B16" s="465" t="str">
        <f>Commodities!C19</f>
        <v>AOAT</v>
      </c>
      <c r="C16" s="466">
        <f>Demands!Q14</f>
        <v>0.18969116093398275</v>
      </c>
      <c r="D16" s="581">
        <f t="shared" si="0"/>
        <v>0.18969116093398275</v>
      </c>
    </row>
    <row r="17" spans="2:4" x14ac:dyDescent="0.2">
      <c r="B17" s="465" t="str">
        <f>Commodities!C20</f>
        <v>AWHE</v>
      </c>
      <c r="C17" s="466">
        <f>Demands!Q15</f>
        <v>0.93512367223357729</v>
      </c>
      <c r="D17" s="581">
        <f t="shared" si="0"/>
        <v>0.93512367223357729</v>
      </c>
    </row>
    <row r="18" spans="2:4" x14ac:dyDescent="0.2">
      <c r="B18" s="465"/>
    </row>
    <row r="19" spans="2:4" x14ac:dyDescent="0.2">
      <c r="B19" s="46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74" width="13.5703125" style="10" customWidth="1"/>
    <col min="75" max="16384" width="9.140625" style="10"/>
  </cols>
  <sheetData>
    <row r="1" spans="1:74" ht="12.75" customHeight="1" x14ac:dyDescent="0.2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89" t="s">
        <v>13</v>
      </c>
      <c r="G1" s="589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2">
      <c r="A2" s="40"/>
      <c r="B2" s="40"/>
      <c r="C2" s="40"/>
      <c r="D2" s="41"/>
      <c r="E2" s="41"/>
      <c r="F2" s="589"/>
      <c r="G2" s="589"/>
      <c r="H2" s="190" t="s">
        <v>578</v>
      </c>
      <c r="I2" s="190" t="s">
        <v>579</v>
      </c>
      <c r="J2" s="190" t="s">
        <v>580</v>
      </c>
      <c r="K2" s="190" t="s">
        <v>382</v>
      </c>
      <c r="L2" s="190" t="s">
        <v>581</v>
      </c>
      <c r="M2" s="190" t="s">
        <v>582</v>
      </c>
      <c r="N2" s="190" t="s">
        <v>583</v>
      </c>
      <c r="O2" s="190" t="s">
        <v>383</v>
      </c>
      <c r="P2" s="190" t="s">
        <v>54</v>
      </c>
      <c r="Q2" s="190" t="s">
        <v>584</v>
      </c>
      <c r="R2" s="190" t="s">
        <v>585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587</v>
      </c>
      <c r="AF2" s="88" t="s">
        <v>588</v>
      </c>
      <c r="AG2" s="88" t="s">
        <v>589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590</v>
      </c>
      <c r="AQ2" s="45" t="s">
        <v>591</v>
      </c>
      <c r="AR2" s="45" t="s">
        <v>592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593</v>
      </c>
      <c r="BB2" s="45" t="s">
        <v>594</v>
      </c>
      <c r="BC2" s="45" t="s">
        <v>595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596</v>
      </c>
      <c r="BM2" s="45" t="s">
        <v>597</v>
      </c>
      <c r="BN2" s="45" t="s">
        <v>598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2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2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2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2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2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2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2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2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2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2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2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2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2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2">
      <c r="A16" s="109"/>
      <c r="B16" s="53" t="s">
        <v>614</v>
      </c>
      <c r="C16" s="95"/>
      <c r="D16" s="109" t="s">
        <v>615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2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2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2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42578125" defaultRowHeight="12.75" x14ac:dyDescent="0.2"/>
  <cols>
    <col min="1" max="1" width="11.42578125" style="77"/>
    <col min="2" max="2" width="11.28515625" style="77" customWidth="1"/>
    <col min="3" max="3" width="10.28515625" style="77" bestFit="1" customWidth="1"/>
    <col min="4" max="4" width="12.5703125" style="77" bestFit="1" customWidth="1"/>
    <col min="5" max="5" width="45.5703125" style="77" customWidth="1"/>
    <col min="6" max="6" width="14.28515625" style="77" bestFit="1" customWidth="1"/>
    <col min="7" max="10" width="11.140625" style="77" customWidth="1"/>
    <col min="11" max="13" width="11.42578125" style="77"/>
    <col min="14" max="17" width="17.140625" style="77" customWidth="1"/>
    <col min="18" max="18" width="13.42578125" style="77" customWidth="1"/>
    <col min="19" max="27" width="17.140625" style="77" customWidth="1"/>
    <col min="28" max="58" width="13.5703125" style="77" customWidth="1"/>
    <col min="59" max="59" width="156.7109375" style="234" bestFit="1" customWidth="1"/>
    <col min="60" max="16384" width="11.42578125" style="77"/>
  </cols>
  <sheetData>
    <row r="1" spans="1:59" ht="19.5" customHeight="1" x14ac:dyDescent="0.2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2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580</v>
      </c>
      <c r="O2" s="190" t="s">
        <v>382</v>
      </c>
      <c r="P2" s="190" t="s">
        <v>583</v>
      </c>
      <c r="Q2" s="190" t="s">
        <v>383</v>
      </c>
      <c r="R2" s="190" t="s">
        <v>54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592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595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598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2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2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2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2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2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2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2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2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2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2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2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2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2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2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2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2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2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2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42578125" defaultRowHeight="12.75" x14ac:dyDescent="0.2"/>
  <cols>
    <col min="1" max="1" width="11.42578125" style="408"/>
    <col min="2" max="2" width="17.7109375" style="408" bestFit="1" customWidth="1"/>
    <col min="3" max="3" width="30" style="408" bestFit="1" customWidth="1"/>
    <col min="4" max="4" width="13.140625" style="408" bestFit="1" customWidth="1"/>
    <col min="5" max="5" width="31.5703125" style="408" bestFit="1" customWidth="1"/>
    <col min="6" max="6" width="15" style="408" bestFit="1" customWidth="1"/>
    <col min="7" max="9" width="11.140625" style="408" customWidth="1"/>
    <col min="10" max="13" width="11.42578125" style="408"/>
    <col min="14" max="21" width="16.140625" style="408" customWidth="1"/>
    <col min="22" max="22" width="13.42578125" style="408" customWidth="1"/>
    <col min="23" max="23" width="17.140625" style="408" customWidth="1"/>
    <col min="24" max="33" width="17.28515625" style="408" customWidth="1"/>
    <col min="34" max="38" width="13.5703125" style="408" customWidth="1"/>
    <col min="39" max="39" width="11.42578125" style="429"/>
    <col min="40" max="56" width="11.42578125" style="408"/>
    <col min="57" max="57" width="156.7109375" style="408" bestFit="1" customWidth="1"/>
    <col min="58" max="16384" width="11.42578125" style="408"/>
  </cols>
  <sheetData>
    <row r="1" spans="1:57" ht="19.5" customHeight="1" x14ac:dyDescent="0.2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89" t="s">
        <v>13</v>
      </c>
      <c r="G1" s="589" t="s">
        <v>12</v>
      </c>
      <c r="H1" s="589" t="s">
        <v>599</v>
      </c>
      <c r="I1" s="589" t="s">
        <v>600</v>
      </c>
      <c r="J1" s="589" t="s">
        <v>30</v>
      </c>
      <c r="K1" s="589" t="s">
        <v>17</v>
      </c>
      <c r="L1" s="589" t="s">
        <v>430</v>
      </c>
      <c r="M1" s="589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2">
      <c r="A2" s="402"/>
      <c r="B2" s="402"/>
      <c r="C2" s="402"/>
      <c r="D2" s="403"/>
      <c r="E2" s="403"/>
      <c r="F2" s="589"/>
      <c r="G2" s="589"/>
      <c r="H2" s="589"/>
      <c r="I2" s="589"/>
      <c r="J2" s="589"/>
      <c r="K2" s="589"/>
      <c r="L2" s="589"/>
      <c r="M2" s="589"/>
      <c r="N2" s="409" t="s">
        <v>578</v>
      </c>
      <c r="O2" s="409" t="s">
        <v>579</v>
      </c>
      <c r="P2" s="409" t="s">
        <v>580</v>
      </c>
      <c r="Q2" s="409" t="s">
        <v>382</v>
      </c>
      <c r="R2" s="409" t="s">
        <v>581</v>
      </c>
      <c r="S2" s="409" t="s">
        <v>582</v>
      </c>
      <c r="T2" s="409" t="s">
        <v>583</v>
      </c>
      <c r="U2" s="409" t="s">
        <v>383</v>
      </c>
      <c r="V2" s="409" t="s">
        <v>54</v>
      </c>
      <c r="W2" s="409" t="s">
        <v>584</v>
      </c>
      <c r="X2" s="409" t="s">
        <v>585</v>
      </c>
      <c r="Y2" s="409" t="s">
        <v>586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593</v>
      </c>
      <c r="AJ2" s="410" t="s">
        <v>594</v>
      </c>
      <c r="AK2" s="410" t="s">
        <v>595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596</v>
      </c>
      <c r="AU2" s="410" t="s">
        <v>597</v>
      </c>
      <c r="AV2" s="410" t="s">
        <v>598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2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2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2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2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2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2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2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2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2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2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2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2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2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2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2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2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2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2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2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2">
      <c r="C22" s="428"/>
      <c r="D22" s="1"/>
    </row>
    <row r="25" spans="1:57" x14ac:dyDescent="0.2">
      <c r="A25" s="430"/>
      <c r="B25" s="431"/>
      <c r="AM25" s="408"/>
    </row>
    <row r="26" spans="1:57" x14ac:dyDescent="0.2">
      <c r="D26" s="1"/>
      <c r="E26" s="432"/>
      <c r="F26" s="433"/>
      <c r="G26" s="433"/>
    </row>
    <row r="27" spans="1:57" x14ac:dyDescent="0.2">
      <c r="C27" s="432"/>
      <c r="D27" s="432"/>
      <c r="E27" s="432"/>
      <c r="F27" s="432"/>
      <c r="G27" s="432"/>
    </row>
    <row r="28" spans="1:57" x14ac:dyDescent="0.2">
      <c r="C28" s="432"/>
      <c r="D28" s="432"/>
      <c r="E28" s="432"/>
      <c r="F28" s="432"/>
      <c r="G28" s="432"/>
      <c r="H28" s="434"/>
    </row>
    <row r="29" spans="1:57" x14ac:dyDescent="0.2">
      <c r="C29" s="432"/>
      <c r="D29" s="432"/>
      <c r="E29" s="432"/>
      <c r="F29" s="432"/>
      <c r="G29" s="432"/>
    </row>
    <row r="30" spans="1:57" ht="13.5" thickBot="1" x14ac:dyDescent="0.25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25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2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2">
      <c r="C33" s="432"/>
      <c r="D33" s="440"/>
      <c r="E33" s="432"/>
      <c r="F33" s="432"/>
      <c r="G33" s="432"/>
    </row>
    <row r="34" spans="3:7" x14ac:dyDescent="0.2">
      <c r="C34" s="432"/>
      <c r="D34" s="441"/>
      <c r="E34" s="432"/>
      <c r="F34" s="432"/>
      <c r="G34" s="432"/>
    </row>
    <row r="35" spans="3:7" x14ac:dyDescent="0.2">
      <c r="C35" s="432"/>
      <c r="D35" s="441"/>
      <c r="E35" s="432"/>
      <c r="F35" s="432"/>
      <c r="G35" s="432"/>
    </row>
    <row r="36" spans="3:7" x14ac:dyDescent="0.2">
      <c r="C36" s="432"/>
      <c r="D36" s="441"/>
      <c r="E36" s="432"/>
      <c r="F36" s="432"/>
      <c r="G36" s="432"/>
    </row>
    <row r="37" spans="3:7" x14ac:dyDescent="0.2">
      <c r="C37" s="432"/>
      <c r="D37" s="441"/>
      <c r="E37" s="432"/>
      <c r="F37" s="432"/>
      <c r="G37" s="432"/>
    </row>
    <row r="38" spans="3:7" x14ac:dyDescent="0.2">
      <c r="C38" s="432"/>
      <c r="D38" s="441"/>
      <c r="E38" s="432"/>
      <c r="F38" s="432"/>
      <c r="G38" s="432"/>
    </row>
    <row r="39" spans="3:7" x14ac:dyDescent="0.2">
      <c r="C39" s="432"/>
      <c r="D39" s="441"/>
      <c r="E39" s="432"/>
      <c r="F39" s="432"/>
      <c r="G39" s="432"/>
    </row>
    <row r="40" spans="3:7" x14ac:dyDescent="0.2">
      <c r="C40" s="432"/>
      <c r="D40" s="440"/>
      <c r="E40" s="432"/>
      <c r="F40" s="432"/>
      <c r="G40" s="432"/>
    </row>
    <row r="41" spans="3:7" x14ac:dyDescent="0.2">
      <c r="C41" s="432"/>
      <c r="D41" s="432"/>
      <c r="E41" s="432"/>
      <c r="F41" s="432"/>
      <c r="G41" s="432"/>
    </row>
    <row r="42" spans="3:7" x14ac:dyDescent="0.2">
      <c r="C42" s="432"/>
      <c r="D42" s="432"/>
      <c r="E42" s="432"/>
      <c r="F42" s="432"/>
      <c r="G42" s="432"/>
    </row>
    <row r="43" spans="3:7" x14ac:dyDescent="0.2">
      <c r="C43" s="432"/>
      <c r="D43" s="432"/>
      <c r="E43" s="432"/>
      <c r="F43" s="432"/>
      <c r="G43" s="432"/>
    </row>
    <row r="44" spans="3:7" x14ac:dyDescent="0.2">
      <c r="C44" s="432"/>
      <c r="D44" s="432"/>
      <c r="E44" s="432"/>
      <c r="F44" s="432"/>
      <c r="G44" s="432"/>
    </row>
    <row r="45" spans="3:7" x14ac:dyDescent="0.2">
      <c r="C45" s="432"/>
      <c r="D45" s="432"/>
      <c r="E45" s="432"/>
      <c r="F45" s="432"/>
      <c r="G45" s="432"/>
    </row>
    <row r="46" spans="3:7" x14ac:dyDescent="0.2">
      <c r="C46" s="432"/>
      <c r="D46" s="432"/>
      <c r="E46" s="432"/>
      <c r="F46" s="432"/>
      <c r="G46" s="432"/>
    </row>
    <row r="47" spans="3:7" x14ac:dyDescent="0.2">
      <c r="C47" s="432"/>
      <c r="D47" s="432"/>
      <c r="E47" s="432"/>
      <c r="F47" s="432"/>
      <c r="G47" s="432"/>
    </row>
    <row r="48" spans="3:7" x14ac:dyDescent="0.2">
      <c r="C48" s="432"/>
      <c r="D48" s="432"/>
      <c r="E48" s="432"/>
      <c r="F48" s="432"/>
      <c r="G48" s="432"/>
    </row>
    <row r="49" spans="3:7" x14ac:dyDescent="0.2">
      <c r="C49" s="432"/>
      <c r="D49" s="432"/>
      <c r="E49" s="432"/>
      <c r="F49" s="432"/>
      <c r="G49" s="432"/>
    </row>
    <row r="50" spans="3:7" x14ac:dyDescent="0.2">
      <c r="C50" s="432"/>
      <c r="D50" s="432"/>
      <c r="E50" s="432"/>
      <c r="F50" s="432"/>
      <c r="G50" s="432"/>
    </row>
    <row r="51" spans="3:7" x14ac:dyDescent="0.2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4" t="s">
        <v>48</v>
      </c>
      <c r="B1" s="64" t="s">
        <v>49</v>
      </c>
      <c r="C1" s="65"/>
      <c r="D1" s="453" t="s">
        <v>601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2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2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2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2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2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2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2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2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2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2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2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2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2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2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2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2">
      <c r="A17" s="64" t="s">
        <v>48</v>
      </c>
      <c r="B17" s="64" t="s">
        <v>49</v>
      </c>
      <c r="C17" s="65"/>
      <c r="D17" s="453" t="s">
        <v>602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2">
      <c r="A18" s="46"/>
      <c r="B18" s="46"/>
      <c r="C18" s="66" t="s">
        <v>21</v>
      </c>
      <c r="D18" s="66" t="s">
        <v>603</v>
      </c>
      <c r="E18" s="66" t="s">
        <v>604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2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2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2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2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2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2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2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2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2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2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2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2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2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2020-11-02T15:16:08Z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998725533485412</vt:r8>
  </property>
</Properties>
</file>