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30ED43CB-1021-4B1D-98BB-F4B0A651C0AF}" xr6:coauthVersionLast="45" xr6:coauthVersionMax="45" xr10:uidLastSave="{00000000-0000-0000-0000-000000000000}"/>
  <bookViews>
    <workbookView xWindow="-120" yWindow="-120" windowWidth="29040" windowHeight="15840" firstSheet="3" activeTab="9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7" i="3"/>
  <c r="C4" i="3" l="1"/>
  <c r="B8" i="48" l="1"/>
  <c r="B7" i="48"/>
  <c r="B6" i="48"/>
  <c r="K6" i="46" l="1"/>
  <c r="B7" i="54" l="1"/>
  <c r="B8" i="54"/>
  <c r="B9" i="54"/>
  <c r="B10" i="54"/>
  <c r="B11" i="54"/>
  <c r="B12" i="54"/>
  <c r="B13" i="54"/>
  <c r="B14" i="54"/>
  <c r="B15" i="54"/>
  <c r="B6" i="54"/>
  <c r="L55" i="52"/>
  <c r="L54" i="52"/>
  <c r="L55" i="51"/>
  <c r="L54" i="51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55" i="28"/>
  <c r="L54" i="28"/>
  <c r="L45" i="28"/>
  <c r="L44" i="28"/>
  <c r="L43" i="28"/>
  <c r="L41" i="28"/>
  <c r="L39" i="28"/>
  <c r="L37" i="28"/>
  <c r="L36" i="28"/>
  <c r="L35" i="28"/>
  <c r="L34" i="28"/>
  <c r="L33" i="28"/>
  <c r="L32" i="28"/>
  <c r="L31" i="28"/>
  <c r="L21" i="28"/>
  <c r="L19" i="28"/>
  <c r="L12" i="28"/>
  <c r="L10" i="28"/>
  <c r="L8" i="28"/>
  <c r="L20" i="28"/>
  <c r="L17" i="28"/>
  <c r="L15" i="28"/>
  <c r="L13" i="28"/>
  <c r="L11" i="28"/>
  <c r="L9" i="28"/>
  <c r="L7" i="28"/>
  <c r="B19" i="46"/>
  <c r="B18" i="46"/>
  <c r="B17" i="46"/>
  <c r="B9" i="46"/>
  <c r="B8" i="46"/>
  <c r="B7" i="46"/>
  <c r="B6" i="46"/>
  <c r="C27" i="48"/>
  <c r="C26" i="48"/>
  <c r="C25" i="48"/>
  <c r="C24" i="48"/>
  <c r="C23" i="48"/>
  <c r="C22" i="48"/>
  <c r="C21" i="48"/>
  <c r="L8" i="54" l="1"/>
  <c r="L9" i="54"/>
  <c r="L10" i="54"/>
  <c r="L11" i="54"/>
  <c r="L12" i="54"/>
  <c r="L13" i="54"/>
  <c r="L14" i="54"/>
  <c r="L15" i="54"/>
  <c r="L7" i="54"/>
  <c r="L6" i="54"/>
  <c r="AB55" i="52" l="1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AB55" i="51"/>
  <c r="AB54" i="51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55" i="28"/>
  <c r="AB54" i="28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17" i="28"/>
  <c r="AB15" i="28"/>
  <c r="AB21" i="28"/>
  <c r="AB20" i="28"/>
  <c r="AB19" i="28"/>
  <c r="AB13" i="28"/>
  <c r="AB12" i="28"/>
  <c r="AB11" i="28"/>
  <c r="AB10" i="28"/>
  <c r="AB9" i="28"/>
  <c r="AB8" i="28"/>
  <c r="AB7" i="28"/>
  <c r="D38" i="9"/>
  <c r="D34" i="9"/>
  <c r="D35" i="9"/>
  <c r="D36" i="9"/>
  <c r="D37" i="9"/>
  <c r="D28" i="9"/>
  <c r="D29" i="9"/>
  <c r="D30" i="9"/>
  <c r="D33" i="9"/>
  <c r="D32" i="9"/>
  <c r="D31" i="9"/>
  <c r="D27" i="9"/>
  <c r="D26" i="9"/>
  <c r="D25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7" i="9"/>
  <c r="D6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6" i="9"/>
  <c r="O7" i="9"/>
  <c r="T11" i="48"/>
  <c r="T10" i="48"/>
  <c r="T9" i="48"/>
  <c r="T8" i="48"/>
  <c r="T7" i="48"/>
  <c r="T6" i="48"/>
  <c r="T5" i="48"/>
  <c r="J6" i="48" l="1"/>
  <c r="J5" i="48"/>
  <c r="J9" i="48" l="1"/>
  <c r="O13" i="48" l="1"/>
  <c r="J10" i="48"/>
  <c r="J11" i="48"/>
  <c r="J13" i="48"/>
  <c r="G6" i="48" l="1"/>
  <c r="P6" i="48"/>
  <c r="O6" i="48" s="1"/>
  <c r="P8" i="48" l="1"/>
  <c r="O8" i="48" s="1"/>
  <c r="P7" i="48"/>
  <c r="O7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C10" i="54" l="1"/>
  <c r="M10" i="54" s="1"/>
  <c r="E14" i="9"/>
  <c r="E7" i="48" s="1"/>
  <c r="E10" i="54" l="1"/>
  <c r="B13" i="48" l="1"/>
  <c r="B12" i="48"/>
  <c r="B11" i="48"/>
  <c r="B10" i="48"/>
  <c r="B9" i="48"/>
  <c r="B5" i="48"/>
  <c r="L8" i="46"/>
  <c r="L9" i="46"/>
  <c r="L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E33" i="9" l="1"/>
  <c r="E34" i="9"/>
  <c r="F9" i="48" s="1"/>
  <c r="E35" i="9"/>
  <c r="C10" i="48" s="1"/>
  <c r="U8" i="48" s="1"/>
  <c r="E36" i="9"/>
  <c r="C11" i="48" s="1"/>
  <c r="U9" i="48" s="1"/>
  <c r="E37" i="9"/>
  <c r="F12" i="48" s="1"/>
  <c r="E38" i="9"/>
  <c r="F13" i="48" s="1"/>
  <c r="E32" i="9"/>
  <c r="F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Q45" i="51" s="1"/>
  <c r="R45" i="51" s="1"/>
  <c r="S45" i="51" s="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Q45" i="52" s="1"/>
  <c r="R45" i="52" s="1"/>
  <c r="S45" i="52" s="1"/>
  <c r="E39" i="52"/>
  <c r="E40" i="52"/>
  <c r="E41" i="52"/>
  <c r="E42" i="52"/>
  <c r="E43" i="52"/>
  <c r="E44" i="52"/>
  <c r="E45" i="52"/>
  <c r="E46" i="52"/>
  <c r="E47" i="52"/>
  <c r="E48" i="52"/>
  <c r="E49" i="52"/>
  <c r="G25" i="48"/>
  <c r="G24" i="48"/>
  <c r="G23" i="48"/>
  <c r="R26" i="22"/>
  <c r="G22" i="48" s="1"/>
  <c r="G21" i="48"/>
  <c r="B26" i="43"/>
  <c r="E24" i="9"/>
  <c r="B16" i="43"/>
  <c r="B10" i="43"/>
  <c r="E8" i="9"/>
  <c r="F33" i="9"/>
  <c r="D6" i="48" s="1"/>
  <c r="V6" i="48" s="1"/>
  <c r="F34" i="9"/>
  <c r="D9" i="48" s="1"/>
  <c r="V7" i="48" s="1"/>
  <c r="F35" i="9"/>
  <c r="D10" i="48" s="1"/>
  <c r="V8" i="48" s="1"/>
  <c r="F36" i="9"/>
  <c r="D11" i="48" s="1"/>
  <c r="V9" i="48" s="1"/>
  <c r="F37" i="9"/>
  <c r="D12" i="48" s="1"/>
  <c r="V10" i="48" s="1"/>
  <c r="F38" i="9"/>
  <c r="D13" i="48" s="1"/>
  <c r="V11" i="48" s="1"/>
  <c r="F32" i="9"/>
  <c r="E21" i="48" s="1"/>
  <c r="D5" i="48"/>
  <c r="V5" i="48" s="1"/>
  <c r="P6" i="9"/>
  <c r="C7" i="46" s="1"/>
  <c r="M7" i="46" s="1"/>
  <c r="Q6" i="9"/>
  <c r="D7" i="46" s="1"/>
  <c r="N7" i="46" s="1"/>
  <c r="P9" i="9"/>
  <c r="P17" i="28" s="1"/>
  <c r="P12" i="9"/>
  <c r="P15" i="9"/>
  <c r="P44" i="28" s="1"/>
  <c r="P18" i="9"/>
  <c r="P21" i="9"/>
  <c r="G7" i="46"/>
  <c r="P7" i="9"/>
  <c r="C8" i="46" s="1"/>
  <c r="M8" i="46" s="1"/>
  <c r="Q7" i="9"/>
  <c r="D8" i="46" s="1"/>
  <c r="N8" i="46" s="1"/>
  <c r="P10" i="9"/>
  <c r="P17" i="51" s="1"/>
  <c r="P13" i="9"/>
  <c r="P16" i="9"/>
  <c r="P35" i="51" s="1"/>
  <c r="P19" i="9"/>
  <c r="M54" i="51" s="1"/>
  <c r="AC54" i="51" s="1"/>
  <c r="P22" i="9"/>
  <c r="G8" i="46"/>
  <c r="P8" i="9"/>
  <c r="C9" i="46" s="1"/>
  <c r="M9" i="46" s="1"/>
  <c r="Q8" i="9"/>
  <c r="D9" i="46" s="1"/>
  <c r="N9" i="46" s="1"/>
  <c r="P11" i="9"/>
  <c r="P20" i="52" s="1"/>
  <c r="P14" i="9"/>
  <c r="P17" i="9"/>
  <c r="P34" i="52" s="1"/>
  <c r="P20" i="9"/>
  <c r="M54" i="52" s="1"/>
  <c r="AC54" i="52" s="1"/>
  <c r="P23" i="9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Q12" i="51" s="1"/>
  <c r="R12" i="51" s="1"/>
  <c r="E13" i="51"/>
  <c r="E14" i="51"/>
  <c r="E15" i="51"/>
  <c r="E16" i="51"/>
  <c r="E17" i="51"/>
  <c r="Q13" i="51" s="1"/>
  <c r="R13" i="51" s="1"/>
  <c r="E18" i="51"/>
  <c r="E19" i="51"/>
  <c r="E20" i="51"/>
  <c r="Q20" i="51" s="1"/>
  <c r="R20" i="51" s="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Q35" i="52"/>
  <c r="R35" i="52" s="1"/>
  <c r="S35" i="52" s="1"/>
  <c r="Y35" i="52" s="1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Q8" i="51"/>
  <c r="R8" i="51" s="1"/>
  <c r="D8" i="51"/>
  <c r="I8" i="51"/>
  <c r="D25" i="51"/>
  <c r="I25" i="51"/>
  <c r="D12" i="51"/>
  <c r="I12" i="51"/>
  <c r="D19" i="51"/>
  <c r="I24" i="51"/>
  <c r="I19" i="51"/>
  <c r="E25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D24" i="52" s="1" a="1"/>
  <c r="D24" i="52" s="1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Q23" i="9"/>
  <c r="N55" i="52" s="1"/>
  <c r="AD55" i="52" s="1"/>
  <c r="Q20" i="9"/>
  <c r="N54" i="52" s="1"/>
  <c r="AD54" i="52" s="1"/>
  <c r="M55" i="52"/>
  <c r="AC55" i="52" s="1"/>
  <c r="P55" i="52"/>
  <c r="R55" i="52"/>
  <c r="R54" i="52"/>
  <c r="S54" i="52" s="1"/>
  <c r="G8" i="52"/>
  <c r="C23" i="43"/>
  <c r="F21" i="9"/>
  <c r="N13" i="54" s="1"/>
  <c r="Q11" i="9"/>
  <c r="C8" i="43"/>
  <c r="F6" i="9"/>
  <c r="N6" i="54" s="1"/>
  <c r="B27" i="22"/>
  <c r="C27" i="43"/>
  <c r="F25" i="9"/>
  <c r="N15" i="54" s="1"/>
  <c r="B19" i="22"/>
  <c r="C18" i="43"/>
  <c r="F16" i="9"/>
  <c r="N11" i="54" s="1"/>
  <c r="F23" i="9"/>
  <c r="B10" i="22"/>
  <c r="C9" i="43"/>
  <c r="F7" i="9"/>
  <c r="B17" i="22"/>
  <c r="C16" i="43"/>
  <c r="F14" i="9"/>
  <c r="N10" i="54" s="1"/>
  <c r="B13" i="22"/>
  <c r="C12" i="43"/>
  <c r="F10" i="9"/>
  <c r="B26" i="22"/>
  <c r="C26" i="43"/>
  <c r="F24" i="9"/>
  <c r="N14" i="54" s="1"/>
  <c r="B11" i="22"/>
  <c r="C10" i="43"/>
  <c r="F8" i="9"/>
  <c r="N8" i="54" s="1"/>
  <c r="C22" i="43"/>
  <c r="F20" i="9"/>
  <c r="N12" i="54" s="1"/>
  <c r="P45" i="52"/>
  <c r="P39" i="52"/>
  <c r="P33" i="52"/>
  <c r="P36" i="52"/>
  <c r="Q17" i="9"/>
  <c r="N41" i="52" s="1"/>
  <c r="AD41" i="52" s="1"/>
  <c r="N39" i="52"/>
  <c r="B9" i="43"/>
  <c r="E7" i="9"/>
  <c r="O41" i="51" s="1"/>
  <c r="M41" i="51" s="1"/>
  <c r="AC41" i="51" s="1"/>
  <c r="O39" i="52"/>
  <c r="B12" i="43"/>
  <c r="E10" i="9"/>
  <c r="O37" i="52" s="1"/>
  <c r="O34" i="52"/>
  <c r="B22" i="43"/>
  <c r="E20" i="9"/>
  <c r="O33" i="52"/>
  <c r="M33" i="52" s="1"/>
  <c r="AC33" i="52" s="1"/>
  <c r="B23" i="43"/>
  <c r="E21" i="9"/>
  <c r="B8" i="43"/>
  <c r="E6" i="9"/>
  <c r="O31" i="52" s="1"/>
  <c r="M31" i="52" s="1"/>
  <c r="AC31" i="52" s="1"/>
  <c r="B27" i="43"/>
  <c r="E25" i="9"/>
  <c r="O45" i="51" s="1"/>
  <c r="M45" i="51" s="1"/>
  <c r="AC45" i="51" s="1"/>
  <c r="B18" i="43"/>
  <c r="E16" i="9"/>
  <c r="E23" i="9"/>
  <c r="M43" i="52" s="1"/>
  <c r="AC43" i="52" s="1"/>
  <c r="O15" i="52"/>
  <c r="M15" i="52" s="1"/>
  <c r="AC15" i="52" s="1"/>
  <c r="O12" i="52"/>
  <c r="P21" i="52"/>
  <c r="P17" i="52"/>
  <c r="P12" i="52"/>
  <c r="P10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C48" i="52" s="1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T20" i="52" s="1"/>
  <c r="T44" i="52" s="1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12" i="52" s="1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C24" i="52" s="1" a="1"/>
  <c r="C24" i="52" s="1"/>
  <c r="T55" i="52"/>
  <c r="S55" i="52"/>
  <c r="T54" i="52"/>
  <c r="T15" i="52"/>
  <c r="T39" i="52" s="1"/>
  <c r="T17" i="52"/>
  <c r="T41" i="52" s="1"/>
  <c r="T19" i="52"/>
  <c r="T43" i="52"/>
  <c r="AD39" i="52"/>
  <c r="AA30" i="52"/>
  <c r="O11" i="52"/>
  <c r="AA6" i="52"/>
  <c r="R54" i="51"/>
  <c r="G54" i="51"/>
  <c r="G55" i="51"/>
  <c r="G56" i="51"/>
  <c r="G57" i="51"/>
  <c r="G58" i="51"/>
  <c r="G59" i="51"/>
  <c r="G60" i="51"/>
  <c r="G61" i="51"/>
  <c r="G62" i="51"/>
  <c r="R55" i="51"/>
  <c r="Q22" i="9"/>
  <c r="N55" i="51" s="1"/>
  <c r="AD55" i="51" s="1"/>
  <c r="Q19" i="9"/>
  <c r="N54" i="51" s="1"/>
  <c r="AD54" i="51" s="1"/>
  <c r="M55" i="51"/>
  <c r="P55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16" i="9"/>
  <c r="N41" i="51" s="1"/>
  <c r="AD41" i="51" s="1"/>
  <c r="Q10" i="9"/>
  <c r="N15" i="51" s="1"/>
  <c r="AD15" i="51" s="1"/>
  <c r="N10" i="51"/>
  <c r="AD10" i="51" s="1"/>
  <c r="P45" i="51"/>
  <c r="P43" i="51"/>
  <c r="P39" i="51"/>
  <c r="P33" i="51"/>
  <c r="P34" i="51"/>
  <c r="P36" i="51"/>
  <c r="P32" i="51"/>
  <c r="O39" i="51"/>
  <c r="O34" i="51"/>
  <c r="O33" i="51"/>
  <c r="M33" i="51" s="1"/>
  <c r="AC33" i="51" s="1"/>
  <c r="G7" i="51"/>
  <c r="G14" i="51"/>
  <c r="G16" i="51"/>
  <c r="G8" i="51"/>
  <c r="T8" i="51"/>
  <c r="T32" i="51" s="1"/>
  <c r="P21" i="51"/>
  <c r="P19" i="51"/>
  <c r="P9" i="51"/>
  <c r="P12" i="51"/>
  <c r="P8" i="51"/>
  <c r="O17" i="51"/>
  <c r="M17" i="51" s="1"/>
  <c r="AC17" i="51" s="1"/>
  <c r="O12" i="51"/>
  <c r="O9" i="51"/>
  <c r="O8" i="51"/>
  <c r="O15" i="28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3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T12" i="51" s="1"/>
  <c r="T36" i="51" s="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C55" i="51"/>
  <c r="T55" i="51"/>
  <c r="O55" i="51"/>
  <c r="T11" i="51"/>
  <c r="T35" i="51"/>
  <c r="T13" i="51"/>
  <c r="T37" i="51"/>
  <c r="T17" i="51"/>
  <c r="T41" i="51" s="1"/>
  <c r="T20" i="51"/>
  <c r="T44" i="51"/>
  <c r="AA30" i="51"/>
  <c r="O15" i="51"/>
  <c r="O11" i="51"/>
  <c r="AA6" i="51"/>
  <c r="O36" i="28"/>
  <c r="M35" i="28" s="1"/>
  <c r="AC35" i="28" s="1"/>
  <c r="Q15" i="9"/>
  <c r="N32" i="28" s="1"/>
  <c r="AD32" i="28" s="1"/>
  <c r="G25" i="28"/>
  <c r="T11" i="28" s="1"/>
  <c r="T35" i="28" s="1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Q9" i="9"/>
  <c r="N13" i="28" s="1"/>
  <c r="AD13" i="28" s="1"/>
  <c r="O17" i="28"/>
  <c r="O20" i="28"/>
  <c r="O21" i="28"/>
  <c r="M21" i="28" s="1"/>
  <c r="AC21" i="28" s="1"/>
  <c r="O11" i="28"/>
  <c r="J25" i="28"/>
  <c r="H25" i="28"/>
  <c r="F25" i="28"/>
  <c r="J12" i="28"/>
  <c r="H12" i="28"/>
  <c r="G12" i="28"/>
  <c r="T12" i="28" s="1"/>
  <c r="T36" i="28" s="1"/>
  <c r="F12" i="28"/>
  <c r="N31" i="28"/>
  <c r="G7" i="28"/>
  <c r="G14" i="28"/>
  <c r="G16" i="28"/>
  <c r="C28" i="22"/>
  <c r="N33" i="28"/>
  <c r="AD33" i="28" s="1"/>
  <c r="G21" i="28"/>
  <c r="G22" i="28"/>
  <c r="G23" i="28"/>
  <c r="M55" i="28"/>
  <c r="AC55" i="28" s="1"/>
  <c r="Q21" i="9"/>
  <c r="N55" i="28" s="1"/>
  <c r="AD55" i="28" s="1"/>
  <c r="C55" i="28"/>
  <c r="T55" i="28" s="1"/>
  <c r="R55" i="28"/>
  <c r="C54" i="28"/>
  <c r="R54" i="28"/>
  <c r="G54" i="28"/>
  <c r="G55" i="28"/>
  <c r="G56" i="28"/>
  <c r="G57" i="28"/>
  <c r="G58" i="28"/>
  <c r="G59" i="28"/>
  <c r="G60" i="28"/>
  <c r="G61" i="28"/>
  <c r="G62" i="28"/>
  <c r="P55" i="28"/>
  <c r="O55" i="28"/>
  <c r="G19" i="28"/>
  <c r="T19" i="28" s="1"/>
  <c r="T43" i="28" s="1"/>
  <c r="G17" i="28"/>
  <c r="G18" i="28"/>
  <c r="G13" i="28"/>
  <c r="T13" i="28" s="1"/>
  <c r="T37" i="28" s="1"/>
  <c r="G15" i="28"/>
  <c r="T15" i="28" s="1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N45" i="28"/>
  <c r="AD45" i="28" s="1"/>
  <c r="O44" i="28"/>
  <c r="M44" i="28" s="1"/>
  <c r="AC44" i="28" s="1"/>
  <c r="N43" i="28"/>
  <c r="AD43" i="28" s="1"/>
  <c r="N41" i="28"/>
  <c r="AD41" i="28" s="1"/>
  <c r="N39" i="28"/>
  <c r="AD39" i="28" s="1"/>
  <c r="O39" i="28"/>
  <c r="N37" i="28"/>
  <c r="AD37" i="28" s="1"/>
  <c r="O34" i="28"/>
  <c r="O33" i="28"/>
  <c r="M33" i="28" s="1"/>
  <c r="AC33" i="28" s="1"/>
  <c r="O32" i="28"/>
  <c r="AD31" i="28"/>
  <c r="AA30" i="28"/>
  <c r="P45" i="28"/>
  <c r="P39" i="28"/>
  <c r="P36" i="28"/>
  <c r="P34" i="28"/>
  <c r="O8" i="28"/>
  <c r="E26" i="9"/>
  <c r="C7" i="3" s="1"/>
  <c r="E27" i="9"/>
  <c r="E29" i="9"/>
  <c r="C10" i="3" s="1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10" i="28"/>
  <c r="M10" i="28" s="1"/>
  <c r="AC10" i="28" s="1"/>
  <c r="O9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P54" i="28"/>
  <c r="Q18" i="9"/>
  <c r="N54" i="28" s="1"/>
  <c r="AD54" i="28" s="1"/>
  <c r="M54" i="28"/>
  <c r="AC54" i="28" s="1"/>
  <c r="P19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Q12" i="9"/>
  <c r="Q13" i="9"/>
  <c r="Q14" i="9"/>
  <c r="T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T14" i="46"/>
  <c r="T13" i="46"/>
  <c r="T32" i="46"/>
  <c r="T31" i="46"/>
  <c r="T30" i="46"/>
  <c r="T29" i="46"/>
  <c r="T28" i="46"/>
  <c r="V34" i="46"/>
  <c r="V33" i="46"/>
  <c r="V23" i="46"/>
  <c r="V24" i="46"/>
  <c r="V25" i="46"/>
  <c r="V26" i="46"/>
  <c r="V27" i="46"/>
  <c r="V22" i="46"/>
  <c r="V21" i="46"/>
  <c r="V20" i="46"/>
  <c r="V19" i="46"/>
  <c r="V17" i="46"/>
  <c r="V18" i="46"/>
  <c r="V16" i="46"/>
  <c r="V15" i="46"/>
  <c r="V13" i="46"/>
  <c r="V12" i="46"/>
  <c r="V11" i="46"/>
  <c r="V10" i="46"/>
  <c r="V9" i="46"/>
  <c r="V6" i="46"/>
  <c r="V7" i="46"/>
  <c r="V8" i="46"/>
  <c r="V5" i="46"/>
  <c r="V4" i="46"/>
  <c r="V3" i="46"/>
  <c r="T4" i="46"/>
  <c r="T5" i="46"/>
  <c r="T6" i="46"/>
  <c r="T7" i="46"/>
  <c r="T8" i="46"/>
  <c r="T9" i="46"/>
  <c r="T10" i="46"/>
  <c r="T11" i="46"/>
  <c r="T12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34" i="46"/>
  <c r="T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8" i="46"/>
  <c r="E9" i="9"/>
  <c r="E17" i="9"/>
  <c r="F27" i="6"/>
  <c r="F28" i="6"/>
  <c r="E19" i="9"/>
  <c r="E12" i="9"/>
  <c r="F15" i="6" s="1"/>
  <c r="E13" i="9"/>
  <c r="E18" i="9"/>
  <c r="E11" i="9"/>
  <c r="F14" i="6" s="1"/>
  <c r="E15" i="9"/>
  <c r="F18" i="6" s="1"/>
  <c r="E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6" i="48"/>
  <c r="E25" i="48"/>
  <c r="E24" i="48"/>
  <c r="E23" i="48"/>
  <c r="E22" i="48"/>
  <c r="U31" i="46"/>
  <c r="U29" i="46"/>
  <c r="U28" i="46"/>
  <c r="U32" i="46"/>
  <c r="U30" i="46"/>
  <c r="D26" i="6"/>
  <c r="C8" i="3"/>
  <c r="E31" i="9"/>
  <c r="C12" i="3" s="1"/>
  <c r="C11" i="3"/>
  <c r="D19" i="46"/>
  <c r="D18" i="46"/>
  <c r="D17" i="46"/>
  <c r="A20" i="9"/>
  <c r="F27" i="9"/>
  <c r="F29" i="9"/>
  <c r="F30" i="9"/>
  <c r="F31" i="9"/>
  <c r="C27" i="9"/>
  <c r="C28" i="9"/>
  <c r="C29" i="9"/>
  <c r="C30" i="9"/>
  <c r="C31" i="9"/>
  <c r="C26" i="9"/>
  <c r="D24" i="6"/>
  <c r="U26" i="46"/>
  <c r="F23" i="6"/>
  <c r="B25" i="22"/>
  <c r="B22" i="22"/>
  <c r="B21" i="22"/>
  <c r="B20" i="22"/>
  <c r="B18" i="22"/>
  <c r="B16" i="22"/>
  <c r="B15" i="22"/>
  <c r="B14" i="22"/>
  <c r="B12" i="22"/>
  <c r="D23" i="6"/>
  <c r="U25" i="46"/>
  <c r="D6" i="6"/>
  <c r="U3" i="46"/>
  <c r="C20" i="43"/>
  <c r="F18" i="9"/>
  <c r="D21" i="6" s="1"/>
  <c r="C15" i="43"/>
  <c r="F13" i="9"/>
  <c r="D16" i="6" s="1"/>
  <c r="U17" i="46"/>
  <c r="C21" i="43"/>
  <c r="F19" i="9"/>
  <c r="D22" i="6" s="1"/>
  <c r="C24" i="43"/>
  <c r="F22" i="9"/>
  <c r="D25" i="6" s="1"/>
  <c r="C17" i="43"/>
  <c r="F15" i="9"/>
  <c r="U18" i="46" s="1"/>
  <c r="C13" i="43"/>
  <c r="F11" i="9"/>
  <c r="D14" i="6" s="1"/>
  <c r="C14" i="43"/>
  <c r="F12" i="9"/>
  <c r="D15" i="6" s="1"/>
  <c r="C11" i="43"/>
  <c r="F9" i="9"/>
  <c r="U12" i="46" s="1"/>
  <c r="C19" i="43"/>
  <c r="F17" i="9"/>
  <c r="U22" i="46" s="1"/>
  <c r="A16" i="43"/>
  <c r="A14" i="9"/>
  <c r="A10" i="54" s="1"/>
  <c r="F17" i="6"/>
  <c r="A17" i="43"/>
  <c r="C15" i="9"/>
  <c r="A18" i="43"/>
  <c r="A16" i="9"/>
  <c r="A11" i="54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A6" i="54" s="1"/>
  <c r="F22" i="6"/>
  <c r="U14" i="46"/>
  <c r="U13" i="46"/>
  <c r="D12" i="6"/>
  <c r="U24" i="46"/>
  <c r="U20" i="46"/>
  <c r="U19" i="46"/>
  <c r="U21" i="46"/>
  <c r="D28" i="6"/>
  <c r="U34" i="46"/>
  <c r="D11" i="6"/>
  <c r="D9" i="6"/>
  <c r="U7" i="46"/>
  <c r="D7" i="6"/>
  <c r="U5" i="46"/>
  <c r="U4" i="46"/>
  <c r="D27" i="6"/>
  <c r="U33" i="46"/>
  <c r="D10" i="6"/>
  <c r="U9" i="46"/>
  <c r="U8" i="46"/>
  <c r="U16" i="46"/>
  <c r="D8" i="6"/>
  <c r="U6" i="46"/>
  <c r="D17" i="6"/>
  <c r="D13" i="6"/>
  <c r="D19" i="6"/>
  <c r="F20" i="6"/>
  <c r="F9" i="6"/>
  <c r="F7" i="6"/>
  <c r="F21" i="6"/>
  <c r="F19" i="6"/>
  <c r="F11" i="6"/>
  <c r="F16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13" i="54" s="1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S55" i="51" l="1"/>
  <c r="T54" i="28"/>
  <c r="T17" i="28"/>
  <c r="T41" i="28" s="1"/>
  <c r="S54" i="51"/>
  <c r="Q19" i="51"/>
  <c r="R19" i="51" s="1"/>
  <c r="Y9" i="51"/>
  <c r="X9" i="51" s="1"/>
  <c r="Q11" i="51"/>
  <c r="R11" i="51" s="1"/>
  <c r="Q7" i="51"/>
  <c r="D48" i="51"/>
  <c r="Y45" i="51" s="1"/>
  <c r="J27" i="22" s="1"/>
  <c r="Q32" i="51"/>
  <c r="R32" i="51" s="1"/>
  <c r="S32" i="51" s="1"/>
  <c r="Y32" i="51" s="1"/>
  <c r="Q44" i="51"/>
  <c r="R44" i="51" s="1"/>
  <c r="S44" i="51" s="1"/>
  <c r="Y44" i="51" s="1"/>
  <c r="Q31" i="51"/>
  <c r="T7" i="51"/>
  <c r="T31" i="51" s="1"/>
  <c r="D24" i="51" a="1"/>
  <c r="D24" i="51" s="1"/>
  <c r="Q17" i="51"/>
  <c r="R17" i="51" s="1"/>
  <c r="Q33" i="51"/>
  <c r="R33" i="51" s="1"/>
  <c r="S33" i="51" s="1"/>
  <c r="Y33" i="51" s="1"/>
  <c r="C24" i="51" a="1"/>
  <c r="C24" i="51" s="1"/>
  <c r="C48" i="51"/>
  <c r="Q34" i="51"/>
  <c r="R34" i="51" s="1"/>
  <c r="S34" i="51" s="1"/>
  <c r="Y54" i="51" s="1"/>
  <c r="Y8" i="52"/>
  <c r="H24" i="22" s="1"/>
  <c r="G24" i="52"/>
  <c r="T21" i="52" s="1"/>
  <c r="T45" i="52" s="1"/>
  <c r="D48" i="52"/>
  <c r="Y45" i="52" s="1"/>
  <c r="Q33" i="52"/>
  <c r="R33" i="52" s="1"/>
  <c r="S33" i="52" s="1"/>
  <c r="Y33" i="52" s="1"/>
  <c r="K23" i="22" s="1"/>
  <c r="Q36" i="52"/>
  <c r="R36" i="52" s="1"/>
  <c r="S36" i="52" s="1"/>
  <c r="Y36" i="52" s="1"/>
  <c r="X36" i="52" s="1"/>
  <c r="U36" i="52" s="1"/>
  <c r="Q32" i="52"/>
  <c r="R32" i="52" s="1"/>
  <c r="S32" i="52" s="1"/>
  <c r="Y32" i="52" s="1"/>
  <c r="X32" i="52" s="1"/>
  <c r="U32" i="52" s="1"/>
  <c r="Y9" i="52"/>
  <c r="H23" i="22" s="1"/>
  <c r="Q19" i="52"/>
  <c r="R19" i="52" s="1"/>
  <c r="Q10" i="52"/>
  <c r="R10" i="52" s="1"/>
  <c r="Q34" i="52"/>
  <c r="R34" i="52" s="1"/>
  <c r="S34" i="52" s="1"/>
  <c r="Q17" i="52"/>
  <c r="R17" i="52" s="1"/>
  <c r="Q9" i="52"/>
  <c r="R9" i="52" s="1"/>
  <c r="Q44" i="52"/>
  <c r="R44" i="52" s="1"/>
  <c r="S44" i="52" s="1"/>
  <c r="Y44" i="52" s="1"/>
  <c r="K19" i="22" s="1"/>
  <c r="G24" i="51"/>
  <c r="T21" i="51" s="1"/>
  <c r="T45" i="51" s="1"/>
  <c r="R7" i="51"/>
  <c r="R31" i="51"/>
  <c r="S31" i="51" s="1"/>
  <c r="Y31" i="51" s="1"/>
  <c r="J9" i="22" s="1"/>
  <c r="Q36" i="51"/>
  <c r="R36" i="51" s="1"/>
  <c r="S36" i="51" s="1"/>
  <c r="Y36" i="51" s="1"/>
  <c r="X36" i="51" s="1"/>
  <c r="U36" i="51" s="1"/>
  <c r="Q10" i="51"/>
  <c r="R10" i="51" s="1"/>
  <c r="Q21" i="51"/>
  <c r="R21" i="51" s="1"/>
  <c r="Q37" i="51"/>
  <c r="R37" i="51" s="1"/>
  <c r="S37" i="51" s="1"/>
  <c r="Y37" i="51" s="1"/>
  <c r="Q9" i="51"/>
  <c r="R9" i="51" s="1"/>
  <c r="Q35" i="51"/>
  <c r="R35" i="51" s="1"/>
  <c r="S35" i="51" s="1"/>
  <c r="Y35" i="51" s="1"/>
  <c r="Q39" i="51"/>
  <c r="R39" i="51" s="1"/>
  <c r="S39" i="51" s="1"/>
  <c r="Y39" i="51" s="1"/>
  <c r="Q41" i="51"/>
  <c r="R41" i="51" s="1"/>
  <c r="S41" i="51" s="1"/>
  <c r="Y41" i="51" s="1"/>
  <c r="J10" i="22" s="1"/>
  <c r="Q43" i="51"/>
  <c r="R43" i="51" s="1"/>
  <c r="S43" i="51" s="1"/>
  <c r="Y43" i="51" s="1"/>
  <c r="Q15" i="51"/>
  <c r="R15" i="51" s="1"/>
  <c r="Q8" i="52"/>
  <c r="R8" i="52" s="1"/>
  <c r="Q21" i="52"/>
  <c r="R21" i="52" s="1"/>
  <c r="Q11" i="52"/>
  <c r="R11" i="52" s="1"/>
  <c r="Q20" i="52"/>
  <c r="R20" i="52" s="1"/>
  <c r="Q13" i="52"/>
  <c r="R13" i="52" s="1"/>
  <c r="Q7" i="52"/>
  <c r="Q41" i="52"/>
  <c r="R41" i="52" s="1"/>
  <c r="S41" i="52" s="1"/>
  <c r="Y41" i="52" s="1"/>
  <c r="K10" i="22" s="1"/>
  <c r="Q31" i="52"/>
  <c r="Q39" i="52"/>
  <c r="R39" i="52" s="1"/>
  <c r="S39" i="52" s="1"/>
  <c r="Y39" i="52" s="1"/>
  <c r="X39" i="52" s="1"/>
  <c r="U39" i="52" s="1"/>
  <c r="Q12" i="52"/>
  <c r="R12" i="52" s="1"/>
  <c r="Q15" i="52"/>
  <c r="R15" i="52" s="1"/>
  <c r="Q43" i="52"/>
  <c r="R43" i="52" s="1"/>
  <c r="S43" i="52" s="1"/>
  <c r="Y43" i="52" s="1"/>
  <c r="K28" i="22" s="1"/>
  <c r="Q37" i="52"/>
  <c r="R37" i="52" s="1"/>
  <c r="S37" i="52" s="1"/>
  <c r="Y37" i="52" s="1"/>
  <c r="X37" i="52" s="1"/>
  <c r="U37" i="52" s="1"/>
  <c r="X8" i="52"/>
  <c r="Q20" i="28"/>
  <c r="R20" i="28" s="1"/>
  <c r="C24" i="28" a="1"/>
  <c r="C24" i="28" s="1"/>
  <c r="G24" i="28" s="1"/>
  <c r="T21" i="28" s="1"/>
  <c r="T45" i="28" s="1"/>
  <c r="T10" i="28"/>
  <c r="T34" i="28" s="1"/>
  <c r="D24" i="28" a="1"/>
  <c r="D24" i="28" s="1"/>
  <c r="S55" i="28"/>
  <c r="Q12" i="28"/>
  <c r="R12" i="28" s="1"/>
  <c r="Q19" i="28"/>
  <c r="R19" i="28" s="1"/>
  <c r="Q10" i="28"/>
  <c r="R10" i="28" s="1"/>
  <c r="C48" i="28"/>
  <c r="T7" i="28"/>
  <c r="T31" i="28" s="1"/>
  <c r="T20" i="28"/>
  <c r="T44" i="28" s="1"/>
  <c r="Q36" i="28"/>
  <c r="R36" i="28" s="1"/>
  <c r="S36" i="28" s="1"/>
  <c r="Y36" i="28" s="1"/>
  <c r="X36" i="28" s="1"/>
  <c r="U36" i="28" s="1"/>
  <c r="Q21" i="28"/>
  <c r="R21" i="28" s="1"/>
  <c r="Q45" i="28"/>
  <c r="R45" i="28" s="1"/>
  <c r="S45" i="28" s="1"/>
  <c r="Q34" i="28"/>
  <c r="R34" i="28" s="1"/>
  <c r="S34" i="28" s="1"/>
  <c r="Y54" i="28" s="1"/>
  <c r="X54" i="28" s="1"/>
  <c r="U54" i="28" s="1"/>
  <c r="Q13" i="28"/>
  <c r="R13" i="28" s="1"/>
  <c r="Q31" i="28"/>
  <c r="R31" i="28" s="1"/>
  <c r="S31" i="28" s="1"/>
  <c r="Y31" i="28" s="1"/>
  <c r="Q43" i="28"/>
  <c r="R43" i="28" s="1"/>
  <c r="S43" i="28" s="1"/>
  <c r="Y43" i="28" s="1"/>
  <c r="X43" i="28" s="1"/>
  <c r="U43" i="28" s="1"/>
  <c r="Q33" i="28"/>
  <c r="R33" i="28" s="1"/>
  <c r="S33" i="28" s="1"/>
  <c r="Y33" i="28" s="1"/>
  <c r="X33" i="28" s="1"/>
  <c r="U33" i="28" s="1"/>
  <c r="S54" i="28"/>
  <c r="Q8" i="28"/>
  <c r="R8" i="28" s="1"/>
  <c r="D48" i="28"/>
  <c r="Q44" i="28"/>
  <c r="R44" i="28" s="1"/>
  <c r="S44" i="28" s="1"/>
  <c r="Y44" i="28" s="1"/>
  <c r="Q32" i="28"/>
  <c r="R32" i="28" s="1"/>
  <c r="S32" i="28" s="1"/>
  <c r="Y32" i="28" s="1"/>
  <c r="I24" i="22" s="1"/>
  <c r="Q15" i="28"/>
  <c r="R15" i="28" s="1"/>
  <c r="Q17" i="28"/>
  <c r="R17" i="28" s="1"/>
  <c r="Q7" i="28"/>
  <c r="Q37" i="28"/>
  <c r="R37" i="28" s="1"/>
  <c r="S37" i="28" s="1"/>
  <c r="Y37" i="28" s="1"/>
  <c r="I13" i="22" s="1"/>
  <c r="Q11" i="28"/>
  <c r="R11" i="28" s="1"/>
  <c r="Q9" i="28"/>
  <c r="R9" i="28" s="1"/>
  <c r="Q35" i="28"/>
  <c r="R35" i="28" s="1"/>
  <c r="S35" i="28" s="1"/>
  <c r="Y35" i="28" s="1"/>
  <c r="Q39" i="28"/>
  <c r="R39" i="28" s="1"/>
  <c r="S39" i="28" s="1"/>
  <c r="Y39" i="28" s="1"/>
  <c r="X39" i="28" s="1"/>
  <c r="U39" i="28" s="1"/>
  <c r="Q41" i="28"/>
  <c r="R41" i="28" s="1"/>
  <c r="S41" i="28" s="1"/>
  <c r="Y41" i="28" s="1"/>
  <c r="I10" i="22" s="1"/>
  <c r="C21" i="9"/>
  <c r="P21" i="28"/>
  <c r="M15" i="28"/>
  <c r="AC15" i="28" s="1"/>
  <c r="M43" i="51"/>
  <c r="AC43" i="51" s="1"/>
  <c r="N35" i="51"/>
  <c r="AD35" i="51" s="1"/>
  <c r="C6" i="9"/>
  <c r="C17" i="46"/>
  <c r="P20" i="28"/>
  <c r="M9" i="28"/>
  <c r="AC9" i="28" s="1"/>
  <c r="P33" i="28"/>
  <c r="M39" i="28"/>
  <c r="AC39" i="28" s="1"/>
  <c r="O45" i="28"/>
  <c r="M45" i="28" s="1"/>
  <c r="AC45" i="28" s="1"/>
  <c r="N34" i="28"/>
  <c r="AD34" i="28" s="1"/>
  <c r="P11" i="28"/>
  <c r="O43" i="51"/>
  <c r="M8" i="51"/>
  <c r="AC8" i="51" s="1"/>
  <c r="P13" i="51"/>
  <c r="P20" i="51"/>
  <c r="N9" i="51"/>
  <c r="AD9" i="51" s="1"/>
  <c r="N39" i="51"/>
  <c r="AD39" i="51" s="1"/>
  <c r="P11" i="52"/>
  <c r="M11" i="52"/>
  <c r="AC11" i="52" s="1"/>
  <c r="C13" i="48"/>
  <c r="U11" i="48" s="1"/>
  <c r="F26" i="6"/>
  <c r="P9" i="28"/>
  <c r="C19" i="46"/>
  <c r="P15" i="28"/>
  <c r="P37" i="28"/>
  <c r="M32" i="28"/>
  <c r="AC32" i="28" s="1"/>
  <c r="M20" i="28"/>
  <c r="AC20" i="28" s="1"/>
  <c r="M12" i="51"/>
  <c r="AC12" i="51" s="1"/>
  <c r="P11" i="51"/>
  <c r="N17" i="51"/>
  <c r="AD17" i="51" s="1"/>
  <c r="P13" i="52"/>
  <c r="M19" i="52"/>
  <c r="AC19" i="52" s="1"/>
  <c r="P54" i="52"/>
  <c r="F9" i="46"/>
  <c r="C14" i="9"/>
  <c r="P8" i="28"/>
  <c r="P41" i="28"/>
  <c r="O41" i="28"/>
  <c r="M41" i="28" s="1"/>
  <c r="AC41" i="28" s="1"/>
  <c r="M19" i="28"/>
  <c r="AC19" i="28" s="1"/>
  <c r="M15" i="51"/>
  <c r="AC15" i="51" s="1"/>
  <c r="O13" i="51"/>
  <c r="M13" i="51" s="1"/>
  <c r="AC13" i="51" s="1"/>
  <c r="P10" i="51"/>
  <c r="N21" i="51"/>
  <c r="AD21" i="51" s="1"/>
  <c r="P54" i="51"/>
  <c r="P15" i="52"/>
  <c r="F7" i="46"/>
  <c r="M8" i="28"/>
  <c r="AC8" i="28" s="1"/>
  <c r="M17" i="28"/>
  <c r="AC17" i="28" s="1"/>
  <c r="O37" i="51"/>
  <c r="M37" i="51" s="1"/>
  <c r="AC37" i="51" s="1"/>
  <c r="E7" i="46"/>
  <c r="P7" i="28"/>
  <c r="F13" i="6"/>
  <c r="U10" i="46"/>
  <c r="P13" i="28"/>
  <c r="D27" i="48"/>
  <c r="P31" i="28"/>
  <c r="P43" i="28"/>
  <c r="M34" i="28"/>
  <c r="AC34" i="28" s="1"/>
  <c r="M43" i="28"/>
  <c r="AC43" i="28" s="1"/>
  <c r="M19" i="51"/>
  <c r="AC19" i="51" s="1"/>
  <c r="P15" i="51"/>
  <c r="N44" i="51"/>
  <c r="AD44" i="51" s="1"/>
  <c r="P8" i="52"/>
  <c r="P19" i="52"/>
  <c r="C5" i="48"/>
  <c r="U5" i="48" s="1"/>
  <c r="E27" i="48"/>
  <c r="D20" i="6"/>
  <c r="U11" i="46"/>
  <c r="P12" i="28"/>
  <c r="P32" i="28"/>
  <c r="O37" i="28"/>
  <c r="M37" i="28" s="1"/>
  <c r="AC37" i="28" s="1"/>
  <c r="O31" i="28"/>
  <c r="M31" i="28" s="1"/>
  <c r="AC31" i="28" s="1"/>
  <c r="M12" i="28"/>
  <c r="AC12" i="28" s="1"/>
  <c r="P7" i="51"/>
  <c r="N31" i="51"/>
  <c r="AD31" i="51" s="1"/>
  <c r="P9" i="52"/>
  <c r="N34" i="52"/>
  <c r="AD34" i="52" s="1"/>
  <c r="D21" i="48"/>
  <c r="C7" i="9"/>
  <c r="A7" i="54"/>
  <c r="C16" i="9"/>
  <c r="N9" i="28"/>
  <c r="AD9" i="28" s="1"/>
  <c r="N19" i="28"/>
  <c r="AD19" i="28" s="1"/>
  <c r="M11" i="28"/>
  <c r="AC11" i="28" s="1"/>
  <c r="O7" i="51"/>
  <c r="M7" i="51" s="1"/>
  <c r="AC7" i="51" s="1"/>
  <c r="O31" i="51"/>
  <c r="M31" i="51" s="1"/>
  <c r="AC31" i="51" s="1"/>
  <c r="N45" i="51"/>
  <c r="AD45" i="51" s="1"/>
  <c r="M12" i="52"/>
  <c r="AC12" i="52" s="1"/>
  <c r="O20" i="52"/>
  <c r="M20" i="52" s="1"/>
  <c r="AC20" i="52" s="1"/>
  <c r="E11" i="54"/>
  <c r="C11" i="54"/>
  <c r="M11" i="54" s="1"/>
  <c r="N33" i="52"/>
  <c r="AD33" i="52" s="1"/>
  <c r="N45" i="52"/>
  <c r="AD45" i="52" s="1"/>
  <c r="N13" i="52"/>
  <c r="AD13" i="52" s="1"/>
  <c r="N9" i="54"/>
  <c r="N21" i="52"/>
  <c r="AD21" i="52" s="1"/>
  <c r="N11" i="52"/>
  <c r="AD11" i="52" s="1"/>
  <c r="E12" i="48"/>
  <c r="E6" i="48"/>
  <c r="C14" i="54"/>
  <c r="M14" i="54" s="1"/>
  <c r="E14" i="54"/>
  <c r="C20" i="9"/>
  <c r="A12" i="54"/>
  <c r="O7" i="28"/>
  <c r="M7" i="28" s="1"/>
  <c r="AC7" i="28" s="1"/>
  <c r="N11" i="51"/>
  <c r="AD11" i="51" s="1"/>
  <c r="N36" i="51"/>
  <c r="AD36" i="51" s="1"/>
  <c r="E9" i="54"/>
  <c r="C9" i="54"/>
  <c r="M9" i="54" s="1"/>
  <c r="E9" i="46"/>
  <c r="E8" i="48"/>
  <c r="C8" i="54"/>
  <c r="M8" i="54" s="1"/>
  <c r="E8" i="54"/>
  <c r="U23" i="46"/>
  <c r="N7" i="28"/>
  <c r="AD7" i="28" s="1"/>
  <c r="O43" i="28"/>
  <c r="O35" i="51"/>
  <c r="M34" i="51"/>
  <c r="AC34" i="51" s="1"/>
  <c r="P31" i="51"/>
  <c r="P41" i="51"/>
  <c r="N13" i="51"/>
  <c r="AD13" i="51" s="1"/>
  <c r="N32" i="51"/>
  <c r="AD32" i="51" s="1"/>
  <c r="O35" i="52"/>
  <c r="O55" i="52"/>
  <c r="O13" i="52"/>
  <c r="M13" i="52" s="1"/>
  <c r="AC13" i="52" s="1"/>
  <c r="O45" i="52"/>
  <c r="M45" i="52" s="1"/>
  <c r="AC45" i="52" s="1"/>
  <c r="E15" i="54"/>
  <c r="C15" i="54"/>
  <c r="M15" i="54" s="1"/>
  <c r="O9" i="52"/>
  <c r="M9" i="52" s="1"/>
  <c r="AC9" i="52" s="1"/>
  <c r="C12" i="54"/>
  <c r="M12" i="54" s="1"/>
  <c r="E12" i="54"/>
  <c r="N35" i="52"/>
  <c r="AD35" i="52" s="1"/>
  <c r="P31" i="52"/>
  <c r="P41" i="52"/>
  <c r="N19" i="52"/>
  <c r="AD19" i="52" s="1"/>
  <c r="C10" i="9"/>
  <c r="N8" i="28"/>
  <c r="AD8" i="28" s="1"/>
  <c r="N21" i="28"/>
  <c r="AD21" i="28" s="1"/>
  <c r="N15" i="28"/>
  <c r="AD15" i="28" s="1"/>
  <c r="N35" i="28"/>
  <c r="AD35" i="28" s="1"/>
  <c r="O19" i="51"/>
  <c r="O20" i="51"/>
  <c r="M20" i="51" s="1"/>
  <c r="AC20" i="51" s="1"/>
  <c r="N33" i="51"/>
  <c r="AD33" i="51" s="1"/>
  <c r="O19" i="52"/>
  <c r="M39" i="52"/>
  <c r="AC39" i="52" s="1"/>
  <c r="N36" i="52"/>
  <c r="AD36" i="52" s="1"/>
  <c r="P32" i="52"/>
  <c r="P43" i="52"/>
  <c r="N15" i="52"/>
  <c r="AD15" i="52" s="1"/>
  <c r="F6" i="6"/>
  <c r="N44" i="28"/>
  <c r="AD44" i="28" s="1"/>
  <c r="O13" i="28"/>
  <c r="M13" i="28" s="1"/>
  <c r="AC13" i="28" s="1"/>
  <c r="N36" i="28"/>
  <c r="AD36" i="28" s="1"/>
  <c r="O36" i="51"/>
  <c r="M36" i="51" s="1"/>
  <c r="AC36" i="51" s="1"/>
  <c r="P37" i="51"/>
  <c r="P44" i="51"/>
  <c r="N20" i="51"/>
  <c r="AD20" i="51" s="1"/>
  <c r="N34" i="51"/>
  <c r="AD34" i="51" s="1"/>
  <c r="M34" i="52"/>
  <c r="AC34" i="52" s="1"/>
  <c r="O19" i="28"/>
  <c r="E7" i="54"/>
  <c r="C7" i="54"/>
  <c r="M7" i="54" s="1"/>
  <c r="N37" i="52"/>
  <c r="AD37" i="52" s="1"/>
  <c r="P37" i="52"/>
  <c r="P44" i="52"/>
  <c r="N12" i="52"/>
  <c r="AD12" i="52" s="1"/>
  <c r="N20" i="52"/>
  <c r="AD20" i="52" s="1"/>
  <c r="N7" i="52"/>
  <c r="AD7" i="52" s="1"/>
  <c r="E9" i="48"/>
  <c r="N20" i="28"/>
  <c r="AD20" i="28" s="1"/>
  <c r="N12" i="28"/>
  <c r="AD12" i="28" s="1"/>
  <c r="O7" i="52"/>
  <c r="M7" i="52" s="1"/>
  <c r="AC7" i="52" s="1"/>
  <c r="C6" i="54"/>
  <c r="M6" i="54" s="1"/>
  <c r="E6" i="54"/>
  <c r="E10" i="48"/>
  <c r="C9" i="48"/>
  <c r="U7" i="48" s="1"/>
  <c r="N10" i="28"/>
  <c r="AD10" i="28" s="1"/>
  <c r="N11" i="28"/>
  <c r="AD11" i="28" s="1"/>
  <c r="O54" i="51"/>
  <c r="O10" i="51"/>
  <c r="M10" i="51" s="1"/>
  <c r="AC10" i="51" s="1"/>
  <c r="M39" i="51"/>
  <c r="AC39" i="51" s="1"/>
  <c r="N7" i="51"/>
  <c r="AD7" i="51" s="1"/>
  <c r="N37" i="51"/>
  <c r="AD37" i="51" s="1"/>
  <c r="O10" i="52"/>
  <c r="M10" i="52" s="1"/>
  <c r="AC10" i="52" s="1"/>
  <c r="O36" i="52"/>
  <c r="M36" i="52" s="1"/>
  <c r="AC36" i="52" s="1"/>
  <c r="N31" i="52"/>
  <c r="AD31" i="52" s="1"/>
  <c r="N43" i="52"/>
  <c r="AD43" i="52" s="1"/>
  <c r="P35" i="52"/>
  <c r="N9" i="52"/>
  <c r="AD9" i="52" s="1"/>
  <c r="E13" i="48"/>
  <c r="F11" i="48"/>
  <c r="C8" i="9"/>
  <c r="A8" i="54"/>
  <c r="O54" i="52"/>
  <c r="O44" i="52"/>
  <c r="M44" i="52" s="1"/>
  <c r="AC44" i="52" s="1"/>
  <c r="O32" i="52"/>
  <c r="M32" i="52" s="1"/>
  <c r="AC32" i="52" s="1"/>
  <c r="E13" i="54"/>
  <c r="C13" i="54"/>
  <c r="M13" i="54" s="1"/>
  <c r="M37" i="52"/>
  <c r="AC37" i="52" s="1"/>
  <c r="N32" i="52"/>
  <c r="AD32" i="52" s="1"/>
  <c r="N44" i="52"/>
  <c r="AD44" i="52" s="1"/>
  <c r="N17" i="52"/>
  <c r="AD17" i="52" s="1"/>
  <c r="N7" i="54"/>
  <c r="N8" i="52"/>
  <c r="AD8" i="52" s="1"/>
  <c r="E8" i="46"/>
  <c r="E11" i="48"/>
  <c r="C6" i="48"/>
  <c r="U6" i="48" s="1"/>
  <c r="F6" i="48"/>
  <c r="R29" i="22"/>
  <c r="Z37" i="22" s="1"/>
  <c r="X43" i="52"/>
  <c r="U43" i="52" s="1"/>
  <c r="X41" i="52"/>
  <c r="U41" i="52" s="1"/>
  <c r="X35" i="52"/>
  <c r="U35" i="52" s="1"/>
  <c r="K17" i="22"/>
  <c r="Y55" i="52"/>
  <c r="Y34" i="52"/>
  <c r="Y54" i="52"/>
  <c r="X33" i="52"/>
  <c r="U33" i="52" s="1"/>
  <c r="K24" i="2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X39" i="51"/>
  <c r="U39" i="51" s="1"/>
  <c r="J17" i="22"/>
  <c r="J23" i="22"/>
  <c r="X33" i="51"/>
  <c r="U33" i="51" s="1"/>
  <c r="X41" i="51"/>
  <c r="U41" i="51" s="1"/>
  <c r="X31" i="51"/>
  <c r="Y55" i="51"/>
  <c r="Y34" i="51"/>
  <c r="M11" i="51"/>
  <c r="AC11" i="51" s="1"/>
  <c r="M9" i="51"/>
  <c r="AC9" i="51" s="1"/>
  <c r="I23" i="22"/>
  <c r="I28" i="22"/>
  <c r="Y55" i="28"/>
  <c r="M36" i="28"/>
  <c r="AC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D18" i="6"/>
  <c r="O32" i="51"/>
  <c r="M32" i="51" s="1"/>
  <c r="AC32" i="51" s="1"/>
  <c r="O44" i="51"/>
  <c r="M44" i="51" s="1"/>
  <c r="AC44" i="51" s="1"/>
  <c r="N8" i="51"/>
  <c r="AD8" i="51" s="1"/>
  <c r="N19" i="51"/>
  <c r="AD19" i="51" s="1"/>
  <c r="N10" i="52"/>
  <c r="AD10" i="52" s="1"/>
  <c r="F8" i="46"/>
  <c r="E5" i="48"/>
  <c r="F10" i="48"/>
  <c r="O17" i="52"/>
  <c r="M17" i="52" s="1"/>
  <c r="AC17" i="52" s="1"/>
  <c r="O41" i="52"/>
  <c r="M41" i="52" s="1"/>
  <c r="AC41" i="52" s="1"/>
  <c r="O43" i="52"/>
  <c r="O21" i="51"/>
  <c r="M21" i="51" s="1"/>
  <c r="AC21" i="51" s="1"/>
  <c r="N12" i="51"/>
  <c r="AD12" i="51" s="1"/>
  <c r="N43" i="51"/>
  <c r="AD43" i="51" s="1"/>
  <c r="O8" i="52"/>
  <c r="M8" i="52" s="1"/>
  <c r="AC8" i="52" s="1"/>
  <c r="C12" i="48"/>
  <c r="U10" i="48" s="1"/>
  <c r="U27" i="46"/>
  <c r="U15" i="46"/>
  <c r="N17" i="28"/>
  <c r="AD17" i="28" s="1"/>
  <c r="O21" i="52"/>
  <c r="M21" i="52" s="1"/>
  <c r="AC21" i="52" s="1"/>
  <c r="K13" i="22" l="1"/>
  <c r="X9" i="52"/>
  <c r="U9" i="52" s="1"/>
  <c r="U8" i="52"/>
  <c r="U9" i="51"/>
  <c r="G23" i="22"/>
  <c r="M35" i="51"/>
  <c r="AC35" i="51" s="1"/>
  <c r="Y34" i="28"/>
  <c r="X41" i="28"/>
  <c r="U41" i="28" s="1"/>
  <c r="X44" i="28"/>
  <c r="U44" i="28" s="1"/>
  <c r="X45" i="52"/>
  <c r="U45" i="52" s="1"/>
  <c r="K27" i="22"/>
  <c r="X44" i="52"/>
  <c r="U44" i="52" s="1"/>
  <c r="K26" i="22"/>
  <c r="J26" i="22"/>
  <c r="J13" i="22"/>
  <c r="X37" i="51"/>
  <c r="U37" i="51" s="1"/>
  <c r="Q30" i="51"/>
  <c r="R49" i="51"/>
  <c r="R25" i="51"/>
  <c r="X45" i="51"/>
  <c r="U45" i="51" s="1"/>
  <c r="Q6" i="51"/>
  <c r="X35" i="51"/>
  <c r="U35" i="51" s="1"/>
  <c r="R7" i="52"/>
  <c r="R25" i="52" s="1"/>
  <c r="Q6" i="52"/>
  <c r="M35" i="52"/>
  <c r="AC35" i="52" s="1"/>
  <c r="R31" i="52"/>
  <c r="Q30" i="52"/>
  <c r="Y45" i="28"/>
  <c r="I27" i="22" s="1"/>
  <c r="X31" i="28"/>
  <c r="I9" i="22"/>
  <c r="I26" i="22"/>
  <c r="X32" i="28"/>
  <c r="U32" i="28" s="1"/>
  <c r="I17" i="22"/>
  <c r="I19" i="22"/>
  <c r="R7" i="28"/>
  <c r="R25" i="28" s="1"/>
  <c r="Q6" i="28"/>
  <c r="X37" i="28"/>
  <c r="U37" i="28" s="1"/>
  <c r="R49" i="28"/>
  <c r="Q30" i="28"/>
  <c r="X35" i="28"/>
  <c r="U35" i="28" s="1"/>
  <c r="Q26" i="22"/>
  <c r="Q29" i="22" s="1"/>
  <c r="X55" i="52"/>
  <c r="U55" i="52" s="1"/>
  <c r="N26" i="22"/>
  <c r="N29" i="22" s="1"/>
  <c r="X54" i="52"/>
  <c r="U54" i="52" s="1"/>
  <c r="K11" i="22"/>
  <c r="X34" i="52"/>
  <c r="U34" i="52" s="1"/>
  <c r="X34" i="51"/>
  <c r="U34" i="51" s="1"/>
  <c r="J11" i="22"/>
  <c r="P26" i="22"/>
  <c r="P29" i="22" s="1"/>
  <c r="X55" i="51"/>
  <c r="U55" i="51" s="1"/>
  <c r="U31" i="51"/>
  <c r="Y49" i="51"/>
  <c r="U31" i="28"/>
  <c r="L26" i="22"/>
  <c r="I11" i="22"/>
  <c r="X34" i="28"/>
  <c r="U34" i="28" s="1"/>
  <c r="O26" i="22"/>
  <c r="O29" i="22" s="1"/>
  <c r="X55" i="28"/>
  <c r="U55" i="28" s="1"/>
  <c r="S12" i="52"/>
  <c r="Y12" i="52" s="1"/>
  <c r="X12" i="52" s="1"/>
  <c r="U12" i="52" s="1"/>
  <c r="S19" i="52"/>
  <c r="Y19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9" i="28"/>
  <c r="Y9" i="28" s="1"/>
  <c r="S7" i="52" l="1"/>
  <c r="Y7" i="52" s="1"/>
  <c r="H9" i="22" s="1"/>
  <c r="Y49" i="28"/>
  <c r="S7" i="28"/>
  <c r="Y7" i="28" s="1"/>
  <c r="P12" i="48"/>
  <c r="O12" i="48" s="1"/>
  <c r="J12" i="48" s="1"/>
  <c r="X45" i="28"/>
  <c r="U45" i="28" s="1"/>
  <c r="J29" i="22"/>
  <c r="S31" i="52"/>
  <c r="Y31" i="52" s="1"/>
  <c r="R49" i="52"/>
  <c r="X49" i="51"/>
  <c r="I29" i="22"/>
  <c r="O30" i="22"/>
  <c r="Z35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K9" i="22" l="1"/>
  <c r="K29" i="22" s="1"/>
  <c r="I30" i="22" s="1"/>
  <c r="Z34" i="22" s="1"/>
  <c r="X31" i="52"/>
  <c r="Y49" i="52"/>
  <c r="Y13" i="22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U31" i="52" l="1"/>
  <c r="X49" i="52"/>
  <c r="Y29" i="22"/>
  <c r="F30" i="22"/>
  <c r="G5" i="22"/>
  <c r="H2" i="22" s="1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tc={A75A2977-AF56-4164-9318-A71E00A8DB52}</author>
  </authors>
  <commentList>
    <comment ref="D5" authorId="0" shapeId="0" xr:uid="{A75A2977-AF56-4164-9318-A71E00A8DB52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<sst xmlns="http://schemas.openxmlformats.org/spreadsheetml/2006/main" count="69474" uniqueCount="1326">
  <si>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</si>
  <si>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</si>
  <si>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</si>
  <si>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</si>
  <si>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</si>
  <si>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</si>
  <si>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</si>
  <si>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</si>
  <si>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</si>
  <si>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</si>
  <si>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</si>
  <si>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</si>
  <si>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</si>
  <si>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</si>
  <si>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</si>
  <si>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</si>
  <si>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</si>
  <si>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</si>
  <si>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</si>
  <si>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</si>
  <si>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</si>
  <si>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</si>
  <si>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</si>
  <si>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</si>
  <si>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</si>
  <si>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</si>
  <si>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</si>
  <si>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</si>
  <si>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</si>
  <si>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</si>
  <si>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</si>
  <si>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</si>
  <si>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</si>
  <si>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</si>
  <si>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</si>
  <si>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</si>
  <si>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</si>
  <si>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</si>
  <si>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</si>
  <si>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</si>
  <si>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</si>
  <si>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</si>
  <si>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</si>
  <si>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</si>
  <si>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</si>
  <si>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</si>
  <si>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</si>
  <si>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</si>
  <si>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</si>
  <si>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</si>
  <si>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</si>
  <si>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</si>
  <si>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</si>
  <si>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</si>
  <si>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</si>
  <si>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</si>
  <si>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</si>
  <si>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</si>
  <si>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</si>
  <si>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</si>
  <si>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</si>
  <si>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</si>
  <si>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</si>
  <si>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</si>
  <si>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</si>
  <si>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</si>
  <si>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</si>
  <si>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</si>
  <si>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</si>
  <si>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</si>
  <si>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</si>
  <si>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</si>
  <si>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</si>
  <si>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</si>
  <si>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</si>
  <si>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</si>
  <si>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</si>
  <si>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</si>
  <si>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</si>
  <si>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</si>
  <si>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</si>
  <si>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</si>
  <si>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</si>
  <si>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</si>
  <si>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</si>
  <si>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</si>
  <si>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</si>
  <si>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</si>
  <si>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</si>
  <si>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</si>
  <si>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</si>
  <si>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</si>
  <si>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</si>
  <si>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</si>
  <si>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</si>
  <si>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</si>
  <si>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</si>
  <si>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</si>
  <si>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</si>
  <si>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</si>
  <si>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</si>
  <si>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</si>
  <si>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</si>
  <si>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</si>
  <si>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</si>
  <si>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</si>
  <si>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</si>
  <si>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</si>
  <si>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</si>
  <si>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</si>
  <si>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</si>
  <si>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</si>
  <si>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</si>
  <si>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</si>
  <si>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</si>
  <si>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</si>
  <si>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</si>
  <si>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</si>
  <si>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</si>
  <si>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</si>
  <si>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</si>
  <si>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</si>
  <si>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</si>
  <si>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</si>
  <si>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</si>
  <si>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</si>
  <si>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</si>
  <si>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</si>
  <si>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</si>
  <si>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</si>
  <si>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</si>
  <si>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</si>
  <si>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</si>
  <si>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</si>
  <si>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</si>
  <si>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</si>
  <si>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</si>
  <si>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</si>
  <si>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</si>
  <si>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</si>
  <si>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</si>
  <si>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</si>
  <si>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</si>
  <si>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</si>
  <si>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</si>
  <si>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</si>
  <si>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</si>
  <si>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</si>
  <si>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</si>
  <si>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</si>
  <si>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</si>
  <si>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</si>
  <si>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</si>
  <si>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</si>
  <si>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</si>
  <si>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</si>
  <si>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</si>
  <si>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</si>
  <si>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</si>
  <si>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</si>
  <si>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</si>
  <si>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</si>
  <si>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</si>
  <si>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</si>
  <si>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</si>
  <si>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</si>
  <si>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</si>
  <si>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</si>
  <si>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</si>
  <si>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</si>
  <si>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</si>
  <si>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</si>
  <si>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</si>
  <si>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</si>
  <si>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</si>
  <si>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</si>
  <si>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</si>
  <si>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</si>
  <si>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</si>
  <si>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</si>
  <si>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</si>
  <si>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</si>
  <si>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</si>
  <si>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</si>
  <si>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</si>
  <si>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</si>
  <si>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</si>
  <si>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</si>
  <si>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</si>
  <si>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</si>
  <si>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</si>
  <si>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</si>
  <si>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</si>
  <si>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</si>
  <si>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</si>
  <si>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</si>
  <si>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</si>
  <si>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</si>
  <si>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</si>
  <si>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</si>
  <si>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</si>
  <si>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</si>
  <si>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</si>
  <si>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</si>
  <si>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</si>
  <si>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</si>
  <si>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</si>
  <si>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</si>
  <si>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</si>
  <si>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</si>
  <si>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</si>
  <si>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</si>
  <si>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</si>
  <si>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</si>
  <si>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</si>
  <si>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</si>
  <si>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</si>
  <si>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</si>
  <si>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</si>
  <si>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</si>
  <si>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</si>
  <si>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</si>
  <si>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</si>
  <si>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</si>
  <si>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</si>
  <si>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</si>
  <si>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</si>
  <si>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</si>
  <si>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</si>
  <si>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</si>
  <si>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</si>
  <si>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</si>
  <si>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</si>
  <si>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</si>
  <si>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</si>
  <si>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</si>
  <si>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</si>
  <si>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</si>
  <si>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</si>
  <si>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</si>
  <si>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</si>
  <si>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</si>
  <si>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</si>
  <si>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</si>
  <si>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</si>
  <si>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</si>
  <si>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</si>
  <si>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</si>
  <si>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</si>
  <si>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</si>
  <si>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</si>
  <si>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</si>
  <si>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</si>
  <si>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</si>
  <si>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</si>
  <si>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</si>
  <si>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</si>
  <si>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</si>
  <si>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</si>
  <si>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</si>
  <si>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</si>
  <si>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</si>
  <si>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</si>
  <si>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</si>
  <si>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</si>
  <si>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</si>
  <si>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</si>
  <si>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</si>
  <si>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</si>
  <si>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</si>
  <si>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</si>
  <si>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</si>
  <si>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</si>
  <si>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</si>
  <si>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</si>
  <si>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</si>
  <si>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</si>
  <si>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</si>
  <si>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</si>
  <si>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</si>
  <si>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</si>
  <si>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</si>
  <si>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</si>
  <si>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</si>
  <si>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</si>
  <si>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</si>
  <si>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</si>
  <si>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</si>
  <si>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</si>
  <si>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</si>
  <si>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</si>
  <si>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</si>
  <si>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</si>
  <si>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</si>
  <si>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</si>
  <si>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</si>
  <si>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</si>
  <si>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</si>
  <si>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</si>
  <si>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</si>
  <si>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</si>
  <si>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</si>
  <si>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</si>
  <si>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</si>
  <si>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</si>
  <si>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</si>
  <si>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</si>
  <si>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</si>
  <si>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</si>
  <si>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</si>
  <si>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</si>
  <si>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</si>
  <si>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</si>
  <si>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</si>
  <si>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</si>
  <si>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</si>
  <si>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</si>
  <si>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</si>
  <si>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</si>
  <si>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</si>
  <si>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</si>
  <si>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</si>
  <si>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</si>
  <si>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</si>
  <si>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</si>
  <si>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</si>
  <si>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</si>
  <si>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</si>
  <si>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</si>
  <si>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</si>
  <si>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</si>
  <si>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</si>
  <si>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</si>
  <si>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</si>
  <si>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</si>
  <si>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</si>
  <si>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</si>
  <si>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</si>
  <si>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</si>
  <si>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</si>
  <si>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</si>
  <si>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</si>
  <si>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</si>
  <si>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</si>
  <si>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</si>
  <si>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</si>
  <si>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</si>
  <si>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</si>
  <si>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</si>
  <si>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</si>
  <si>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</si>
  <si>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</si>
  <si>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</si>
  <si>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</si>
  <si>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</si>
  <si>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</si>
  <si>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</si>
  <si>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</si>
  <si>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</si>
  <si>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</si>
  <si>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</si>
  <si>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</si>
  <si>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</si>
  <si>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</si>
  <si>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</si>
  <si>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</si>
  <si>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</si>
  <si>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</si>
  <si>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</si>
  <si>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</si>
  <si>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</si>
  <si>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</si>
  <si>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</si>
  <si>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</si>
  <si>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</si>
  <si>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</si>
  <si>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</si>
  <si>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</si>
  <si>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</si>
  <si>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</si>
  <si>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</si>
  <si>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</si>
  <si>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</si>
  <si>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</si>
  <si>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</si>
  <si>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</si>
  <si>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</si>
  <si>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</si>
  <si>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</si>
  <si>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</si>
  <si>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</si>
  <si>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</si>
  <si>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</si>
  <si>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</si>
  <si>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</si>
  <si>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</si>
  <si>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</si>
  <si>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</si>
  <si>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</si>
  <si>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</si>
  <si>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</si>
  <si>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</si>
  <si>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</si>
  <si>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</si>
  <si>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</si>
  <si>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</si>
  <si>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</si>
  <si>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</si>
  <si>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</si>
  <si>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</si>
  <si>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</si>
  <si>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</si>
  <si>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</si>
  <si>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</si>
  <si>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</si>
  <si>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</si>
  <si>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</si>
  <si>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</si>
  <si>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</si>
  <si>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</si>
  <si>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</si>
  <si>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</si>
  <si>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</si>
  <si>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</si>
  <si>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</si>
  <si>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</si>
  <si>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</si>
  <si>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</si>
  <si>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</si>
  <si>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</si>
  <si>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</si>
  <si>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</si>
  <si>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</si>
  <si>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</si>
  <si>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</si>
  <si>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</si>
  <si>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</si>
  <si>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</si>
  <si>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</si>
  <si>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</si>
  <si>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</si>
  <si>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</si>
  <si>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</si>
  <si>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</si>
  <si>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</si>
  <si>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</si>
  <si>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</si>
  <si>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</si>
  <si>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</si>
  <si>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</si>
  <si>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</si>
  <si>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</si>
  <si>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</si>
  <si>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</si>
  <si>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</si>
  <si>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</si>
  <si>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</si>
  <si>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</si>
  <si>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</si>
  <si>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</si>
  <si>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</si>
  <si>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</si>
  <si>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</si>
  <si>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</si>
  <si>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</si>
  <si>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</si>
  <si>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</si>
  <si>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</si>
  <si>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</si>
  <si>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</si>
  <si>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</si>
  <si>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</si>
  <si>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</si>
  <si>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</si>
  <si>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</si>
  <si>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</si>
  <si>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</si>
  <si>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</si>
  <si>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</si>
  <si>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</si>
  <si>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</si>
  <si>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</si>
  <si>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</si>
  <si>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</si>
  <si>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</si>
  <si>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</si>
  <si>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</si>
  <si>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</si>
  <si>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</si>
  <si>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</si>
  <si>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</si>
  <si>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</si>
  <si>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</si>
  <si>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</si>
  <si>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</si>
  <si>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</si>
  <si>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</si>
  <si>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</si>
  <si>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</si>
  <si>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</si>
  <si>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</si>
  <si>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</si>
  <si>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</si>
  <si>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</si>
  <si>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</si>
  <si>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</si>
  <si>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</si>
  <si>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</si>
  <si>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</si>
  <si>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</si>
  <si>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</si>
  <si>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</si>
  <si>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</si>
  <si>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</si>
  <si>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</si>
  <si>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</si>
  <si>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</si>
  <si>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</si>
  <si>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</si>
  <si>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</si>
  <si>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</si>
  <si>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</si>
  <si>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</si>
  <si>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</si>
  <si>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</si>
  <si>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</si>
  <si>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</si>
  <si>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</si>
  <si>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</si>
  <si>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</si>
  <si>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</si>
  <si>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</si>
  <si>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</si>
  <si>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</si>
  <si>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</si>
  <si>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</si>
  <si>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</si>
  <si>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</si>
  <si>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</si>
  <si>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</si>
  <si>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</si>
  <si>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</si>
  <si>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</si>
  <si>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</si>
  <si>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</si>
  <si>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</si>
  <si>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</si>
  <si>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</si>
  <si>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</si>
  <si>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</si>
  <si>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</si>
  <si>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</si>
  <si>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</si>
  <si>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</si>
  <si>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</si>
  <si>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</si>
  <si>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</si>
  <si>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</si>
  <si>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</si>
  <si>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</si>
  <si>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</si>
  <si>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</si>
  <si>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</si>
  <si>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</si>
  <si>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</si>
  <si>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</si>
  <si>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</si>
  <si>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</si>
  <si>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</si>
  <si>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</si>
  <si>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</si>
  <si>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</si>
  <si>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</si>
  <si>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</si>
  <si>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</si>
  <si>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</si>
  <si>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</si>
  <si>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</si>
  <si>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</si>
  <si>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</si>
  <si>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</si>
  <si>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</si>
  <si>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</si>
  <si>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</si>
  <si>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</si>
  <si>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</si>
  <si>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</si>
  <si>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</si>
  <si>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</si>
  <si>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</si>
  <si>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</si>
  <si>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</si>
  <si>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</si>
  <si>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</si>
  <si>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</si>
  <si>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</si>
  <si>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</si>
  <si>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</si>
  <si>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</si>
  <si>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</si>
  <si>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</si>
  <si>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</si>
  <si>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</si>
  <si>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</si>
  <si>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</si>
  <si>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</si>
  <si>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</si>
  <si>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</si>
  <si>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</si>
  <si>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</si>
  <si>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</si>
  <si>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</si>
  <si>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</si>
  <si>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</si>
  <si>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</si>
  <si>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</si>
  <si>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</si>
  <si>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</si>
  <si>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</si>
  <si>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</si>
  <si>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</si>
  <si>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</si>
  <si>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</si>
  <si>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</si>
  <si>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</si>
  <si>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</si>
  <si>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</si>
  <si>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</si>
  <si>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</si>
  <si>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</si>
  <si>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</si>
  <si>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</si>
  <si>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</si>
  <si>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</si>
  <si>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</si>
  <si>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</si>
  <si>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</si>
  <si>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</si>
  <si>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</si>
  <si>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</si>
  <si>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</si>
  <si>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</si>
  <si>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</si>
  <si>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</si>
  <si>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</si>
  <si>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</si>
  <si>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</si>
  <si>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</si>
  <si>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</si>
  <si>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</si>
  <si>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</si>
  <si>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</si>
  <si>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</si>
  <si>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</si>
  <si>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</si>
  <si>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</si>
  <si>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</si>
  <si>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</si>
  <si>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</si>
  <si>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</si>
  <si>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</si>
  <si>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</si>
  <si>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</si>
  <si>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</si>
  <si>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</si>
  <si>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</si>
  <si>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</si>
  <si>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</si>
  <si>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</si>
  <si>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</si>
  <si>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</si>
  <si>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</si>
  <si>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</si>
  <si>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</si>
  <si>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</si>
  <si>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</si>
  <si>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</si>
  <si>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</si>
  <si>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</si>
  <si>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</si>
  <si>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</si>
  <si>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</si>
  <si>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</si>
  <si>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</si>
  <si>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</si>
  <si>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</si>
  <si>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</si>
  <si>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</si>
  <si>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</si>
  <si>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</si>
  <si>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</si>
  <si>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</si>
  <si>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</si>
  <si>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</si>
  <si>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</si>
  <si>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</si>
  <si>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</si>
  <si>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</si>
  <si>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</si>
  <si>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</si>
  <si>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</si>
  <si>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</si>
  <si>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</si>
  <si>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</si>
  <si>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</si>
  <si>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</si>
  <si>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</si>
  <si>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</si>
  <si>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</si>
  <si>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</si>
  <si>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</si>
  <si>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</si>
  <si>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</si>
  <si>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</si>
  <si>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</si>
  <si>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</si>
  <si>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</si>
  <si>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</si>
  <si>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</si>
  <si>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</si>
  <si>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</si>
  <si>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</si>
  <si>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</si>
  <si>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</si>
  <si>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</si>
  <si>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</si>
  <si>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</si>
  <si>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</si>
  <si>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</si>
  <si>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</si>
  <si>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</si>
  <si>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</si>
  <si>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</si>
  <si>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</si>
  <si>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</si>
  <si>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</si>
  <si>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</si>
  <si>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</si>
  <si>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</si>
  <si>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</si>
  <si>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</si>
  <si>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</si>
  <si>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</si>
  <si>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</si>
  <si>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</si>
  <si>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</si>
  <si>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</si>
  <si>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</si>
  <si>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</si>
  <si>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</si>
  <si>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</si>
  <si>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</si>
  <si>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</si>
  <si>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</si>
  <si>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</si>
  <si>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</si>
  <si>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</si>
  <si>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</si>
  <si>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</si>
  <si>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</si>
  <si>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</si>
  <si>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</si>
  <si>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</si>
  <si>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</si>
  <si>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</si>
  <si>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</si>
  <si>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</si>
  <si>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</si>
  <si>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</si>
  <si>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</si>
  <si>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</si>
  <si>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</si>
  <si>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</si>
  <si>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</si>
  <si>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</si>
  <si>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</si>
  <si>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</si>
  <si>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</si>
  <si>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</si>
  <si>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</si>
  <si>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</si>
  <si>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</si>
  <si>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</si>
  <si>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</si>
  <si>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</si>
  <si>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</si>
  <si>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</si>
  <si>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</si>
  <si>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</si>
  <si>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</si>
  <si>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</si>
  <si>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</si>
  <si>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</si>
  <si>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</si>
  <si>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</si>
  <si>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</si>
  <si>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</si>
  <si>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</si>
  <si>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</si>
  <si>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</si>
  <si>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</si>
  <si>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</si>
  <si>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</si>
  <si>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</si>
  <si>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</si>
  <si>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</si>
  <si>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</si>
  <si>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</si>
  <si>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</si>
  <si>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</si>
  <si>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</si>
  <si>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</si>
  <si>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</si>
  <si>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</si>
  <si>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</si>
  <si>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</si>
  <si>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</si>
  <si>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</si>
  <si>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</si>
  <si>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</si>
  <si>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</si>
  <si>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</si>
  <si>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</si>
  <si>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</si>
  <si>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</si>
  <si>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</si>
  <si>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</si>
  <si>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</si>
  <si>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</si>
  <si>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</si>
  <si>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</si>
  <si>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</si>
  <si>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</si>
  <si>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</si>
  <si>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</si>
  <si>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</si>
  <si>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</si>
  <si>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</si>
  <si>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</si>
  <si>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</si>
  <si>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</si>
  <si>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</si>
  <si>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</si>
  <si>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</si>
  <si>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</si>
  <si>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</si>
  <si>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</si>
  <si>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</si>
  <si>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</si>
  <si>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</si>
  <si>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</si>
  <si>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</si>
  <si>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</si>
  <si>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</si>
  <si>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</si>
  <si>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</si>
  <si>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</si>
  <si>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</si>
  <si>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</si>
  <si>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</si>
  <si>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</si>
  <si>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</si>
  <si>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</si>
  <si>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</si>
  <si>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</si>
  <si>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</si>
  <si>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</si>
  <si>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</si>
  <si>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</si>
  <si>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</si>
  <si>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</si>
  <si>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</si>
  <si>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</si>
  <si>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</si>
  <si>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</si>
  <si>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</si>
  <si>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</si>
  <si>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</si>
  <si>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</si>
  <si>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</si>
  <si>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</si>
  <si>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</si>
  <si>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</si>
  <si>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</si>
  <si>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</si>
  <si>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</si>
  <si>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</si>
  <si>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</si>
  <si>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</si>
  <si>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</si>
  <si>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</si>
  <si>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</si>
  <si>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</si>
  <si>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</si>
  <si>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</si>
  <si>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</si>
  <si>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</si>
  <si>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</si>
  <si>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</si>
  <si>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</si>
  <si>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</si>
  <si>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</si>
  <si>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</si>
  <si>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</si>
  <si>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</si>
  <si>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</si>
  <si>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</si>
  <si>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</si>
  <si>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</si>
  <si>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</si>
  <si>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</si>
  <si>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</si>
  <si>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</si>
  <si>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</si>
  <si>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</si>
  <si>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</si>
  <si>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</si>
  <si>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</si>
  <si>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</si>
  <si>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</si>
  <si>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</si>
  <si>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</si>
  <si>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</si>
  <si>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</si>
  <si>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</si>
  <si>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</si>
  <si>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</si>
  <si>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</si>
  <si>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</si>
  <si>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</si>
  <si>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</si>
  <si>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</si>
  <si>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</si>
  <si>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</si>
  <si>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</si>
  <si>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</si>
  <si>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</si>
  <si>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</si>
  <si>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</si>
  <si>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</si>
  <si>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</si>
  <si>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</si>
  <si>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</si>
  <si>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</si>
  <si>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</si>
  <si>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</si>
  <si>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</si>
  <si>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</si>
  <si>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</si>
  <si>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</si>
  <si>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</si>
  <si>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</si>
  <si>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</si>
  <si>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</si>
  <si>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</si>
  <si>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</si>
  <si>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</si>
  <si>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</si>
  <si>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</si>
  <si>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</si>
  <si>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</si>
  <si>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</si>
  <si>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</si>
  <si>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</si>
  <si>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</si>
  <si>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</si>
  <si>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</si>
  <si>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</si>
  <si>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</si>
  <si>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</si>
  <si>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</si>
  <si>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</si>
  <si>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</si>
  <si>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</si>
  <si>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</si>
  <si>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</si>
  <si>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</si>
  <si>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</si>
  <si>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</si>
  <si>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</si>
  <si>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</si>
  <si>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</si>
  <si>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</si>
  <si>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</si>
  <si>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</si>
  <si>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</si>
  <si>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</si>
  <si>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</si>
  <si>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</si>
  <si>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</si>
  <si>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</si>
  <si>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</si>
  <si>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</si>
  <si>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</si>
  <si>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</si>
  <si>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</si>
  <si>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</si>
  <si>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</si>
  <si>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</si>
  <si>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</si>
  <si>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</si>
  <si>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</si>
  <si>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</si>
  <si>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</si>
  <si>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</si>
  <si>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</si>
  <si>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</si>
  <si>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</si>
  <si>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</si>
  <si>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</si>
  <si>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</si>
  <si>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</si>
  <si>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</si>
  <si>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</si>
  <si>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</si>
  <si>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</si>
  <si>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</si>
  <si>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</si>
  <si>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</si>
  <si>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</si>
  <si>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</si>
  <si>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</si>
  <si>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</si>
  <si>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</si>
  <si>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</si>
  <si>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</si>
  <si>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</si>
  <si>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</si>
  <si>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</si>
  <si>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</si>
  <si>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</si>
  <si>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</si>
  <si>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</si>
  <si>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</si>
  <si>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</si>
  <si>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</si>
  <si>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</si>
  <si>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</si>
  <si>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</si>
  <si>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</si>
  <si>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</si>
  <si>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</si>
  <si>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</si>
  <si>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</si>
  <si>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</si>
  <si>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</si>
  <si>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</si>
  <si>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</si>
  <si>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</si>
  <si>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</si>
  <si>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</si>
  <si>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</si>
  <si>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</si>
  <si>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</si>
  <si>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</si>
  <si>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</si>
  <si>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</si>
  <si>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</si>
  <si>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</si>
  <si>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</si>
  <si>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</si>
  <si>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</si>
  <si>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</si>
  <si>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</si>
  <si>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</si>
  <si>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</si>
  <si>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</si>
  <si>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</si>
  <si>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</si>
  <si>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</si>
  <si>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</si>
  <si>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</si>
  <si>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</si>
  <si>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</si>
  <si>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</si>
  <si>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</si>
  <si>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</si>
  <si>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</si>
  <si>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</si>
  <si>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</si>
  <si>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</si>
  <si>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</si>
  <si>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</si>
  <si>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</si>
  <si>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</si>
  <si>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</si>
  <si>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</si>
  <si>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</si>
  <si>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</si>
  <si>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</si>
  <si>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</si>
  <si>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</si>
  <si>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</si>
  <si>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</si>
  <si>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</si>
  <si>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</si>
  <si>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</si>
  <si>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</si>
  <si>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</si>
  <si>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</si>
  <si>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</si>
  <si>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</si>
  <si>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</si>
  <si>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</si>
  <si>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</si>
  <si>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</si>
  <si>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</si>
  <si>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</si>
  <si>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</si>
  <si>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</si>
  <si>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</si>
  <si>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</si>
  <si>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</si>
  <si>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</si>
  <si>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</si>
  <si>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</si>
  <si>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</si>
  <si>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</si>
  <si>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</si>
  <si>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</si>
  <si>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</si>
  <si>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</si>
  <si>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</si>
  <si>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</si>
  <si>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</si>
  <si>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</si>
  <si>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</si>
  <si>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</si>
  <si>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</si>
  <si>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</si>
  <si>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</si>
  <si>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</si>
  <si>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</si>
  <si>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</si>
  <si>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</si>
  <si>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</si>
  <si>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</si>
  <si>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</si>
  <si>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</si>
  <si>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</si>
  <si>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</si>
  <si>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</si>
  <si>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</si>
  <si>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</si>
  <si>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</si>
  <si>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</si>
  <si>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</si>
  <si>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</si>
  <si>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</si>
  <si>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</si>
  <si>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</si>
  <si>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</si>
  <si>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</si>
  <si>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</si>
  <si>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</si>
  <si>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</si>
  <si>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</si>
  <si>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</si>
  <si>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</si>
  <si>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</si>
  <si>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</si>
  <si>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</si>
  <si>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</si>
  <si>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</si>
  <si>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</si>
  <si>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</si>
  <si>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</si>
  <si>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</si>
  <si>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</si>
  <si>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</si>
  <si>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</si>
  <si>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</si>
  <si>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</si>
  <si>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</si>
  <si>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</si>
  <si>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</si>
  <si>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</si>
  <si>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</si>
  <si>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</si>
  <si>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</si>
  <si>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</si>
  <si>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</si>
  <si>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</si>
  <si>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</si>
  <si>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</si>
  <si>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</si>
  <si>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</si>
  <si>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</si>
  <si>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</si>
  <si>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</si>
  <si>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</si>
  <si>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</si>
  <si>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</si>
  <si>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</si>
  <si>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</si>
  <si>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</si>
  <si>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</si>
  <si>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</si>
  <si>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</si>
  <si>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</si>
  <si>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</si>
  <si>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</si>
  <si>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</si>
  <si>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</si>
  <si>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</si>
  <si>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</si>
  <si>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</si>
  <si>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</si>
  <si>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</si>
  <si>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</si>
  <si>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</si>
  <si>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</si>
  <si>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</si>
  <si>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</si>
  <si>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</si>
  <si>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</si>
  <si>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</si>
  <si>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</si>
  <si>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</si>
  <si>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</si>
  <si>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</si>
  <si>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</si>
  <si>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</si>
  <si>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</si>
  <si>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</si>
  <si>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</si>
  <si>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</si>
  <si>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</si>
  <si>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</si>
  <si>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</si>
  <si>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</si>
  <si>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</si>
  <si>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</si>
  <si>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</si>
  <si>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</si>
  <si>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</si>
  <si>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</si>
  <si>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</si>
  <si>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</si>
  <si>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</si>
  <si>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</si>
  <si>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</si>
  <si>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</si>
  <si>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</si>
  <si>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</si>
  <si>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</si>
  <si>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</si>
  <si>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</si>
  <si>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</si>
  <si>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</si>
  <si>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</si>
  <si>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</si>
  <si>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</si>
  <si>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</si>
  <si>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</si>
  <si>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</si>
  <si>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</si>
  <si>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</si>
  <si>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</si>
  <si>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</si>
  <si>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</si>
  <si>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</si>
  <si>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</si>
  <si>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</si>
  <si>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</si>
  <si>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</si>
  <si>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</si>
  <si>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</si>
  <si>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</si>
  <si>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</si>
  <si>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</si>
  <si>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</si>
  <si>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</si>
  <si>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</si>
  <si>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</si>
  <si>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</si>
  <si>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</si>
  <si>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</si>
  <si>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</si>
  <si>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</si>
  <si>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</si>
  <si>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</si>
  <si>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</si>
  <si>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</si>
  <si>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</si>
  <si>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</si>
  <si>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</si>
  <si>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</si>
  <si>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</si>
  <si>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</si>
  <si>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</si>
  <si>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</si>
  <si>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</si>
  <si>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</si>
  <si>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</si>
  <si>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</si>
  <si>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</si>
  <si>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</si>
  <si>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</si>
  <si>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</si>
  <si>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</si>
  <si>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</si>
  <si>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</si>
  <si>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</si>
  <si>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</si>
  <si>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</si>
  <si>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</si>
  <si>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</si>
  <si>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</si>
  <si>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</si>
  <si>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</si>
  <si>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</si>
  <si>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</si>
  <si>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</si>
  <si>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</si>
  <si>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</si>
  <si>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</si>
  <si>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</si>
  <si>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</si>
  <si>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</si>
  <si>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</si>
  <si>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</si>
  <si>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</si>
  <si>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</si>
  <si>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***FI_T: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</si>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</sst>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0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</cellStyleXfs>
  <cellXfs count="106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69" fontId="71" fillId="0" borderId="0" xfId="0" applyNumberFormat="1" applyFont="1"/>
    <xf numFmtId="169" fontId="0" fillId="0" borderId="0" xfId="0" applyNumberFormat="1"/>
    <xf numFmtId="0" fontId="11" fillId="2" borderId="3" xfId="0" applyFont="1" applyFill="1" applyBorder="1" applyAlignment="1">
      <alignment horizontal="left"/>
    </xf>
    <xf numFmtId="0" fontId="11" fillId="2" borderId="5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center"/>
    </xf>
    <xf numFmtId="169" fontId="11" fillId="2" borderId="3" xfId="0" applyNumberFormat="1" applyFont="1" applyFill="1" applyBorder="1" applyAlignment="1">
      <alignment horizontal="left"/>
    </xf>
    <xf numFmtId="169" fontId="11" fillId="2" borderId="5" xfId="0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0" applyNumberFormat="1" applyFont="1"/>
    <xf numFmtId="0" fontId="10" fillId="0" borderId="0" xfId="0" applyFont="1"/>
    <xf numFmtId="0" fontId="52" fillId="0" borderId="0" xfId="0" applyFont="1"/>
    <xf numFmtId="169" fontId="52" fillId="0" borderId="0" xfId="0" applyNumberFormat="1" applyFont="1"/>
    <xf numFmtId="169" fontId="52" fillId="0" borderId="0" xfId="0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0" fontId="28" fillId="0" borderId="0" xfId="0" quotePrefix="1" applyNumberFormat="1" applyFont="1" applyFill="1" applyBorder="1" applyAlignment="1" applyProtection="1"/>
    <xf numFmtId="1" fontId="33" fillId="19" borderId="106" xfId="0" applyNumberFormat="1" applyFont="1" applyFill="1" applyBorder="1" applyAlignment="1">
      <alignment horizontal="center"/>
    </xf>
    <xf numFmtId="2" fontId="74" fillId="34" borderId="18" xfId="0" applyNumberFormat="1" applyFont="1" applyFill="1" applyBorder="1" applyAlignment="1"/>
    <xf numFmtId="2" fontId="74" fillId="0" borderId="0" xfId="0" applyNumberFormat="1" applyFont="1" applyBorder="1" applyAlignment="1"/>
    <xf numFmtId="2" fontId="74" fillId="34" borderId="0" xfId="0" applyNumberFormat="1" applyFont="1" applyFill="1" applyBorder="1" applyAlignment="1"/>
    <xf numFmtId="2" fontId="74" fillId="0" borderId="18" xfId="0" applyNumberFormat="1" applyFont="1" applyBorder="1" applyAlignment="1"/>
    <xf numFmtId="2" fontId="74" fillId="0" borderId="2" xfId="0" applyNumberFormat="1" applyFont="1" applyBorder="1" applyAlignmen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5">
    <cellStyle name="20% - Accent5" xfId="4" builtinId="46"/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83343</xdr:rowOff>
    </xdr:from>
    <xdr:to>
      <xdr:col>24</xdr:col>
      <xdr:colOff>119062</xdr:colOff>
      <xdr:row>49</xdr:row>
      <xdr:rowOff>154781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/>
      </xdr:nvSpPr>
      <xdr:spPr>
        <a:xfrm>
          <a:off x="702469" y="250031"/>
          <a:ext cx="13989843" cy="82391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48403</xdr:colOff>
      <xdr:row>0</xdr:row>
      <xdr:rowOff>34334</xdr:rowOff>
    </xdr:from>
    <xdr:to>
      <xdr:col>7</xdr:col>
      <xdr:colOff>500063</xdr:colOff>
      <xdr:row>3</xdr:row>
      <xdr:rowOff>0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55622" y="201022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476248</xdr:colOff>
      <xdr:row>3</xdr:row>
      <xdr:rowOff>63977</xdr:rowOff>
    </xdr:from>
    <xdr:to>
      <xdr:col>4</xdr:col>
      <xdr:colOff>154780</xdr:colOff>
      <xdr:row>5</xdr:row>
      <xdr:rowOff>72870</xdr:rowOff>
    </xdr:to>
    <xdr:sp macro="" textlink="">
      <xdr:nvSpPr>
        <xdr:cNvPr id="86" name="TextBox 1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/>
      </xdr:nvSpPr>
      <xdr:spPr>
        <a:xfrm>
          <a:off x="1690686" y="730727"/>
          <a:ext cx="892969" cy="342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Fabric</a:t>
          </a:r>
        </a:p>
      </xdr:txBody>
    </xdr:sp>
    <xdr:clientData/>
  </xdr:twoCellAnchor>
  <xdr:twoCellAnchor>
    <xdr:from>
      <xdr:col>2</xdr:col>
      <xdr:colOff>512752</xdr:colOff>
      <xdr:row>20</xdr:row>
      <xdr:rowOff>133350</xdr:rowOff>
    </xdr:from>
    <xdr:to>
      <xdr:col>8</xdr:col>
      <xdr:colOff>571500</xdr:colOff>
      <xdr:row>27</xdr:row>
      <xdr:rowOff>38100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727190" y="3467100"/>
          <a:ext cx="3702060" cy="1071563"/>
          <a:chOff x="2951152" y="6772275"/>
          <a:chExt cx="3716348" cy="1038225"/>
        </a:xfrm>
      </xdr:grpSpPr>
      <xdr:cxnSp macro="">
        <xdr:nvCxnSpPr>
          <xdr:cNvPr id="82" name="Straight Arrow Connector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Rectangle: Rounded Corners 96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8" name="Rectangle: Rounded Corners 97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3</xdr:col>
      <xdr:colOff>331777</xdr:colOff>
      <xdr:row>28</xdr:row>
      <xdr:rowOff>19050</xdr:rowOff>
    </xdr:from>
    <xdr:to>
      <xdr:col>9</xdr:col>
      <xdr:colOff>390525</xdr:colOff>
      <xdr:row>34</xdr:row>
      <xdr:rowOff>85725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GrpSpPr/>
      </xdr:nvGrpSpPr>
      <xdr:grpSpPr>
        <a:xfrm>
          <a:off x="2153433" y="4686300"/>
          <a:ext cx="3702061" cy="1066800"/>
          <a:chOff x="2951152" y="6772275"/>
          <a:chExt cx="3716348" cy="1038225"/>
        </a:xfrm>
      </xdr:grpSpPr>
      <xdr:cxnSp macro="">
        <xdr:nvCxnSpPr>
          <xdr:cNvPr id="102" name="Straight Arrow Connector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Rectangle: Rounded Corners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: Rounded Corners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Rectangle: Rounded Corners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6" name="Rectangle: Rounded Corners 105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236527</xdr:colOff>
      <xdr:row>36</xdr:row>
      <xdr:rowOff>0</xdr:rowOff>
    </xdr:from>
    <xdr:to>
      <xdr:col>10</xdr:col>
      <xdr:colOff>295275</xdr:colOff>
      <xdr:row>42</xdr:row>
      <xdr:rowOff>66675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GrpSpPr/>
      </xdr:nvGrpSpPr>
      <xdr:grpSpPr>
        <a:xfrm>
          <a:off x="2665402" y="6000750"/>
          <a:ext cx="3702061" cy="1066800"/>
          <a:chOff x="2951152" y="6772275"/>
          <a:chExt cx="3716348" cy="1038225"/>
        </a:xfrm>
      </xdr:grpSpPr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Rectangle: Rounded Corners 108">
            <a:extLst>
              <a:ext uri="{FF2B5EF4-FFF2-40B4-BE49-F238E27FC236}">
                <a16:creationId xmlns:a16="http://schemas.microsoft.com/office/drawing/2014/main" id="{00000000-0008-0000-0300-00006D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Rectangle: Rounded Corners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Rectangle: Rounded Corners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2" name="Rectangle: Rounded Corners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566418</xdr:colOff>
      <xdr:row>3</xdr:row>
      <xdr:rowOff>63977</xdr:rowOff>
    </xdr:from>
    <xdr:to>
      <xdr:col>6</xdr:col>
      <xdr:colOff>28575</xdr:colOff>
      <xdr:row>5</xdr:row>
      <xdr:rowOff>68108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4209731" y="4064477"/>
          <a:ext cx="67659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Fuel</a:t>
          </a:r>
        </a:p>
      </xdr:txBody>
    </xdr:sp>
    <xdr:clientData/>
  </xdr:twoCellAnchor>
  <xdr:twoCellAnchor>
    <xdr:from>
      <xdr:col>11</xdr:col>
      <xdr:colOff>329247</xdr:colOff>
      <xdr:row>3</xdr:row>
      <xdr:rowOff>113030</xdr:rowOff>
    </xdr:from>
    <xdr:to>
      <xdr:col>12</xdr:col>
      <xdr:colOff>47628</xdr:colOff>
      <xdr:row>13</xdr:row>
      <xdr:rowOff>57149</xdr:rowOff>
    </xdr:to>
    <xdr:sp macro="" textlink="">
      <xdr:nvSpPr>
        <xdr:cNvPr id="116" name="TextBox 16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/>
      </xdr:nvSpPr>
      <xdr:spPr>
        <a:xfrm rot="16200000">
          <a:off x="7636353" y="4616924"/>
          <a:ext cx="1563369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Space </a:t>
          </a:r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Heat</a:t>
          </a:r>
          <a:r>
            <a:rPr lang="en-GB" sz="1400">
              <a:solidFill>
                <a:sysClr val="windowText" lastClr="000000"/>
              </a:solidFill>
            </a:rPr>
            <a:t> </a:t>
          </a:r>
          <a:r>
            <a:rPr lang="en-GB" sz="1400" baseline="0">
              <a:solidFill>
                <a:sysClr val="windowText" lastClr="000000"/>
              </a:solidFill>
            </a:rPr>
            <a:t>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5</xdr:row>
      <xdr:rowOff>38099</xdr:rowOff>
    </xdr:from>
    <xdr:to>
      <xdr:col>12</xdr:col>
      <xdr:colOff>0</xdr:colOff>
      <xdr:row>47</xdr:row>
      <xdr:rowOff>28574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>
          <a:off x="8524875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465693</xdr:colOff>
      <xdr:row>5</xdr:row>
      <xdr:rowOff>38099</xdr:rowOff>
    </xdr:from>
    <xdr:to>
      <xdr:col>12</xdr:col>
      <xdr:colOff>475218</xdr:colOff>
      <xdr:row>47</xdr:row>
      <xdr:rowOff>28574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9000093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359886</xdr:colOff>
      <xdr:row>5</xdr:row>
      <xdr:rowOff>38099</xdr:rowOff>
    </xdr:from>
    <xdr:to>
      <xdr:col>13</xdr:col>
      <xdr:colOff>369411</xdr:colOff>
      <xdr:row>47</xdr:row>
      <xdr:rowOff>28574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/>
      </xdr:nvCxnSpPr>
      <xdr:spPr>
        <a:xfrm>
          <a:off x="9503886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169388</xdr:colOff>
      <xdr:row>3</xdr:row>
      <xdr:rowOff>0</xdr:rowOff>
    </xdr:from>
    <xdr:to>
      <xdr:col>12</xdr:col>
      <xdr:colOff>497369</xdr:colOff>
      <xdr:row>13</xdr:row>
      <xdr:rowOff>57149</xdr:rowOff>
    </xdr:to>
    <xdr:sp macro="" textlink="">
      <xdr:nvSpPr>
        <xdr:cNvPr id="120" name="TextBox 1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 rot="16200000">
          <a:off x="7619367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Water Heat</a:t>
          </a:r>
          <a:r>
            <a:rPr lang="en-GB" sz="1400" baseline="0">
              <a:solidFill>
                <a:sysClr val="windowText" lastClr="000000"/>
              </a:solidFill>
            </a:rPr>
            <a:t> 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66679</xdr:colOff>
      <xdr:row>3</xdr:row>
      <xdr:rowOff>0</xdr:rowOff>
    </xdr:from>
    <xdr:to>
      <xdr:col>13</xdr:col>
      <xdr:colOff>394660</xdr:colOff>
      <xdr:row>13</xdr:row>
      <xdr:rowOff>57149</xdr:rowOff>
    </xdr:to>
    <xdr:sp macro="" textlink="">
      <xdr:nvSpPr>
        <xdr:cNvPr id="121" name="TextBox 16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/>
      </xdr:nvSpPr>
      <xdr:spPr>
        <a:xfrm rot="16200000">
          <a:off x="8126258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Lighting</a:t>
          </a:r>
          <a:r>
            <a:rPr lang="en-GB" sz="1400" baseline="0">
              <a:solidFill>
                <a:sysClr val="windowText" lastClr="000000"/>
              </a:solidFill>
            </a:rPr>
            <a:t>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206454</xdr:colOff>
      <xdr:row>5</xdr:row>
      <xdr:rowOff>38099</xdr:rowOff>
    </xdr:from>
    <xdr:to>
      <xdr:col>14</xdr:col>
      <xdr:colOff>215979</xdr:colOff>
      <xdr:row>47</xdr:row>
      <xdr:rowOff>28574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9960054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487844</xdr:colOff>
      <xdr:row>3</xdr:row>
      <xdr:rowOff>0</xdr:rowOff>
    </xdr:from>
    <xdr:to>
      <xdr:col>14</xdr:col>
      <xdr:colOff>173519</xdr:colOff>
      <xdr:row>13</xdr:row>
      <xdr:rowOff>57149</xdr:rowOff>
    </xdr:to>
    <xdr:sp macro="" textlink="">
      <xdr:nvSpPr>
        <xdr:cNvPr id="125" name="TextBox 16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/>
      </xdr:nvSpPr>
      <xdr:spPr>
        <a:xfrm rot="16200000">
          <a:off x="8269770" y="3905249"/>
          <a:ext cx="301942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Pumps &amp; Fans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110170</xdr:colOff>
      <xdr:row>5</xdr:row>
      <xdr:rowOff>38099</xdr:rowOff>
    </xdr:from>
    <xdr:to>
      <xdr:col>15</xdr:col>
      <xdr:colOff>119695</xdr:colOff>
      <xdr:row>47</xdr:row>
      <xdr:rowOff>28574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0473370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438152</xdr:colOff>
      <xdr:row>3</xdr:row>
      <xdr:rowOff>0</xdr:rowOff>
    </xdr:from>
    <xdr:to>
      <xdr:col>15</xdr:col>
      <xdr:colOff>161927</xdr:colOff>
      <xdr:row>13</xdr:row>
      <xdr:rowOff>57149</xdr:rowOff>
    </xdr:to>
    <xdr:sp macro="" textlink="">
      <xdr:nvSpPr>
        <xdr:cNvPr id="127" name="TextBox 1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/>
      </xdr:nvSpPr>
      <xdr:spPr>
        <a:xfrm rot="16200000">
          <a:off x="8848728" y="3886199"/>
          <a:ext cx="30194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Appliances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569902</xdr:colOff>
      <xdr:row>24</xdr:row>
      <xdr:rowOff>76200</xdr:rowOff>
    </xdr:from>
    <xdr:to>
      <xdr:col>11</xdr:col>
      <xdr:colOff>590550</xdr:colOff>
      <xdr:row>24</xdr:row>
      <xdr:rowOff>76200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/>
      </xdr:nvCxnSpPr>
      <xdr:spPr>
        <a:xfrm>
          <a:off x="6665902" y="7362825"/>
          <a:ext cx="18494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19050</xdr:rowOff>
    </xdr:from>
    <xdr:to>
      <xdr:col>12</xdr:col>
      <xdr:colOff>447675</xdr:colOff>
      <xdr:row>25</xdr:row>
      <xdr:rowOff>19050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>
        <a:xfrm>
          <a:off x="6665902" y="7467600"/>
          <a:ext cx="231617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123825</xdr:rowOff>
    </xdr:from>
    <xdr:to>
      <xdr:col>13</xdr:col>
      <xdr:colOff>352425</xdr:colOff>
      <xdr:row>25</xdr:row>
      <xdr:rowOff>152400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CxnSpPr/>
      </xdr:nvCxnSpPr>
      <xdr:spPr>
        <a:xfrm flipV="1">
          <a:off x="6665902" y="7572375"/>
          <a:ext cx="2830523" cy="2857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26</xdr:row>
      <xdr:rowOff>95250</xdr:rowOff>
    </xdr:from>
    <xdr:to>
      <xdr:col>14</xdr:col>
      <xdr:colOff>228600</xdr:colOff>
      <xdr:row>26</xdr:row>
      <xdr:rowOff>95251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CxnSpPr/>
      </xdr:nvCxnSpPr>
      <xdr:spPr>
        <a:xfrm flipV="1">
          <a:off x="6665902" y="7705725"/>
          <a:ext cx="331629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31</xdr:row>
      <xdr:rowOff>133350</xdr:rowOff>
    </xdr:from>
    <xdr:to>
      <xdr:col>12</xdr:col>
      <xdr:colOff>0</xdr:colOff>
      <xdr:row>31</xdr:row>
      <xdr:rowOff>133350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104052" y="8553450"/>
          <a:ext cx="14303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32</xdr:row>
      <xdr:rowOff>66675</xdr:rowOff>
    </xdr:from>
    <xdr:to>
      <xdr:col>12</xdr:col>
      <xdr:colOff>447675</xdr:colOff>
      <xdr:row>32</xdr:row>
      <xdr:rowOff>76200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V="1">
          <a:off x="7104052" y="8648700"/>
          <a:ext cx="1878023" cy="952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47625</xdr:rowOff>
    </xdr:from>
    <xdr:to>
      <xdr:col>13</xdr:col>
      <xdr:colOff>381000</xdr:colOff>
      <xdr:row>33</xdr:row>
      <xdr:rowOff>47626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7104052" y="8791575"/>
          <a:ext cx="242094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152402</xdr:rowOff>
    </xdr:from>
    <xdr:to>
      <xdr:col>14</xdr:col>
      <xdr:colOff>238125</xdr:colOff>
      <xdr:row>34</xdr:row>
      <xdr:rowOff>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7104052" y="8896352"/>
          <a:ext cx="288767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39</xdr:row>
      <xdr:rowOff>95250</xdr:rowOff>
    </xdr:from>
    <xdr:to>
      <xdr:col>12</xdr:col>
      <xdr:colOff>19050</xdr:colOff>
      <xdr:row>39</xdr:row>
      <xdr:rowOff>95250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CxnSpPr/>
      </xdr:nvCxnSpPr>
      <xdr:spPr>
        <a:xfrm>
          <a:off x="7627927" y="9810750"/>
          <a:ext cx="92552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40</xdr:row>
      <xdr:rowOff>28575</xdr:rowOff>
    </xdr:from>
    <xdr:to>
      <xdr:col>12</xdr:col>
      <xdr:colOff>476250</xdr:colOff>
      <xdr:row>40</xdr:row>
      <xdr:rowOff>38101</xdr:rowOff>
    </xdr:to>
    <xdr:cxnSp macro="">
      <xdr:nvCxnSpPr>
        <xdr:cNvPr id="196" name="Straight Arrow Connector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7627927" y="9906000"/>
          <a:ext cx="1382723" cy="9526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9527</xdr:rowOff>
    </xdr:from>
    <xdr:to>
      <xdr:col>13</xdr:col>
      <xdr:colOff>361950</xdr:colOff>
      <xdr:row>41</xdr:row>
      <xdr:rowOff>19050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>
          <a:off x="7627927" y="10048877"/>
          <a:ext cx="187802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114300</xdr:rowOff>
    </xdr:from>
    <xdr:to>
      <xdr:col>14</xdr:col>
      <xdr:colOff>219075</xdr:colOff>
      <xdr:row>41</xdr:row>
      <xdr:rowOff>114302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7627927" y="10153650"/>
          <a:ext cx="2344748" cy="2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224472</xdr:colOff>
      <xdr:row>4</xdr:row>
      <xdr:rowOff>28575</xdr:rowOff>
    </xdr:from>
    <xdr:to>
      <xdr:col>20</xdr:col>
      <xdr:colOff>552453</xdr:colOff>
      <xdr:row>15</xdr:row>
      <xdr:rowOff>114305</xdr:rowOff>
    </xdr:to>
    <xdr:sp macro="" textlink="">
      <xdr:nvSpPr>
        <xdr:cNvPr id="201" name="TextBox 16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/>
      </xdr:nvSpPr>
      <xdr:spPr>
        <a:xfrm rot="16200000">
          <a:off x="12866210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Apartment</a:t>
          </a:r>
          <a:r>
            <a:rPr lang="en-GB" sz="1400" baseline="0">
              <a:solidFill>
                <a:sysClr val="windowText" lastClr="000000"/>
              </a:solidFill>
            </a:rPr>
            <a:t> [000 units]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523875</xdr:colOff>
      <xdr:row>5</xdr:row>
      <xdr:rowOff>55880</xdr:rowOff>
    </xdr:from>
    <xdr:to>
      <xdr:col>20</xdr:col>
      <xdr:colOff>533400</xdr:colOff>
      <xdr:row>47</xdr:row>
      <xdr:rowOff>46355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CxnSpPr/>
      </xdr:nvCxnSpPr>
      <xdr:spPr>
        <a:xfrm>
          <a:off x="139350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333375</xdr:colOff>
      <xdr:row>5</xdr:row>
      <xdr:rowOff>55880</xdr:rowOff>
    </xdr:from>
    <xdr:to>
      <xdr:col>21</xdr:col>
      <xdr:colOff>342900</xdr:colOff>
      <xdr:row>47</xdr:row>
      <xdr:rowOff>46355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143541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238125</xdr:colOff>
      <xdr:row>5</xdr:row>
      <xdr:rowOff>55880</xdr:rowOff>
    </xdr:from>
    <xdr:to>
      <xdr:col>22</xdr:col>
      <xdr:colOff>247650</xdr:colOff>
      <xdr:row>47</xdr:row>
      <xdr:rowOff>46355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>
          <a:off x="1486852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14923</xdr:colOff>
      <xdr:row>4</xdr:row>
      <xdr:rowOff>28575</xdr:rowOff>
    </xdr:from>
    <xdr:to>
      <xdr:col>21</xdr:col>
      <xdr:colOff>342904</xdr:colOff>
      <xdr:row>15</xdr:row>
      <xdr:rowOff>114305</xdr:rowOff>
    </xdr:to>
    <xdr:sp macro="" textlink="">
      <xdr:nvSpPr>
        <xdr:cNvPr id="205" name="TextBox 16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/>
      </xdr:nvSpPr>
      <xdr:spPr>
        <a:xfrm rot="16200000">
          <a:off x="132662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Attached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510223</xdr:colOff>
      <xdr:row>4</xdr:row>
      <xdr:rowOff>28575</xdr:rowOff>
    </xdr:from>
    <xdr:to>
      <xdr:col>22</xdr:col>
      <xdr:colOff>228604</xdr:colOff>
      <xdr:row>15</xdr:row>
      <xdr:rowOff>114305</xdr:rowOff>
    </xdr:to>
    <xdr:sp macro="" textlink="">
      <xdr:nvSpPr>
        <xdr:cNvPr id="206" name="TextBox 16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/>
      </xdr:nvSpPr>
      <xdr:spPr>
        <a:xfrm rot="16200000">
          <a:off x="137615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590550</xdr:colOff>
      <xdr:row>15</xdr:row>
      <xdr:rowOff>119063</xdr:rowOff>
    </xdr:from>
    <xdr:to>
      <xdr:col>17</xdr:col>
      <xdr:colOff>2128</xdr:colOff>
      <xdr:row>15</xdr:row>
      <xdr:rowOff>133350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CxnSpPr/>
      </xdr:nvCxnSpPr>
      <xdr:spPr>
        <a:xfrm flipV="1">
          <a:off x="8515350" y="5948363"/>
          <a:ext cx="3069178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592678</xdr:colOff>
      <xdr:row>14</xdr:row>
      <xdr:rowOff>85725</xdr:rowOff>
    </xdr:from>
    <xdr:to>
      <xdr:col>19</xdr:col>
      <xdr:colOff>0</xdr:colOff>
      <xdr:row>18</xdr:row>
      <xdr:rowOff>19050</xdr:rowOff>
    </xdr:to>
    <xdr:sp macro="" textlink="">
      <xdr:nvSpPr>
        <xdr:cNvPr id="208" name="Rectangle: Rounded Corners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/>
      </xdr:nvSpPr>
      <xdr:spPr>
        <a:xfrm>
          <a:off x="11565478" y="5753100"/>
          <a:ext cx="1236122" cy="5810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RSD_Apt</a:t>
          </a:r>
        </a:p>
      </xdr:txBody>
    </xdr:sp>
    <xdr:clientData/>
  </xdr:twoCellAnchor>
  <xdr:twoCellAnchor>
    <xdr:from>
      <xdr:col>19</xdr:col>
      <xdr:colOff>0</xdr:colOff>
      <xdr:row>16</xdr:row>
      <xdr:rowOff>52388</xdr:rowOff>
    </xdr:from>
    <xdr:to>
      <xdr:col>20</xdr:col>
      <xdr:colOff>542925</xdr:colOff>
      <xdr:row>16</xdr:row>
      <xdr:rowOff>57150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>
          <a:stCxn id="208" idx="3"/>
        </xdr:cNvCxnSpPr>
      </xdr:nvCxnSpPr>
      <xdr:spPr>
        <a:xfrm>
          <a:off x="12843711" y="5987967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16</xdr:row>
      <xdr:rowOff>56885</xdr:rowOff>
    </xdr:from>
    <xdr:to>
      <xdr:col>17</xdr:col>
      <xdr:colOff>2128</xdr:colOff>
      <xdr:row>16</xdr:row>
      <xdr:rowOff>71173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 flipV="1">
          <a:off x="9010650" y="6048110"/>
          <a:ext cx="2573878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354806</xdr:colOff>
      <xdr:row>16</xdr:row>
      <xdr:rowOff>156633</xdr:rowOff>
    </xdr:from>
    <xdr:to>
      <xdr:col>17</xdr:col>
      <xdr:colOff>2128</xdr:colOff>
      <xdr:row>17</xdr:row>
      <xdr:rowOff>2381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V="1">
          <a:off x="9498806" y="6147858"/>
          <a:ext cx="2085722" cy="7673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213266</xdr:colOff>
      <xdr:row>17</xdr:row>
      <xdr:rowOff>87313</xdr:rowOff>
    </xdr:from>
    <xdr:to>
      <xdr:col>17</xdr:col>
      <xdr:colOff>2128</xdr:colOff>
      <xdr:row>17</xdr:row>
      <xdr:rowOff>97631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 flipV="1">
          <a:off x="9966866" y="6240463"/>
          <a:ext cx="1617662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601662</xdr:colOff>
      <xdr:row>22</xdr:row>
      <xdr:rowOff>1</xdr:rowOff>
    </xdr:from>
    <xdr:to>
      <xdr:col>17</xdr:col>
      <xdr:colOff>13240</xdr:colOff>
      <xdr:row>22</xdr:row>
      <xdr:rowOff>14288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>
        <a:xfrm flipV="1">
          <a:off x="8547100" y="682625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603790</xdr:colOff>
      <xdr:row>20</xdr:row>
      <xdr:rowOff>125413</xdr:rowOff>
    </xdr:from>
    <xdr:to>
      <xdr:col>19</xdr:col>
      <xdr:colOff>11112</xdr:colOff>
      <xdr:row>24</xdr:row>
      <xdr:rowOff>58738</xdr:rowOff>
    </xdr:to>
    <xdr:sp macro="" textlink="">
      <xdr:nvSpPr>
        <xdr:cNvPr id="214" name="Rectangle: Rounded Corners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/>
      </xdr:nvSpPr>
      <xdr:spPr>
        <a:xfrm>
          <a:off x="11605165" y="663416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RSD_Att</a:t>
          </a:r>
        </a:p>
      </xdr:txBody>
    </xdr:sp>
    <xdr:clientData/>
  </xdr:twoCellAnchor>
  <xdr:twoCellAnchor>
    <xdr:from>
      <xdr:col>19</xdr:col>
      <xdr:colOff>11112</xdr:colOff>
      <xdr:row>22</xdr:row>
      <xdr:rowOff>92076</xdr:rowOff>
    </xdr:from>
    <xdr:to>
      <xdr:col>21</xdr:col>
      <xdr:colOff>349250</xdr:colOff>
      <xdr:row>22</xdr:row>
      <xdr:rowOff>103188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CxnSpPr>
          <a:stCxn id="214" idx="3"/>
        </xdr:cNvCxnSpPr>
      </xdr:nvCxnSpPr>
      <xdr:spPr>
        <a:xfrm>
          <a:off x="12846050" y="6918326"/>
          <a:ext cx="1560513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487362</xdr:colOff>
      <xdr:row>22</xdr:row>
      <xdr:rowOff>96573</xdr:rowOff>
    </xdr:from>
    <xdr:to>
      <xdr:col>17</xdr:col>
      <xdr:colOff>13240</xdr:colOff>
      <xdr:row>22</xdr:row>
      <xdr:rowOff>110861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/>
      </xdr:nvCxnSpPr>
      <xdr:spPr>
        <a:xfrm flipV="1">
          <a:off x="9043987" y="692282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365918</xdr:colOff>
      <xdr:row>23</xdr:row>
      <xdr:rowOff>37571</xdr:rowOff>
    </xdr:from>
    <xdr:to>
      <xdr:col>17</xdr:col>
      <xdr:colOff>13240</xdr:colOff>
      <xdr:row>23</xdr:row>
      <xdr:rowOff>42069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CxnSpPr/>
      </xdr:nvCxnSpPr>
      <xdr:spPr>
        <a:xfrm flipV="1">
          <a:off x="9533731" y="702257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224378</xdr:colOff>
      <xdr:row>23</xdr:row>
      <xdr:rowOff>127001</xdr:rowOff>
    </xdr:from>
    <xdr:to>
      <xdr:col>17</xdr:col>
      <xdr:colOff>13240</xdr:colOff>
      <xdr:row>23</xdr:row>
      <xdr:rowOff>137319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0003378" y="711200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595312</xdr:colOff>
      <xdr:row>28</xdr:row>
      <xdr:rowOff>57151</xdr:rowOff>
    </xdr:from>
    <xdr:to>
      <xdr:col>17</xdr:col>
      <xdr:colOff>6890</xdr:colOff>
      <xdr:row>28</xdr:row>
      <xdr:rowOff>71438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 flipV="1">
          <a:off x="8540750" y="783590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597440</xdr:colOff>
      <xdr:row>27</xdr:row>
      <xdr:rowOff>23813</xdr:rowOff>
    </xdr:from>
    <xdr:to>
      <xdr:col>19</xdr:col>
      <xdr:colOff>4762</xdr:colOff>
      <xdr:row>30</xdr:row>
      <xdr:rowOff>115888</xdr:rowOff>
    </xdr:to>
    <xdr:sp macro="" textlink="">
      <xdr:nvSpPr>
        <xdr:cNvPr id="220" name="Rectangle: Rounded Corners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/>
      </xdr:nvSpPr>
      <xdr:spPr>
        <a:xfrm>
          <a:off x="11598815" y="764381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RSD_Det</a:t>
          </a:r>
        </a:p>
      </xdr:txBody>
    </xdr:sp>
    <xdr:clientData/>
  </xdr:twoCellAnchor>
  <xdr:twoCellAnchor>
    <xdr:from>
      <xdr:col>19</xdr:col>
      <xdr:colOff>4762</xdr:colOff>
      <xdr:row>28</xdr:row>
      <xdr:rowOff>149226</xdr:rowOff>
    </xdr:from>
    <xdr:to>
      <xdr:col>22</xdr:col>
      <xdr:colOff>230188</xdr:colOff>
      <xdr:row>28</xdr:row>
      <xdr:rowOff>150813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>
          <a:stCxn id="220" idx="3"/>
        </xdr:cNvCxnSpPr>
      </xdr:nvCxnSpPr>
      <xdr:spPr>
        <a:xfrm>
          <a:off x="12839700" y="7927976"/>
          <a:ext cx="2058988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481012</xdr:colOff>
      <xdr:row>28</xdr:row>
      <xdr:rowOff>153723</xdr:rowOff>
    </xdr:from>
    <xdr:to>
      <xdr:col>17</xdr:col>
      <xdr:colOff>6890</xdr:colOff>
      <xdr:row>29</xdr:row>
      <xdr:rowOff>9261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9037637" y="793247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359568</xdr:colOff>
      <xdr:row>29</xdr:row>
      <xdr:rowOff>94721</xdr:rowOff>
    </xdr:from>
    <xdr:to>
      <xdr:col>17</xdr:col>
      <xdr:colOff>6890</xdr:colOff>
      <xdr:row>29</xdr:row>
      <xdr:rowOff>99219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V="1">
          <a:off x="9527381" y="803222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218028</xdr:colOff>
      <xdr:row>30</xdr:row>
      <xdr:rowOff>25401</xdr:rowOff>
    </xdr:from>
    <xdr:to>
      <xdr:col>17</xdr:col>
      <xdr:colOff>6890</xdr:colOff>
      <xdr:row>30</xdr:row>
      <xdr:rowOff>35719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 flipV="1">
          <a:off x="9997028" y="812165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59531</xdr:colOff>
      <xdr:row>3</xdr:row>
      <xdr:rowOff>63977</xdr:rowOff>
    </xdr:from>
    <xdr:to>
      <xdr:col>23</xdr:col>
      <xdr:colOff>571499</xdr:colOff>
      <xdr:row>5</xdr:row>
      <xdr:rowOff>68108</xdr:rowOff>
    </xdr:to>
    <xdr:sp macro="" textlink="">
      <xdr:nvSpPr>
        <xdr:cNvPr id="225" name="TextBox 16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/>
      </xdr:nvSpPr>
      <xdr:spPr>
        <a:xfrm>
          <a:off x="13418344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Drivers</a:t>
          </a:r>
        </a:p>
      </xdr:txBody>
    </xdr:sp>
    <xdr:clientData/>
  </xdr:twoCellAnchor>
  <xdr:twoCellAnchor>
    <xdr:from>
      <xdr:col>11</xdr:col>
      <xdr:colOff>497681</xdr:colOff>
      <xdr:row>3</xdr:row>
      <xdr:rowOff>63977</xdr:rowOff>
    </xdr:from>
    <xdr:to>
      <xdr:col>15</xdr:col>
      <xdr:colOff>402430</xdr:colOff>
      <xdr:row>5</xdr:row>
      <xdr:rowOff>68108</xdr:rowOff>
    </xdr:to>
    <xdr:sp macro="" textlink="">
      <xdr:nvSpPr>
        <xdr:cNvPr id="226" name="TextBox 16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/>
      </xdr:nvSpPr>
      <xdr:spPr>
        <a:xfrm>
          <a:off x="8391525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Demands</a:t>
          </a:r>
        </a:p>
      </xdr:txBody>
    </xdr:sp>
    <xdr:clientData/>
  </xdr:twoCellAnchor>
  <xdr:twoCellAnchor>
    <xdr:from>
      <xdr:col>16</xdr:col>
      <xdr:colOff>595649</xdr:colOff>
      <xdr:row>33</xdr:row>
      <xdr:rowOff>83254</xdr:rowOff>
    </xdr:from>
    <xdr:to>
      <xdr:col>19</xdr:col>
      <xdr:colOff>3687</xdr:colOff>
      <xdr:row>37</xdr:row>
      <xdr:rowOff>12044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00000000-0008-0000-0300-0000E3000000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n-GB" sz="12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House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Stock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754EE00E-E5B9-4C44-B942-B56A1D7DA50D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∑▒〖</a:t>
              </a:r>
              <a:r>
                <a:rPr lang="en-US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House Stock </a:t>
              </a:r>
              <a:r>
                <a:rPr lang="en-GB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5</xdr:col>
      <xdr:colOff>201866</xdr:colOff>
      <xdr:row>18</xdr:row>
      <xdr:rowOff>94449</xdr:rowOff>
    </xdr:from>
    <xdr:to>
      <xdr:col>14</xdr:col>
      <xdr:colOff>220916</xdr:colOff>
      <xdr:row>18</xdr:row>
      <xdr:rowOff>116221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4476910" y="6431375"/>
          <a:ext cx="5515535" cy="2177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253045</xdr:colOff>
      <xdr:row>5</xdr:row>
      <xdr:rowOff>27305</xdr:rowOff>
    </xdr:from>
    <xdr:to>
      <xdr:col>15</xdr:col>
      <xdr:colOff>112059</xdr:colOff>
      <xdr:row>47</xdr:row>
      <xdr:rowOff>17780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GrpSpPr/>
      </xdr:nvGrpSpPr>
      <xdr:grpSpPr>
        <a:xfrm>
          <a:off x="1467483" y="860743"/>
          <a:ext cx="7752857" cy="6991350"/>
          <a:chOff x="1467483" y="1027430"/>
          <a:chExt cx="7752857" cy="699135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pSpPr/>
        </xdr:nvGrpSpPr>
        <xdr:grpSpPr>
          <a:xfrm>
            <a:off x="1467483" y="1027430"/>
            <a:ext cx="1218569" cy="6991350"/>
            <a:chOff x="2691445" y="4237355"/>
            <a:chExt cx="1223332" cy="6791325"/>
          </a:xfrm>
        </xdr:grpSpPr>
        <xdr:sp macro="" textlink="">
          <xdr:nvSpPr>
            <xdr:cNvPr id="141" name="TextBox 16">
              <a:extLst>
                <a:ext uri="{FF2B5EF4-FFF2-40B4-BE49-F238E27FC236}">
                  <a16:creationId xmlns:a16="http://schemas.microsoft.com/office/drawing/2014/main" id="{00000000-0008-0000-0300-00008D000000}"/>
                </a:ext>
              </a:extLst>
            </xdr:cNvPr>
            <xdr:cNvSpPr txBox="1"/>
          </xdr:nvSpPr>
          <xdr:spPr>
            <a:xfrm rot="16200000">
              <a:off x="1607024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Apartment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4" name="Straight Arrow Connector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CxnSpPr/>
          </xdr:nvCxnSpPr>
          <xdr:spPr>
            <a:xfrm>
              <a:off x="29527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CxnSpPr/>
          </xdr:nvCxnSpPr>
          <xdr:spPr>
            <a:xfrm>
              <a:off x="33718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Straight Arrow Connector 78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CxnSpPr/>
          </xdr:nvCxnSpPr>
          <xdr:spPr>
            <a:xfrm>
              <a:off x="388620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0" name="TextBox 16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 rot="16200000">
              <a:off x="20070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Attached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1" name="TextBox 16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 rot="16200000">
              <a:off x="25023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Detached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/>
        </xdr:nvCxnSpPr>
        <xdr:spPr>
          <a:xfrm>
            <a:off x="3245644" y="2290763"/>
            <a:ext cx="1109662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CxnSpPr/>
        </xdr:nvCxnSpPr>
        <xdr:spPr>
          <a:xfrm>
            <a:off x="3226594" y="1071562"/>
            <a:ext cx="16809" cy="2312614"/>
          </a:xfrm>
          <a:prstGeom prst="straightConnector1">
            <a:avLst/>
          </a:prstGeom>
          <a:ln w="31750">
            <a:solidFill>
              <a:srgbClr val="7030A0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Rectangle: Rounded Corners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SpPr/>
        </xdr:nvSpPr>
        <xdr:spPr>
          <a:xfrm>
            <a:off x="4357434" y="1957388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Rectangle: Rounded Corners 92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/>
        </xdr:nvSpPr>
        <xdr:spPr>
          <a:xfrm>
            <a:off x="4509834" y="2114550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/>
        </xdr:nvSpPr>
        <xdr:spPr>
          <a:xfrm>
            <a:off x="4662234" y="2271713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: Rounded Corners 94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/>
        </xdr:nvSpPr>
        <xdr:spPr>
          <a:xfrm>
            <a:off x="4814634" y="2428875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Boilers</a:t>
            </a: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300-000080000000}"/>
              </a:ext>
            </a:extLst>
          </xdr:cNvPr>
          <xdr:cNvCxnSpPr/>
        </xdr:nvCxnSpPr>
        <xdr:spPr>
          <a:xfrm>
            <a:off x="6045994" y="2547938"/>
            <a:ext cx="1250156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00000000-0008-0000-0300-000082000000}"/>
              </a:ext>
            </a:extLst>
          </xdr:cNvPr>
          <xdr:cNvCxnSpPr/>
        </xdr:nvCxnSpPr>
        <xdr:spPr>
          <a:xfrm>
            <a:off x="6036469" y="2686050"/>
            <a:ext cx="1707356" cy="9525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Arrow Connector 198">
            <a:extLst>
              <a:ext uri="{FF2B5EF4-FFF2-40B4-BE49-F238E27FC236}">
                <a16:creationId xmlns:a16="http://schemas.microsoft.com/office/drawing/2014/main" id="{00000000-0008-0000-0300-0000C7000000}"/>
              </a:ext>
            </a:extLst>
          </xdr:cNvPr>
          <xdr:cNvCxnSpPr/>
        </xdr:nvCxnSpPr>
        <xdr:spPr>
          <a:xfrm flipV="1">
            <a:off x="3245644" y="3180670"/>
            <a:ext cx="5001986" cy="544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Arrow Connector 228">
            <a:extLst>
              <a:ext uri="{FF2B5EF4-FFF2-40B4-BE49-F238E27FC236}">
                <a16:creationId xmlns:a16="http://schemas.microsoft.com/office/drawing/2014/main" id="{00000000-0008-0000-0300-0000E5000000}"/>
              </a:ext>
            </a:extLst>
          </xdr:cNvPr>
          <xdr:cNvCxnSpPr/>
        </xdr:nvCxnSpPr>
        <xdr:spPr>
          <a:xfrm flipV="1">
            <a:off x="3239080" y="3350559"/>
            <a:ext cx="5981260" cy="2769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120316</xdr:colOff>
      <xdr:row>35</xdr:row>
      <xdr:rowOff>45118</xdr:rowOff>
    </xdr:from>
    <xdr:to>
      <xdr:col>16</xdr:col>
      <xdr:colOff>595649</xdr:colOff>
      <xdr:row>35</xdr:row>
      <xdr:rowOff>47649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CxnSpPr>
          <a:endCxn id="227" idx="1"/>
        </xdr:cNvCxnSpPr>
      </xdr:nvCxnSpPr>
      <xdr:spPr>
        <a:xfrm>
          <a:off x="10517605" y="9028697"/>
          <a:ext cx="1086939" cy="2531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6016</xdr:colOff>
      <xdr:row>34</xdr:row>
      <xdr:rowOff>52388</xdr:rowOff>
    </xdr:from>
    <xdr:to>
      <xdr:col>20</xdr:col>
      <xdr:colOff>548941</xdr:colOff>
      <xdr:row>34</xdr:row>
      <xdr:rowOff>57150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CxnSpPr/>
      </xdr:nvCxnSpPr>
      <xdr:spPr>
        <a:xfrm>
          <a:off x="12849727" y="8875546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7101</xdr:colOff>
      <xdr:row>35</xdr:row>
      <xdr:rowOff>56983</xdr:rowOff>
    </xdr:from>
    <xdr:to>
      <xdr:col>21</xdr:col>
      <xdr:colOff>345239</xdr:colOff>
      <xdr:row>35</xdr:row>
      <xdr:rowOff>68095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CxnSpPr/>
      </xdr:nvCxnSpPr>
      <xdr:spPr>
        <a:xfrm>
          <a:off x="12850812" y="9040562"/>
          <a:ext cx="1561348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10777</xdr:colOff>
      <xdr:row>36</xdr:row>
      <xdr:rowOff>58990</xdr:rowOff>
    </xdr:from>
    <xdr:to>
      <xdr:col>22</xdr:col>
      <xdr:colOff>236203</xdr:colOff>
      <xdr:row>36</xdr:row>
      <xdr:rowOff>60577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CxnSpPr/>
      </xdr:nvCxnSpPr>
      <xdr:spPr>
        <a:xfrm>
          <a:off x="12854488" y="9202990"/>
          <a:ext cx="2060241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46021</xdr:colOff>
      <xdr:row>48</xdr:row>
      <xdr:rowOff>55765</xdr:rowOff>
    </xdr:from>
    <xdr:to>
      <xdr:col>26</xdr:col>
      <xdr:colOff>497680</xdr:colOff>
      <xdr:row>51</xdr:row>
      <xdr:rowOff>21431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2190396" y="8223453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26 Nov 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A75A2977-AF56-4164-9318-A71E00A8DB52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33" t="s">
        <v>699</v>
      </c>
      <c r="B17" s="1033"/>
      <c r="C17" s="1033"/>
      <c r="D17" s="1033"/>
      <c r="E17" s="1033"/>
      <c r="F17" s="1033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1"/>
      <c r="B18" s="831"/>
      <c r="C18" s="831"/>
      <c r="D18" s="831"/>
      <c r="E18" s="831"/>
      <c r="F18" s="831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1"/>
      <c r="B19" s="831"/>
      <c r="C19" s="831"/>
      <c r="D19" s="831"/>
      <c r="E19" s="831"/>
      <c r="F19" s="831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2" t="s">
        <v>0</v>
      </c>
      <c r="B20" s="1034" t="s">
        <v>700</v>
      </c>
      <c r="C20" s="1034"/>
      <c r="D20" s="1034"/>
      <c r="E20" s="1034"/>
      <c r="F20" s="1034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2" t="s">
        <v>701</v>
      </c>
      <c r="B21" s="1035" t="s">
        <v>1</v>
      </c>
      <c r="C21" s="1035"/>
      <c r="D21" s="1035"/>
      <c r="E21" s="1035"/>
      <c r="F21" s="1035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2" t="s">
        <v>2</v>
      </c>
      <c r="B22" s="1035" t="s">
        <v>702</v>
      </c>
      <c r="C22" s="1035"/>
      <c r="D22" s="1035"/>
      <c r="E22" s="1035"/>
      <c r="F22" s="1035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2" t="s">
        <v>703</v>
      </c>
      <c r="B23" s="814" t="s">
        <v>704</v>
      </c>
      <c r="C23" s="814"/>
      <c r="D23" s="814"/>
      <c r="E23" s="814"/>
      <c r="F23" s="814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2" t="s">
        <v>3</v>
      </c>
      <c r="B24" s="833" t="s">
        <v>705</v>
      </c>
      <c r="C24" s="833"/>
      <c r="D24" s="833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36"/>
      <c r="B25" s="1036"/>
      <c r="C25" s="1036"/>
      <c r="D25" s="1036"/>
      <c r="E25" s="1036"/>
      <c r="F25" s="1036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32"/>
      <c r="B26" s="1032"/>
      <c r="C26" s="1032"/>
      <c r="D26" s="1032"/>
      <c r="E26" s="1032"/>
      <c r="F26" s="1032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34"/>
      <c r="B1" s="834"/>
      <c r="C1" s="834"/>
      <c r="D1" s="834"/>
      <c r="E1" s="834"/>
      <c r="F1" s="834"/>
      <c r="G1" s="834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34"/>
      <c r="B2" s="607" t="s">
        <v>4</v>
      </c>
      <c r="C2" s="607"/>
      <c r="D2" s="607"/>
      <c r="E2" s="834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34"/>
      <c r="B3" s="835" t="s">
        <v>706</v>
      </c>
      <c r="C3" s="836" t="s">
        <v>6</v>
      </c>
      <c r="D3" s="836" t="s">
        <v>7</v>
      </c>
      <c r="E3" s="834"/>
      <c r="F3" s="688"/>
      <c r="G3" s="684" t="s">
        <v>707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34"/>
      <c r="B4" s="837" t="s">
        <v>8</v>
      </c>
      <c r="C4" s="837" t="s">
        <v>708</v>
      </c>
      <c r="D4" s="838"/>
      <c r="E4" s="834"/>
      <c r="F4" s="689"/>
      <c r="G4" s="685" t="s">
        <v>709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34"/>
      <c r="B5" s="839" t="s">
        <v>9</v>
      </c>
      <c r="C5" s="839" t="s">
        <v>710</v>
      </c>
      <c r="D5" s="840"/>
      <c r="E5" s="834"/>
      <c r="F5" s="690"/>
      <c r="G5" s="685" t="s">
        <v>711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34"/>
      <c r="B6" s="839" t="s">
        <v>712</v>
      </c>
      <c r="C6" s="839" t="s">
        <v>713</v>
      </c>
      <c r="D6" s="840"/>
      <c r="E6" s="834"/>
      <c r="F6" s="691" t="s">
        <v>10</v>
      </c>
      <c r="G6" s="685" t="s">
        <v>714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34"/>
      <c r="B7" s="839" t="s">
        <v>715</v>
      </c>
      <c r="C7" s="839" t="s">
        <v>716</v>
      </c>
      <c r="D7" s="840"/>
      <c r="E7" s="834"/>
      <c r="F7" s="692"/>
      <c r="G7" s="685" t="s">
        <v>717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34"/>
      <c r="B8" s="839" t="s">
        <v>718</v>
      </c>
      <c r="C8" s="839" t="s">
        <v>719</v>
      </c>
      <c r="D8" s="840"/>
      <c r="E8" s="834"/>
      <c r="F8" s="693"/>
      <c r="G8" s="685" t="s">
        <v>720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34"/>
      <c r="B9" s="839" t="s">
        <v>721</v>
      </c>
      <c r="C9" s="839" t="s">
        <v>722</v>
      </c>
      <c r="D9" s="840"/>
      <c r="E9" s="834"/>
      <c r="F9" s="841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34"/>
      <c r="B10" s="839" t="s">
        <v>723</v>
      </c>
      <c r="C10" s="839" t="s">
        <v>724</v>
      </c>
      <c r="D10" s="842">
        <v>43966</v>
      </c>
      <c r="E10" s="834"/>
      <c r="F10" s="834"/>
      <c r="G10" s="834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34"/>
      <c r="B11" s="839" t="s">
        <v>12</v>
      </c>
      <c r="C11" s="839" t="s">
        <v>725</v>
      </c>
      <c r="D11" s="840"/>
      <c r="E11" s="834"/>
      <c r="F11" s="834"/>
      <c r="G11" s="834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34"/>
      <c r="B12" s="839" t="s">
        <v>13</v>
      </c>
      <c r="C12" s="839" t="s">
        <v>726</v>
      </c>
      <c r="D12" s="840"/>
      <c r="E12" s="834"/>
      <c r="F12" s="834"/>
      <c r="G12" s="834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34"/>
      <c r="B13" s="839" t="s">
        <v>14</v>
      </c>
      <c r="C13" s="839" t="s">
        <v>727</v>
      </c>
      <c r="D13" s="840"/>
      <c r="E13" s="834"/>
      <c r="F13" s="834"/>
      <c r="G13" s="834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34"/>
      <c r="B14" s="839" t="s">
        <v>15</v>
      </c>
      <c r="C14" s="839" t="s">
        <v>728</v>
      </c>
      <c r="D14" s="840"/>
      <c r="E14" s="834"/>
      <c r="F14" s="834"/>
      <c r="G14" s="834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34"/>
      <c r="B15" s="843" t="s">
        <v>16</v>
      </c>
      <c r="C15" s="843" t="s">
        <v>729</v>
      </c>
      <c r="D15" s="844"/>
      <c r="E15" s="834"/>
      <c r="F15" s="834"/>
      <c r="G15" s="834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34"/>
      <c r="B16" s="845"/>
      <c r="C16" s="834"/>
      <c r="D16" s="834"/>
      <c r="E16" s="834"/>
      <c r="F16" s="153" t="s">
        <v>730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34"/>
      <c r="B17" s="607" t="s">
        <v>17</v>
      </c>
      <c r="C17" s="607"/>
      <c r="D17" s="834"/>
      <c r="E17" s="834"/>
      <c r="F17" s="846" t="s">
        <v>706</v>
      </c>
      <c r="G17" s="836" t="s">
        <v>6</v>
      </c>
    </row>
    <row r="18" spans="1:7">
      <c r="A18" s="834"/>
      <c r="B18" s="143" t="s">
        <v>18</v>
      </c>
      <c r="C18" s="847" t="s">
        <v>731</v>
      </c>
      <c r="D18" s="834"/>
      <c r="E18" s="834"/>
      <c r="F18" s="144"/>
      <c r="G18" s="848" t="s">
        <v>732</v>
      </c>
    </row>
    <row r="19" spans="1:7">
      <c r="A19" s="834"/>
      <c r="B19" s="144" t="s">
        <v>733</v>
      </c>
      <c r="C19" s="848" t="s">
        <v>19</v>
      </c>
      <c r="D19" s="834"/>
      <c r="E19" s="834"/>
      <c r="F19" s="144"/>
      <c r="G19" s="848" t="s">
        <v>734</v>
      </c>
    </row>
    <row r="20" spans="1:7">
      <c r="A20" s="834"/>
      <c r="B20" s="144" t="s">
        <v>20</v>
      </c>
      <c r="C20" s="849" t="s">
        <v>583</v>
      </c>
      <c r="D20" s="834"/>
      <c r="E20" s="834"/>
      <c r="F20" s="145"/>
      <c r="G20" s="850" t="s">
        <v>735</v>
      </c>
    </row>
    <row r="21" spans="1:7">
      <c r="A21" s="834"/>
      <c r="B21" s="145" t="s">
        <v>736</v>
      </c>
      <c r="C21" s="850">
        <v>2018</v>
      </c>
      <c r="D21" s="834"/>
      <c r="E21" s="834"/>
      <c r="F21" s="834"/>
      <c r="G21" s="834"/>
    </row>
    <row r="22" spans="1:7">
      <c r="A22" s="834"/>
      <c r="B22" s="834"/>
      <c r="C22" s="834"/>
      <c r="D22" s="834"/>
      <c r="E22" s="834"/>
      <c r="F22" s="834"/>
      <c r="G22" s="834"/>
    </row>
    <row r="23" spans="1:7" ht="18.75">
      <c r="A23" s="834"/>
      <c r="B23" s="153" t="s">
        <v>737</v>
      </c>
      <c r="C23" s="152"/>
      <c r="D23" s="152"/>
      <c r="E23" s="834"/>
      <c r="F23" s="834"/>
      <c r="G23" s="834"/>
    </row>
    <row r="24" spans="1:7">
      <c r="A24" s="834"/>
      <c r="B24" s="851" t="s">
        <v>706</v>
      </c>
      <c r="C24" s="852" t="s">
        <v>6</v>
      </c>
      <c r="D24" s="851" t="s">
        <v>21</v>
      </c>
      <c r="E24" s="834"/>
      <c r="F24" s="834"/>
      <c r="G24" s="834"/>
    </row>
    <row r="25" spans="1:7" ht="18.75">
      <c r="A25" s="834"/>
      <c r="B25" s="143" t="s">
        <v>22</v>
      </c>
      <c r="C25" s="847" t="s">
        <v>738</v>
      </c>
      <c r="D25" s="853"/>
      <c r="E25" s="834"/>
      <c r="F25" s="153" t="s">
        <v>739</v>
      </c>
      <c r="G25" s="152"/>
    </row>
    <row r="26" spans="1:7">
      <c r="A26" s="834"/>
      <c r="B26" s="144" t="s">
        <v>23</v>
      </c>
      <c r="C26" s="848" t="s">
        <v>740</v>
      </c>
      <c r="D26" s="854"/>
      <c r="E26" s="834"/>
      <c r="F26" s="846" t="s">
        <v>24</v>
      </c>
      <c r="G26" s="836" t="s">
        <v>6</v>
      </c>
    </row>
    <row r="27" spans="1:7">
      <c r="A27" s="834"/>
      <c r="B27" s="144" t="s">
        <v>25</v>
      </c>
      <c r="C27" s="848" t="s">
        <v>26</v>
      </c>
      <c r="D27" s="854" t="s">
        <v>27</v>
      </c>
      <c r="E27" s="834"/>
      <c r="F27" s="144" t="s">
        <v>28</v>
      </c>
      <c r="G27" s="848" t="s">
        <v>741</v>
      </c>
    </row>
    <row r="28" spans="1:7">
      <c r="A28" s="834"/>
      <c r="B28" s="144" t="s">
        <v>29</v>
      </c>
      <c r="C28" s="855" t="s">
        <v>742</v>
      </c>
      <c r="D28" s="856">
        <v>43466</v>
      </c>
      <c r="E28" s="834"/>
      <c r="F28" s="144"/>
      <c r="G28" s="848"/>
    </row>
    <row r="29" spans="1:7">
      <c r="A29" s="834"/>
      <c r="B29" s="145" t="s">
        <v>743</v>
      </c>
      <c r="C29" s="310" t="s">
        <v>744</v>
      </c>
      <c r="D29" s="857">
        <v>43952</v>
      </c>
      <c r="E29" s="834"/>
      <c r="F29" s="145"/>
      <c r="G29" s="850"/>
    </row>
    <row r="30" spans="1:7">
      <c r="A30" s="834"/>
      <c r="B30" s="145" t="s">
        <v>30</v>
      </c>
      <c r="C30" s="310" t="s">
        <v>745</v>
      </c>
      <c r="D30" s="858">
        <v>43956</v>
      </c>
      <c r="E30" s="834"/>
      <c r="F30" s="834"/>
      <c r="G30" s="834"/>
    </row>
    <row r="31" spans="1:7">
      <c r="A31" s="834"/>
      <c r="B31" s="834"/>
      <c r="C31" s="834"/>
      <c r="D31" s="834"/>
      <c r="E31" s="834"/>
      <c r="F31" s="834"/>
      <c r="G31" s="834"/>
    </row>
    <row r="32" spans="1:7" ht="18.75">
      <c r="A32" s="834"/>
      <c r="B32" s="153" t="s">
        <v>746</v>
      </c>
      <c r="C32" s="152"/>
      <c r="D32" s="152"/>
      <c r="E32" s="834"/>
      <c r="F32" s="834"/>
      <c r="G32" s="834"/>
    </row>
    <row r="33" spans="1:7">
      <c r="A33" s="834"/>
      <c r="B33" s="851" t="s">
        <v>747</v>
      </c>
      <c r="C33" s="852" t="s">
        <v>6</v>
      </c>
      <c r="D33" s="851" t="s">
        <v>21</v>
      </c>
      <c r="E33" s="834"/>
      <c r="F33" s="834"/>
      <c r="G33" s="834"/>
    </row>
    <row r="34" spans="1:7">
      <c r="A34" s="834"/>
      <c r="B34" s="143" t="s">
        <v>31</v>
      </c>
      <c r="C34" s="847" t="s">
        <v>748</v>
      </c>
      <c r="D34" s="858">
        <v>43966</v>
      </c>
      <c r="E34" s="834"/>
      <c r="F34" s="834"/>
      <c r="G34" s="834"/>
    </row>
    <row r="35" spans="1:7">
      <c r="A35" s="834"/>
      <c r="B35" s="144"/>
      <c r="C35" s="848"/>
      <c r="D35" s="854"/>
      <c r="E35" s="834"/>
      <c r="F35" s="834"/>
      <c r="G35" s="834"/>
    </row>
    <row r="36" spans="1:7">
      <c r="A36" s="834"/>
      <c r="B36" s="144"/>
      <c r="C36" s="848"/>
      <c r="D36" s="854"/>
      <c r="E36" s="834"/>
      <c r="F36" s="834"/>
      <c r="G36" s="834"/>
    </row>
    <row r="37" spans="1:7">
      <c r="A37" s="834"/>
      <c r="B37" s="144"/>
      <c r="C37" s="855"/>
      <c r="D37" s="856"/>
      <c r="E37" s="834"/>
      <c r="F37" s="834"/>
      <c r="G37" s="834"/>
    </row>
    <row r="38" spans="1:7">
      <c r="A38" s="834"/>
      <c r="B38" s="145"/>
      <c r="C38" s="850"/>
      <c r="D38" s="857"/>
      <c r="E38" s="834"/>
      <c r="F38" s="834"/>
      <c r="G38" s="834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zoomScaleNormal="100" workbookViewId="0">
      <selection activeCell="H25" sqref="H25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2" t="str" cm="1">
        <f t="array" ref="C3">INDEX(C5:C7,$A$4)</f>
        <v>IE</v>
      </c>
      <c r="D3" s="992" t="str" cm="1">
        <f t="array" ref="D3">INDEX(D5:D7,$A$4)</f>
        <v>National</v>
      </c>
      <c r="E3" s="992" t="str" cm="1">
        <f t="array" ref="E3">INDEX(E5:E7,$A$4)</f>
        <v>IE-CW</v>
      </c>
      <c r="F3" s="992" t="str" cm="1">
        <f t="array" ref="F3">INDEX(F5:F7,$A$4)</f>
        <v>IE-D</v>
      </c>
      <c r="G3" s="992" t="str" cm="1">
        <f t="array" ref="G3">INDEX(G5:G7,$A$4)</f>
        <v>IE-KE</v>
      </c>
      <c r="H3" s="992" t="str" cm="1">
        <f t="array" ref="H3">INDEX(H5:H7,$A$4)</f>
        <v>IE-KK</v>
      </c>
      <c r="I3" s="992" t="str" cm="1">
        <f t="array" ref="I3">INDEX(I5:I7,$A$4)</f>
        <v>IE-LS</v>
      </c>
      <c r="J3" s="992" t="str" cm="1">
        <f t="array" ref="J3">INDEX(J5:J7,$A$4)</f>
        <v>IE-LD</v>
      </c>
      <c r="K3" s="992" t="str" cm="1">
        <f t="array" ref="K3">INDEX(K5:K7,$A$4)</f>
        <v>IE-LH</v>
      </c>
      <c r="L3" s="992" t="str" cm="1">
        <f t="array" ref="L3">INDEX(L5:L7,$A$4)</f>
        <v>IE-MH</v>
      </c>
      <c r="M3" s="992" t="str" cm="1">
        <f t="array" ref="M3">INDEX(M5:M7,$A$4)</f>
        <v>IE-OY</v>
      </c>
      <c r="N3" s="992" t="str" cm="1">
        <f t="array" ref="N3">INDEX(N5:N7,$A$4)</f>
        <v>IE-WH</v>
      </c>
      <c r="O3" s="992" t="str" cm="1">
        <f t="array" ref="O3">INDEX(O5:O7,$A$4)</f>
        <v>IE-WX</v>
      </c>
      <c r="P3" s="992" t="str" cm="1">
        <f t="array" ref="P3">INDEX(P5:P7,$A$4)</f>
        <v>IE-WW</v>
      </c>
      <c r="Q3" s="992" t="str" cm="1">
        <f t="array" ref="Q3">INDEX(Q5:Q7,$A$4)</f>
        <v>IE-CE</v>
      </c>
      <c r="R3" s="992" t="str" cm="1">
        <f t="array" ref="R3">INDEX(R5:R7,$A$4)</f>
        <v>IE-CO</v>
      </c>
      <c r="S3" s="992" t="str" cm="1">
        <f t="array" ref="S3">INDEX(S5:S7,$A$4)</f>
        <v>IE-KY</v>
      </c>
      <c r="T3" s="992" t="str" cm="1">
        <f t="array" ref="T3">INDEX(T5:T7,$A$4)</f>
        <v>IE-LK</v>
      </c>
      <c r="U3" s="992" t="str" cm="1">
        <f t="array" ref="U3">INDEX(U5:U7,$A$4)</f>
        <v>IE-TA</v>
      </c>
      <c r="V3" s="992" t="str" cm="1">
        <f t="array" ref="V3">INDEX(V5:V7,$A$4)</f>
        <v>IE-WD</v>
      </c>
      <c r="W3" s="992" t="str" cm="1">
        <f t="array" ref="W3">INDEX(W5:W7,$A$4)</f>
        <v>IE-G</v>
      </c>
      <c r="X3" s="992" t="str" cm="1">
        <f t="array" ref="X3">INDEX(X5:X7,$A$4)</f>
        <v>IE-LM</v>
      </c>
      <c r="Y3" s="992" t="str" cm="1">
        <f t="array" ref="Y3">INDEX(Y5:Y7,$A$4)</f>
        <v>IE-MO</v>
      </c>
      <c r="Z3" s="992" t="str" cm="1">
        <f t="array" ref="Z3">INDEX(Z5:Z7,$A$4)</f>
        <v>IE-RN</v>
      </c>
      <c r="AA3" s="992" t="str" cm="1">
        <f t="array" ref="AA3">INDEX(AA5:AA7,$A$4)</f>
        <v>IE-SO</v>
      </c>
      <c r="AB3" s="992" t="str" cm="1">
        <f t="array" ref="AB3">INDEX(AB5:AB7,$A$4)</f>
        <v>IE-CN</v>
      </c>
      <c r="AC3" s="992" t="str" cm="1">
        <f t="array" ref="AC3">INDEX(AC5:AC7,$A$4)</f>
        <v>IE-DL</v>
      </c>
      <c r="AD3" s="992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1262</v>
      </c>
      <c r="C5" s="993" t="s">
        <v>226</v>
      </c>
      <c r="D5" s="993" t="s">
        <v>1263</v>
      </c>
      <c r="E5" s="992" t="str">
        <f>A11</f>
        <v>IE-CW</v>
      </c>
      <c r="F5" s="992" t="str">
        <f>A16</f>
        <v>IE-D</v>
      </c>
      <c r="G5" s="992" t="str">
        <f>A19</f>
        <v>IE-KE</v>
      </c>
      <c r="H5" s="992" t="str">
        <f>A20</f>
        <v>IE-KK</v>
      </c>
      <c r="I5" s="992" t="str">
        <f>A21</f>
        <v>IE-LS</v>
      </c>
      <c r="J5" s="992" t="str">
        <f>A24</f>
        <v>IE-LD</v>
      </c>
      <c r="K5" s="992" t="str">
        <f>A25</f>
        <v>IE-LH</v>
      </c>
      <c r="L5" s="992" t="str">
        <f>A27</f>
        <v>IE-MH</v>
      </c>
      <c r="M5" s="992" t="str">
        <f>A29</f>
        <v>IE-OY</v>
      </c>
      <c r="N5" s="992" t="str">
        <f>A34</f>
        <v>IE-WH</v>
      </c>
      <c r="O5" s="992" t="str">
        <f>A35</f>
        <v>IE-WX</v>
      </c>
      <c r="P5" s="992" t="str">
        <f>A36</f>
        <v>IE-WW</v>
      </c>
      <c r="Q5" s="992" t="str">
        <f>A13</f>
        <v>IE-CE</v>
      </c>
      <c r="R5" s="992" t="str">
        <f>A14</f>
        <v>IE-CO</v>
      </c>
      <c r="S5" s="992" t="str">
        <f>A18</f>
        <v>IE-KY</v>
      </c>
      <c r="T5" s="992" t="str">
        <f>A23</f>
        <v>IE-LK</v>
      </c>
      <c r="U5" s="992" t="str">
        <f>A32</f>
        <v>IE-TA</v>
      </c>
      <c r="V5" s="992" t="str">
        <f>A33</f>
        <v>IE-WD</v>
      </c>
      <c r="W5" s="992" t="str">
        <f>A17</f>
        <v>IE-G</v>
      </c>
      <c r="X5" s="992" t="str">
        <f>A22</f>
        <v>IE-LM</v>
      </c>
      <c r="Y5" s="992" t="str">
        <f>A26</f>
        <v>IE-MO</v>
      </c>
      <c r="Z5" s="992" t="str">
        <f>A30</f>
        <v>IE-RN</v>
      </c>
      <c r="AA5" s="992" t="str">
        <f>A31</f>
        <v>IE-SO</v>
      </c>
      <c r="AB5" s="992" t="str">
        <f>A12</f>
        <v>IE-CN</v>
      </c>
      <c r="AC5" s="992" t="str">
        <f>A15</f>
        <v>IE-DL</v>
      </c>
      <c r="AD5" s="992" t="str">
        <f>A28</f>
        <v>IE-MN</v>
      </c>
    </row>
    <row r="6" spans="1:30" ht="15">
      <c r="A6" s="652" t="s">
        <v>1264</v>
      </c>
      <c r="C6" s="992" t="str">
        <f>C5</f>
        <v>IE</v>
      </c>
      <c r="D6" s="992" t="str">
        <f>"*"&amp;D5</f>
        <v>*National</v>
      </c>
      <c r="E6" s="992" t="str">
        <f>"*"&amp;E5</f>
        <v>*IE-CW</v>
      </c>
      <c r="F6" s="992" t="str">
        <f t="shared" ref="F6:AD6" si="0">"*"&amp;F5</f>
        <v>*IE-D</v>
      </c>
      <c r="G6" s="992" t="str">
        <f t="shared" si="0"/>
        <v>*IE-KE</v>
      </c>
      <c r="H6" s="992" t="str">
        <f t="shared" si="0"/>
        <v>*IE-KK</v>
      </c>
      <c r="I6" s="992" t="str">
        <f t="shared" si="0"/>
        <v>*IE-LS</v>
      </c>
      <c r="J6" s="992" t="str">
        <f t="shared" si="0"/>
        <v>*IE-LD</v>
      </c>
      <c r="K6" s="992" t="str">
        <f t="shared" si="0"/>
        <v>*IE-LH</v>
      </c>
      <c r="L6" s="992" t="str">
        <f t="shared" si="0"/>
        <v>*IE-MH</v>
      </c>
      <c r="M6" s="992" t="str">
        <f t="shared" si="0"/>
        <v>*IE-OY</v>
      </c>
      <c r="N6" s="992" t="str">
        <f t="shared" si="0"/>
        <v>*IE-WH</v>
      </c>
      <c r="O6" s="992" t="str">
        <f t="shared" si="0"/>
        <v>*IE-WX</v>
      </c>
      <c r="P6" s="992" t="str">
        <f t="shared" si="0"/>
        <v>*IE-WW</v>
      </c>
      <c r="Q6" s="992" t="str">
        <f t="shared" si="0"/>
        <v>*IE-CE</v>
      </c>
      <c r="R6" s="992" t="str">
        <f t="shared" si="0"/>
        <v>*IE-CO</v>
      </c>
      <c r="S6" s="992" t="str">
        <f t="shared" si="0"/>
        <v>*IE-KY</v>
      </c>
      <c r="T6" s="992" t="str">
        <f t="shared" si="0"/>
        <v>*IE-LK</v>
      </c>
      <c r="U6" s="992" t="str">
        <f t="shared" si="0"/>
        <v>*IE-TA</v>
      </c>
      <c r="V6" s="992" t="str">
        <f t="shared" si="0"/>
        <v>*IE-WD</v>
      </c>
      <c r="W6" s="992" t="str">
        <f t="shared" si="0"/>
        <v>*IE-G</v>
      </c>
      <c r="X6" s="992" t="str">
        <f t="shared" si="0"/>
        <v>*IE-LM</v>
      </c>
      <c r="Y6" s="992" t="str">
        <f t="shared" si="0"/>
        <v>*IE-MO</v>
      </c>
      <c r="Z6" s="992" t="str">
        <f t="shared" si="0"/>
        <v>*IE-RN</v>
      </c>
      <c r="AA6" s="992" t="str">
        <f t="shared" si="0"/>
        <v>*IE-SO</v>
      </c>
      <c r="AB6" s="992" t="str">
        <f t="shared" si="0"/>
        <v>*IE-CN</v>
      </c>
      <c r="AC6" s="992" t="str">
        <f t="shared" si="0"/>
        <v>*IE-DL</v>
      </c>
      <c r="AD6" s="992" t="str">
        <f t="shared" si="0"/>
        <v>*IE-MN</v>
      </c>
    </row>
    <row r="7" spans="1:30" ht="15">
      <c r="A7" s="652" t="s">
        <v>1265</v>
      </c>
      <c r="C7" s="992" t="str">
        <f>"*"&amp;C5</f>
        <v>*IE</v>
      </c>
      <c r="D7" s="992" t="str">
        <f>D5</f>
        <v>National</v>
      </c>
      <c r="E7" s="992" t="str">
        <f t="shared" ref="E7:AD7" si="1">E5</f>
        <v>IE-CW</v>
      </c>
      <c r="F7" s="992" t="str">
        <f t="shared" si="1"/>
        <v>IE-D</v>
      </c>
      <c r="G7" s="992" t="str">
        <f t="shared" si="1"/>
        <v>IE-KE</v>
      </c>
      <c r="H7" s="992" t="str">
        <f t="shared" si="1"/>
        <v>IE-KK</v>
      </c>
      <c r="I7" s="992" t="str">
        <f t="shared" si="1"/>
        <v>IE-LS</v>
      </c>
      <c r="J7" s="992" t="str">
        <f t="shared" si="1"/>
        <v>IE-LD</v>
      </c>
      <c r="K7" s="992" t="str">
        <f t="shared" si="1"/>
        <v>IE-LH</v>
      </c>
      <c r="L7" s="992" t="str">
        <f t="shared" si="1"/>
        <v>IE-MH</v>
      </c>
      <c r="M7" s="992" t="str">
        <f t="shared" si="1"/>
        <v>IE-OY</v>
      </c>
      <c r="N7" s="992" t="str">
        <f t="shared" si="1"/>
        <v>IE-WH</v>
      </c>
      <c r="O7" s="992" t="str">
        <f t="shared" si="1"/>
        <v>IE-WX</v>
      </c>
      <c r="P7" s="992" t="str">
        <f t="shared" si="1"/>
        <v>IE-WW</v>
      </c>
      <c r="Q7" s="992" t="str">
        <f t="shared" si="1"/>
        <v>IE-CE</v>
      </c>
      <c r="R7" s="992" t="str">
        <f t="shared" si="1"/>
        <v>IE-CO</v>
      </c>
      <c r="S7" s="992" t="str">
        <f t="shared" si="1"/>
        <v>IE-KY</v>
      </c>
      <c r="T7" s="992" t="str">
        <f t="shared" si="1"/>
        <v>IE-LK</v>
      </c>
      <c r="U7" s="992" t="str">
        <f t="shared" si="1"/>
        <v>IE-TA</v>
      </c>
      <c r="V7" s="992" t="str">
        <f t="shared" si="1"/>
        <v>IE-WD</v>
      </c>
      <c r="W7" s="992" t="str">
        <f t="shared" si="1"/>
        <v>IE-G</v>
      </c>
      <c r="X7" s="992" t="str">
        <f t="shared" si="1"/>
        <v>IE-LM</v>
      </c>
      <c r="Y7" s="992" t="str">
        <f t="shared" si="1"/>
        <v>IE-MO</v>
      </c>
      <c r="Z7" s="992" t="str">
        <f t="shared" si="1"/>
        <v>IE-RN</v>
      </c>
      <c r="AA7" s="992" t="str">
        <f t="shared" si="1"/>
        <v>IE-SO</v>
      </c>
      <c r="AB7" s="992" t="str">
        <f t="shared" si="1"/>
        <v>IE-CN</v>
      </c>
      <c r="AC7" s="992" t="str">
        <f t="shared" si="1"/>
        <v>IE-DL</v>
      </c>
      <c r="AD7" s="992" t="str">
        <f t="shared" si="1"/>
        <v>IE-MN</v>
      </c>
    </row>
    <row r="10" spans="1:30" ht="15.75" thickBot="1">
      <c r="A10" s="994" t="s">
        <v>875</v>
      </c>
      <c r="B10" s="994" t="s">
        <v>1266</v>
      </c>
    </row>
    <row r="11" spans="1:30">
      <c r="A11" s="995" t="s">
        <v>1267</v>
      </c>
      <c r="B11" s="995" t="s">
        <v>341</v>
      </c>
    </row>
    <row r="12" spans="1:30">
      <c r="A12" s="996" t="s">
        <v>1268</v>
      </c>
      <c r="B12" s="996" t="s">
        <v>357</v>
      </c>
    </row>
    <row r="13" spans="1:30">
      <c r="A13" s="996" t="s">
        <v>1269</v>
      </c>
      <c r="B13" s="996" t="s">
        <v>375</v>
      </c>
    </row>
    <row r="14" spans="1:30">
      <c r="A14" s="996" t="s">
        <v>1270</v>
      </c>
      <c r="B14" s="996" t="s">
        <v>379</v>
      </c>
    </row>
    <row r="15" spans="1:30">
      <c r="A15" s="996" t="s">
        <v>1271</v>
      </c>
      <c r="B15" s="996" t="s">
        <v>383</v>
      </c>
    </row>
    <row r="16" spans="1:30">
      <c r="A16" s="996" t="s">
        <v>1272</v>
      </c>
      <c r="B16" s="996" t="s">
        <v>387</v>
      </c>
    </row>
    <row r="17" spans="1:2">
      <c r="A17" s="996" t="s">
        <v>1273</v>
      </c>
      <c r="B17" s="996" t="s">
        <v>389</v>
      </c>
    </row>
    <row r="18" spans="1:2">
      <c r="A18" s="996" t="s">
        <v>1274</v>
      </c>
      <c r="B18" s="996" t="s">
        <v>390</v>
      </c>
    </row>
    <row r="19" spans="1:2">
      <c r="A19" s="996" t="s">
        <v>1275</v>
      </c>
      <c r="B19" s="996" t="s">
        <v>376</v>
      </c>
    </row>
    <row r="20" spans="1:2">
      <c r="A20" s="996" t="s">
        <v>1276</v>
      </c>
      <c r="B20" s="996" t="s">
        <v>377</v>
      </c>
    </row>
    <row r="21" spans="1:2">
      <c r="A21" s="996" t="s">
        <v>1277</v>
      </c>
      <c r="B21" s="996" t="s">
        <v>378</v>
      </c>
    </row>
    <row r="22" spans="1:2">
      <c r="A22" s="996" t="s">
        <v>1278</v>
      </c>
      <c r="B22" s="996" t="s">
        <v>394</v>
      </c>
    </row>
    <row r="23" spans="1:2">
      <c r="A23" s="996" t="s">
        <v>1279</v>
      </c>
      <c r="B23" s="996" t="s">
        <v>391</v>
      </c>
    </row>
    <row r="24" spans="1:2">
      <c r="A24" s="996" t="s">
        <v>1280</v>
      </c>
      <c r="B24" s="996" t="s">
        <v>380</v>
      </c>
    </row>
    <row r="25" spans="1:2">
      <c r="A25" s="996" t="s">
        <v>1281</v>
      </c>
      <c r="B25" s="996" t="s">
        <v>381</v>
      </c>
    </row>
    <row r="26" spans="1:2">
      <c r="A26" s="996" t="s">
        <v>1282</v>
      </c>
      <c r="B26" s="996" t="s">
        <v>395</v>
      </c>
    </row>
    <row r="27" spans="1:2">
      <c r="A27" s="996" t="s">
        <v>1283</v>
      </c>
      <c r="B27" s="996" t="s">
        <v>382</v>
      </c>
    </row>
    <row r="28" spans="1:2">
      <c r="A28" s="996" t="s">
        <v>1284</v>
      </c>
      <c r="B28" s="996" t="s">
        <v>398</v>
      </c>
    </row>
    <row r="29" spans="1:2">
      <c r="A29" s="996" t="s">
        <v>1285</v>
      </c>
      <c r="B29" s="996" t="s">
        <v>384</v>
      </c>
    </row>
    <row r="30" spans="1:2">
      <c r="A30" s="996" t="s">
        <v>1286</v>
      </c>
      <c r="B30" s="996" t="s">
        <v>396</v>
      </c>
    </row>
    <row r="31" spans="1:2">
      <c r="A31" s="996" t="s">
        <v>1287</v>
      </c>
      <c r="B31" s="996" t="s">
        <v>397</v>
      </c>
    </row>
    <row r="32" spans="1:2">
      <c r="A32" s="996" t="s">
        <v>1288</v>
      </c>
      <c r="B32" s="996" t="s">
        <v>392</v>
      </c>
    </row>
    <row r="33" spans="1:2">
      <c r="A33" s="996" t="s">
        <v>1289</v>
      </c>
      <c r="B33" s="996" t="s">
        <v>393</v>
      </c>
    </row>
    <row r="34" spans="1:2">
      <c r="A34" s="996" t="s">
        <v>1290</v>
      </c>
      <c r="B34" s="996" t="s">
        <v>385</v>
      </c>
    </row>
    <row r="35" spans="1:2">
      <c r="A35" s="996" t="s">
        <v>1291</v>
      </c>
      <c r="B35" s="996" t="s">
        <v>386</v>
      </c>
    </row>
    <row r="36" spans="1:2">
      <c r="A36" s="996" t="s">
        <v>1292</v>
      </c>
      <c r="B36" s="996" t="s">
        <v>388</v>
      </c>
    </row>
    <row r="37" spans="1:2" ht="15">
      <c r="A37" s="997" t="s">
        <v>1293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topLeftCell="B1" zoomScale="80" zoomScaleNormal="80" workbookViewId="0">
      <selection activeCell="AA45" sqref="AA45"/>
    </sheetView>
  </sheetViews>
  <sheetFormatPr defaultRowHeight="12.7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topLeftCell="A66" workbookViewId="0">
      <selection activeCell="I87" sqref="I87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40" t="s">
        <v>32</v>
      </c>
      <c r="B1" s="1041"/>
      <c r="C1" s="1041"/>
    </row>
    <row r="2" spans="1:21" s="118" customFormat="1">
      <c r="A2" s="661" t="s">
        <v>749</v>
      </c>
      <c r="B2" s="661" t="s">
        <v>33</v>
      </c>
      <c r="C2" s="661" t="s">
        <v>6</v>
      </c>
    </row>
    <row r="3" spans="1:21">
      <c r="A3" s="652"/>
      <c r="B3" s="653" t="s">
        <v>668</v>
      </c>
      <c r="C3" s="654" t="s">
        <v>1</v>
      </c>
    </row>
    <row r="4" spans="1:21">
      <c r="A4" s="652"/>
      <c r="B4" s="653" t="s">
        <v>1314</v>
      </c>
      <c r="C4" s="653" t="s">
        <v>899</v>
      </c>
    </row>
    <row r="5" spans="1:21">
      <c r="A5" s="652"/>
      <c r="B5" s="653" t="s">
        <v>824</v>
      </c>
      <c r="C5" s="653" t="s">
        <v>823</v>
      </c>
    </row>
    <row r="6" spans="1:21">
      <c r="A6" s="661"/>
      <c r="B6" s="661" t="s">
        <v>33</v>
      </c>
      <c r="C6" s="661" t="s">
        <v>6</v>
      </c>
    </row>
    <row r="7" spans="1:21">
      <c r="A7" s="1037" t="s">
        <v>34</v>
      </c>
      <c r="B7" s="1038"/>
      <c r="C7" s="1039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908</v>
      </c>
      <c r="L9" s="131" t="s">
        <v>909</v>
      </c>
      <c r="S9" s="131" t="s">
        <v>910</v>
      </c>
      <c r="T9" s="131" t="s">
        <v>911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875</v>
      </c>
      <c r="J10" s="131" t="s">
        <v>6</v>
      </c>
      <c r="L10" s="131" t="s">
        <v>875</v>
      </c>
      <c r="M10" s="131" t="s">
        <v>6</v>
      </c>
      <c r="N10" s="131" t="s">
        <v>912</v>
      </c>
      <c r="O10" s="131" t="s">
        <v>231</v>
      </c>
      <c r="P10" s="131" t="s">
        <v>913</v>
      </c>
      <c r="Q10" s="131" t="s">
        <v>914</v>
      </c>
      <c r="R10" s="131" t="s">
        <v>915</v>
      </c>
      <c r="T10" s="131" t="s">
        <v>875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916</v>
      </c>
      <c r="J11" s="131" t="s">
        <v>674</v>
      </c>
      <c r="L11" s="131" t="s">
        <v>1067</v>
      </c>
      <c r="M11" s="131" t="s">
        <v>1068</v>
      </c>
      <c r="N11" s="131" t="s">
        <v>885</v>
      </c>
      <c r="O11" s="131" t="s">
        <v>232</v>
      </c>
      <c r="P11" s="131" t="s">
        <v>884</v>
      </c>
      <c r="R11" s="131" t="s">
        <v>884</v>
      </c>
      <c r="T11" s="131" t="s">
        <v>917</v>
      </c>
      <c r="U11" s="131" t="s">
        <v>918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919</v>
      </c>
      <c r="J12" s="131" t="s">
        <v>920</v>
      </c>
      <c r="L12" s="131" t="s">
        <v>1069</v>
      </c>
      <c r="M12" s="131" t="s">
        <v>1070</v>
      </c>
      <c r="N12" s="131" t="s">
        <v>885</v>
      </c>
      <c r="O12" s="131" t="s">
        <v>233</v>
      </c>
      <c r="P12" s="131" t="s">
        <v>884</v>
      </c>
      <c r="R12" s="131" t="s">
        <v>884</v>
      </c>
      <c r="T12" s="131" t="s">
        <v>921</v>
      </c>
      <c r="U12" s="131" t="s">
        <v>922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923</v>
      </c>
      <c r="J13" s="131" t="s">
        <v>924</v>
      </c>
      <c r="L13" s="131" t="s">
        <v>1071</v>
      </c>
      <c r="M13" s="131" t="s">
        <v>1072</v>
      </c>
      <c r="N13" s="131" t="s">
        <v>885</v>
      </c>
      <c r="O13" s="131" t="s">
        <v>234</v>
      </c>
      <c r="P13" s="131" t="s">
        <v>884</v>
      </c>
      <c r="R13" s="131" t="s">
        <v>884</v>
      </c>
      <c r="T13" s="131" t="s">
        <v>925</v>
      </c>
      <c r="U13" s="131" t="s">
        <v>926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927</v>
      </c>
      <c r="J14" s="131" t="s">
        <v>928</v>
      </c>
      <c r="L14" s="131" t="s">
        <v>1073</v>
      </c>
      <c r="M14" s="131" t="s">
        <v>1074</v>
      </c>
      <c r="N14" s="131" t="s">
        <v>885</v>
      </c>
      <c r="O14" s="131" t="s">
        <v>235</v>
      </c>
      <c r="P14" s="131" t="s">
        <v>884</v>
      </c>
      <c r="R14" s="131" t="s">
        <v>884</v>
      </c>
      <c r="T14" s="131" t="s">
        <v>929</v>
      </c>
      <c r="U14" s="131" t="s">
        <v>930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931</v>
      </c>
      <c r="J15" s="131" t="s">
        <v>932</v>
      </c>
      <c r="L15" s="131" t="s">
        <v>1075</v>
      </c>
      <c r="M15" s="131" t="s">
        <v>1076</v>
      </c>
      <c r="N15" s="131" t="s">
        <v>885</v>
      </c>
      <c r="O15" s="131" t="s">
        <v>996</v>
      </c>
      <c r="P15" s="131" t="s">
        <v>884</v>
      </c>
      <c r="R15" s="131" t="s">
        <v>884</v>
      </c>
      <c r="T15" s="131" t="s">
        <v>933</v>
      </c>
      <c r="U15" s="131" t="s">
        <v>1077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934</v>
      </c>
      <c r="J16" s="131" t="s">
        <v>935</v>
      </c>
      <c r="L16" s="131" t="s">
        <v>1078</v>
      </c>
      <c r="M16" s="131" t="s">
        <v>1079</v>
      </c>
      <c r="N16" s="131" t="s">
        <v>885</v>
      </c>
      <c r="O16" s="131" t="s">
        <v>239</v>
      </c>
      <c r="P16" s="131" t="s">
        <v>884</v>
      </c>
      <c r="R16" s="131" t="s">
        <v>884</v>
      </c>
      <c r="T16" s="131" t="s">
        <v>936</v>
      </c>
      <c r="U16" s="131" t="s">
        <v>1080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937</v>
      </c>
      <c r="J17" s="131" t="s">
        <v>631</v>
      </c>
      <c r="L17" s="131" t="s">
        <v>1081</v>
      </c>
      <c r="M17" s="131" t="s">
        <v>1082</v>
      </c>
      <c r="N17" s="131" t="s">
        <v>885</v>
      </c>
      <c r="O17" s="131" t="s">
        <v>241</v>
      </c>
      <c r="P17" s="131" t="s">
        <v>884</v>
      </c>
      <c r="R17" s="131" t="s">
        <v>884</v>
      </c>
      <c r="T17" s="131" t="s">
        <v>938</v>
      </c>
      <c r="U17" s="131" t="s">
        <v>1083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939</v>
      </c>
      <c r="J18" s="131" t="s">
        <v>632</v>
      </c>
      <c r="L18" s="131" t="s">
        <v>1084</v>
      </c>
      <c r="M18" s="131" t="s">
        <v>1085</v>
      </c>
      <c r="N18" s="131" t="s">
        <v>885</v>
      </c>
      <c r="O18" s="131" t="s">
        <v>240</v>
      </c>
      <c r="P18" s="131" t="s">
        <v>884</v>
      </c>
      <c r="R18" s="131" t="s">
        <v>884</v>
      </c>
      <c r="T18" s="131" t="s">
        <v>940</v>
      </c>
      <c r="U18" s="131" t="s">
        <v>941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942</v>
      </c>
      <c r="J19" s="131" t="s">
        <v>943</v>
      </c>
      <c r="L19" s="131" t="s">
        <v>1086</v>
      </c>
      <c r="M19" s="131" t="s">
        <v>1087</v>
      </c>
      <c r="N19" s="131" t="s">
        <v>885</v>
      </c>
      <c r="O19" s="131" t="s">
        <v>237</v>
      </c>
      <c r="P19" s="131" t="s">
        <v>884</v>
      </c>
      <c r="R19" s="131" t="s">
        <v>884</v>
      </c>
      <c r="T19" s="131" t="s">
        <v>944</v>
      </c>
      <c r="U19" s="131" t="s">
        <v>945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946</v>
      </c>
      <c r="J20" s="131" t="s">
        <v>947</v>
      </c>
      <c r="L20" s="131" t="s">
        <v>1088</v>
      </c>
      <c r="M20" s="131" t="s">
        <v>1089</v>
      </c>
      <c r="N20" s="131" t="s">
        <v>885</v>
      </c>
      <c r="O20" s="131" t="s">
        <v>238</v>
      </c>
      <c r="P20" s="131" t="s">
        <v>884</v>
      </c>
      <c r="R20" s="131" t="s">
        <v>884</v>
      </c>
      <c r="T20" s="131" t="s">
        <v>948</v>
      </c>
      <c r="U20" s="131" t="s">
        <v>949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950</v>
      </c>
      <c r="J21" s="131" t="s">
        <v>951</v>
      </c>
      <c r="L21" s="131" t="s">
        <v>1090</v>
      </c>
      <c r="M21" s="131" t="s">
        <v>1091</v>
      </c>
      <c r="N21" s="131" t="s">
        <v>885</v>
      </c>
      <c r="O21" s="131" t="s">
        <v>242</v>
      </c>
      <c r="P21" s="131" t="s">
        <v>884</v>
      </c>
      <c r="R21" s="131" t="s">
        <v>884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952</v>
      </c>
      <c r="J22" s="131" t="s">
        <v>953</v>
      </c>
      <c r="L22" s="131" t="s">
        <v>1092</v>
      </c>
      <c r="M22" s="131" t="s">
        <v>1093</v>
      </c>
      <c r="N22" s="131" t="s">
        <v>885</v>
      </c>
      <c r="O22" s="131" t="s">
        <v>1008</v>
      </c>
      <c r="P22" s="131" t="s">
        <v>884</v>
      </c>
      <c r="R22" s="131" t="s">
        <v>884</v>
      </c>
      <c r="T22" s="131" t="s">
        <v>870</v>
      </c>
      <c r="W22" s="131" t="s">
        <v>871</v>
      </c>
      <c r="AA22" s="131" t="s">
        <v>872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954</v>
      </c>
      <c r="J23" s="131" t="s">
        <v>955</v>
      </c>
      <c r="L23" s="131" t="s">
        <v>1094</v>
      </c>
      <c r="M23" s="131" t="s">
        <v>1095</v>
      </c>
      <c r="N23" s="131" t="s">
        <v>885</v>
      </c>
      <c r="O23" s="131" t="s">
        <v>243</v>
      </c>
      <c r="P23" s="131" t="s">
        <v>884</v>
      </c>
      <c r="Q23" s="131" t="s">
        <v>880</v>
      </c>
      <c r="R23" s="131" t="s">
        <v>884</v>
      </c>
      <c r="T23" s="131" t="s">
        <v>875</v>
      </c>
      <c r="U23" s="131" t="s">
        <v>6</v>
      </c>
      <c r="W23" s="131" t="s">
        <v>875</v>
      </c>
      <c r="X23" s="131" t="s">
        <v>6</v>
      </c>
      <c r="AA23" s="131" t="s">
        <v>875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956</v>
      </c>
      <c r="J24" s="131" t="s">
        <v>957</v>
      </c>
      <c r="L24" s="131" t="s">
        <v>1096</v>
      </c>
      <c r="M24" s="131" t="s">
        <v>1097</v>
      </c>
      <c r="N24" s="131" t="s">
        <v>885</v>
      </c>
      <c r="O24" s="131" t="s">
        <v>1011</v>
      </c>
      <c r="P24" s="131" t="s">
        <v>884</v>
      </c>
      <c r="Q24" s="131" t="s">
        <v>886</v>
      </c>
      <c r="R24" s="131" t="s">
        <v>884</v>
      </c>
      <c r="T24" s="131" t="s">
        <v>876</v>
      </c>
      <c r="U24" s="131" t="s">
        <v>877</v>
      </c>
      <c r="W24" s="131" t="s">
        <v>878</v>
      </c>
      <c r="X24" s="131" t="s">
        <v>879</v>
      </c>
      <c r="AA24" s="131" t="s">
        <v>880</v>
      </c>
      <c r="AB24" s="131" t="s">
        <v>881</v>
      </c>
    </row>
    <row r="25" spans="1:28">
      <c r="A25" s="680"/>
      <c r="B25" s="655" t="s">
        <v>582</v>
      </c>
      <c r="C25" s="655" t="s">
        <v>512</v>
      </c>
      <c r="I25" s="131" t="s">
        <v>958</v>
      </c>
      <c r="J25" s="131" t="s">
        <v>959</v>
      </c>
      <c r="L25" s="131" t="s">
        <v>1098</v>
      </c>
      <c r="M25" s="131" t="s">
        <v>1099</v>
      </c>
      <c r="N25" s="131" t="s">
        <v>885</v>
      </c>
      <c r="O25" s="131" t="s">
        <v>1013</v>
      </c>
      <c r="P25" s="131" t="s">
        <v>884</v>
      </c>
      <c r="R25" s="131" t="s">
        <v>884</v>
      </c>
      <c r="T25" s="131" t="s">
        <v>751</v>
      </c>
      <c r="U25" s="131" t="s">
        <v>164</v>
      </c>
      <c r="W25" s="131" t="s">
        <v>884</v>
      </c>
      <c r="X25" s="131" t="s">
        <v>885</v>
      </c>
      <c r="AA25" s="131" t="s">
        <v>886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960</v>
      </c>
      <c r="J26" s="131" t="s">
        <v>961</v>
      </c>
      <c r="L26" s="131" t="s">
        <v>1100</v>
      </c>
      <c r="M26" s="131" t="s">
        <v>1101</v>
      </c>
      <c r="N26" s="131" t="s">
        <v>885</v>
      </c>
      <c r="O26" s="131" t="s">
        <v>1024</v>
      </c>
      <c r="P26" s="131" t="s">
        <v>884</v>
      </c>
      <c r="Q26" s="131" t="s">
        <v>896</v>
      </c>
      <c r="R26" s="131" t="s">
        <v>884</v>
      </c>
      <c r="W26" s="131" t="s">
        <v>890</v>
      </c>
      <c r="X26" s="131" t="s">
        <v>891</v>
      </c>
      <c r="AA26" s="131" t="s">
        <v>892</v>
      </c>
      <c r="AB26" s="131" t="s">
        <v>893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962</v>
      </c>
      <c r="J27" s="131" t="s">
        <v>963</v>
      </c>
      <c r="L27" s="131" t="s">
        <v>1102</v>
      </c>
      <c r="M27" s="131" t="s">
        <v>1103</v>
      </c>
      <c r="N27" s="131" t="s">
        <v>885</v>
      </c>
      <c r="O27" s="131" t="s">
        <v>1024</v>
      </c>
      <c r="P27" s="131" t="s">
        <v>884</v>
      </c>
      <c r="Q27" s="131" t="s">
        <v>900</v>
      </c>
      <c r="R27" s="131" t="s">
        <v>884</v>
      </c>
      <c r="W27" s="131" t="s">
        <v>894</v>
      </c>
      <c r="X27" s="131" t="s">
        <v>895</v>
      </c>
      <c r="AA27" s="131" t="s">
        <v>896</v>
      </c>
      <c r="AB27" s="131" t="s">
        <v>897</v>
      </c>
    </row>
    <row r="28" spans="1:28">
      <c r="A28" s="1037" t="s">
        <v>35</v>
      </c>
      <c r="B28" s="1038"/>
      <c r="C28" s="1039"/>
      <c r="I28" s="131" t="s">
        <v>952</v>
      </c>
      <c r="J28" s="131" t="s">
        <v>964</v>
      </c>
      <c r="L28" s="131" t="s">
        <v>1104</v>
      </c>
      <c r="M28" s="131" t="s">
        <v>1105</v>
      </c>
      <c r="N28" s="131" t="s">
        <v>885</v>
      </c>
      <c r="O28" s="131" t="s">
        <v>1024</v>
      </c>
      <c r="P28" s="131" t="s">
        <v>884</v>
      </c>
      <c r="Q28" s="131" t="s">
        <v>904</v>
      </c>
      <c r="R28" s="131" t="s">
        <v>884</v>
      </c>
      <c r="W28" s="131" t="s">
        <v>898</v>
      </c>
      <c r="X28" s="131" t="s">
        <v>899</v>
      </c>
      <c r="AA28" s="131" t="s">
        <v>900</v>
      </c>
      <c r="AB28" s="131" t="s">
        <v>901</v>
      </c>
    </row>
    <row r="29" spans="1:28">
      <c r="A29" s="680"/>
      <c r="B29" s="655" t="s">
        <v>36</v>
      </c>
      <c r="C29" s="655" t="s">
        <v>37</v>
      </c>
      <c r="I29" s="131" t="s">
        <v>965</v>
      </c>
      <c r="J29" s="131" t="s">
        <v>966</v>
      </c>
      <c r="L29" s="131" t="s">
        <v>1106</v>
      </c>
      <c r="M29" s="131" t="s">
        <v>1107</v>
      </c>
      <c r="N29" s="131" t="s">
        <v>885</v>
      </c>
      <c r="O29" s="131" t="s">
        <v>1024</v>
      </c>
      <c r="P29" s="131" t="s">
        <v>884</v>
      </c>
      <c r="Q29" s="131" t="s">
        <v>906</v>
      </c>
      <c r="R29" s="131" t="s">
        <v>884</v>
      </c>
      <c r="W29" s="131" t="s">
        <v>902</v>
      </c>
      <c r="X29" s="131" t="s">
        <v>903</v>
      </c>
      <c r="AA29" s="131" t="s">
        <v>904</v>
      </c>
      <c r="AB29" s="131" t="s">
        <v>905</v>
      </c>
    </row>
    <row r="30" spans="1:28">
      <c r="A30" s="680"/>
      <c r="B30" s="655" t="s">
        <v>38</v>
      </c>
      <c r="C30" s="655" t="s">
        <v>39</v>
      </c>
      <c r="I30" s="131" t="s">
        <v>967</v>
      </c>
      <c r="J30" s="131" t="s">
        <v>968</v>
      </c>
      <c r="L30" s="131" t="s">
        <v>1108</v>
      </c>
      <c r="M30" s="131" t="s">
        <v>1109</v>
      </c>
      <c r="N30" s="131" t="s">
        <v>885</v>
      </c>
      <c r="O30" s="131" t="s">
        <v>1028</v>
      </c>
      <c r="P30" s="131" t="s">
        <v>884</v>
      </c>
      <c r="Q30" s="131" t="s">
        <v>896</v>
      </c>
      <c r="R30" s="131" t="s">
        <v>884</v>
      </c>
      <c r="AA30" s="131" t="s">
        <v>906</v>
      </c>
      <c r="AB30" s="131" t="s">
        <v>907</v>
      </c>
    </row>
    <row r="31" spans="1:28">
      <c r="A31" s="680"/>
      <c r="B31" s="655" t="s">
        <v>42</v>
      </c>
      <c r="C31" s="655" t="s">
        <v>43</v>
      </c>
      <c r="E31" s="680"/>
      <c r="I31" s="131" t="s">
        <v>969</v>
      </c>
      <c r="J31" s="131" t="s">
        <v>970</v>
      </c>
      <c r="L31" s="131" t="s">
        <v>1110</v>
      </c>
      <c r="M31" s="131" t="s">
        <v>1111</v>
      </c>
      <c r="N31" s="131" t="s">
        <v>885</v>
      </c>
      <c r="O31" s="131" t="s">
        <v>1028</v>
      </c>
      <c r="P31" s="131" t="s">
        <v>884</v>
      </c>
      <c r="Q31" s="131" t="s">
        <v>900</v>
      </c>
      <c r="R31" s="131" t="s">
        <v>884</v>
      </c>
    </row>
    <row r="32" spans="1:28">
      <c r="A32" s="680"/>
      <c r="B32" s="655" t="s">
        <v>40</v>
      </c>
      <c r="C32" s="655" t="s">
        <v>41</v>
      </c>
      <c r="I32" s="131" t="s">
        <v>971</v>
      </c>
      <c r="J32" s="131" t="s">
        <v>972</v>
      </c>
      <c r="L32" s="131" t="s">
        <v>1112</v>
      </c>
      <c r="M32" s="131" t="s">
        <v>1113</v>
      </c>
      <c r="N32" s="131" t="s">
        <v>885</v>
      </c>
      <c r="O32" s="131" t="s">
        <v>1028</v>
      </c>
      <c r="P32" s="131" t="s">
        <v>884</v>
      </c>
      <c r="Q32" s="131" t="s">
        <v>904</v>
      </c>
      <c r="R32" s="131" t="s">
        <v>884</v>
      </c>
    </row>
    <row r="33" spans="1:24">
      <c r="A33" s="680"/>
      <c r="B33" s="655" t="s">
        <v>44</v>
      </c>
      <c r="C33" s="655" t="s">
        <v>45</v>
      </c>
      <c r="I33" s="131" t="s">
        <v>973</v>
      </c>
      <c r="J33" s="131" t="s">
        <v>974</v>
      </c>
      <c r="L33" s="131" t="s">
        <v>1114</v>
      </c>
      <c r="M33" s="131" t="s">
        <v>1115</v>
      </c>
      <c r="N33" s="131" t="s">
        <v>885</v>
      </c>
      <c r="O33" s="131" t="s">
        <v>1028</v>
      </c>
      <c r="P33" s="131" t="s">
        <v>884</v>
      </c>
      <c r="Q33" s="131" t="s">
        <v>906</v>
      </c>
      <c r="R33" s="131" t="s">
        <v>884</v>
      </c>
    </row>
    <row r="34" spans="1:24">
      <c r="A34" s="680"/>
      <c r="B34" s="655" t="s">
        <v>46</v>
      </c>
      <c r="C34" s="655" t="s">
        <v>47</v>
      </c>
      <c r="I34" s="131" t="s">
        <v>975</v>
      </c>
      <c r="J34" s="131" t="s">
        <v>976</v>
      </c>
      <c r="L34" s="131" t="s">
        <v>1116</v>
      </c>
      <c r="M34" s="131" t="s">
        <v>1117</v>
      </c>
      <c r="N34" s="131" t="s">
        <v>885</v>
      </c>
      <c r="O34" s="131" t="s">
        <v>1043</v>
      </c>
      <c r="P34" s="131" t="s">
        <v>884</v>
      </c>
      <c r="Q34" s="131" t="s">
        <v>896</v>
      </c>
      <c r="R34" s="131" t="s">
        <v>884</v>
      </c>
    </row>
    <row r="35" spans="1:24">
      <c r="A35" s="1037" t="s">
        <v>48</v>
      </c>
      <c r="B35" s="1038"/>
      <c r="C35" s="1039"/>
      <c r="I35" s="131" t="s">
        <v>977</v>
      </c>
      <c r="J35" s="131" t="s">
        <v>978</v>
      </c>
      <c r="L35" s="131" t="s">
        <v>1118</v>
      </c>
      <c r="M35" s="131" t="s">
        <v>1119</v>
      </c>
      <c r="N35" s="131" t="s">
        <v>885</v>
      </c>
      <c r="O35" s="131" t="s">
        <v>1043</v>
      </c>
      <c r="P35" s="131" t="s">
        <v>884</v>
      </c>
      <c r="Q35" s="131" t="s">
        <v>900</v>
      </c>
      <c r="R35" s="131" t="s">
        <v>884</v>
      </c>
      <c r="T35" s="131" t="s">
        <v>873</v>
      </c>
      <c r="W35" s="131" t="s">
        <v>874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979</v>
      </c>
      <c r="J36" s="131" t="s">
        <v>980</v>
      </c>
      <c r="L36" s="131" t="s">
        <v>1120</v>
      </c>
      <c r="M36" s="131" t="s">
        <v>1121</v>
      </c>
      <c r="N36" s="131" t="s">
        <v>885</v>
      </c>
      <c r="O36" s="131" t="s">
        <v>1043</v>
      </c>
      <c r="P36" s="131" t="s">
        <v>884</v>
      </c>
      <c r="Q36" s="131" t="s">
        <v>904</v>
      </c>
      <c r="R36" s="131" t="s">
        <v>884</v>
      </c>
      <c r="T36" s="131" t="s">
        <v>875</v>
      </c>
      <c r="U36" s="131" t="s">
        <v>6</v>
      </c>
      <c r="W36" s="131" t="s">
        <v>875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981</v>
      </c>
      <c r="J37" s="131" t="s">
        <v>982</v>
      </c>
      <c r="L37" s="131" t="s">
        <v>1122</v>
      </c>
      <c r="M37" s="131" t="s">
        <v>1123</v>
      </c>
      <c r="N37" s="131" t="s">
        <v>885</v>
      </c>
      <c r="O37" s="131" t="s">
        <v>1043</v>
      </c>
      <c r="P37" s="131" t="s">
        <v>884</v>
      </c>
      <c r="Q37" s="131" t="s">
        <v>906</v>
      </c>
      <c r="R37" s="131" t="s">
        <v>884</v>
      </c>
      <c r="T37" s="131" t="s">
        <v>73</v>
      </c>
      <c r="U37" s="131" t="s">
        <v>882</v>
      </c>
      <c r="W37" s="131" t="s">
        <v>65</v>
      </c>
      <c r="X37" s="131" t="s">
        <v>883</v>
      </c>
    </row>
    <row r="38" spans="1:24">
      <c r="A38" s="680"/>
      <c r="B38" s="655" t="s">
        <v>54</v>
      </c>
      <c r="C38" s="655" t="s">
        <v>55</v>
      </c>
      <c r="I38" s="131" t="s">
        <v>983</v>
      </c>
      <c r="J38" s="131" t="s">
        <v>984</v>
      </c>
      <c r="L38" s="131" t="s">
        <v>1124</v>
      </c>
      <c r="M38" s="131" t="s">
        <v>1125</v>
      </c>
      <c r="N38" s="131" t="s">
        <v>885</v>
      </c>
      <c r="O38" s="131" t="s">
        <v>1045</v>
      </c>
      <c r="P38" s="131" t="s">
        <v>884</v>
      </c>
      <c r="Q38" s="131" t="s">
        <v>896</v>
      </c>
      <c r="R38" s="131" t="s">
        <v>884</v>
      </c>
      <c r="T38" s="131" t="s">
        <v>887</v>
      </c>
      <c r="U38" s="131" t="s">
        <v>888</v>
      </c>
      <c r="W38" s="131" t="s">
        <v>67</v>
      </c>
      <c r="X38" s="131" t="s">
        <v>889</v>
      </c>
    </row>
    <row r="39" spans="1:24">
      <c r="A39" s="1037" t="s">
        <v>56</v>
      </c>
      <c r="B39" s="1038"/>
      <c r="C39" s="1039"/>
      <c r="I39" s="131" t="s">
        <v>985</v>
      </c>
      <c r="J39" s="131" t="s">
        <v>986</v>
      </c>
      <c r="L39" s="131" t="s">
        <v>1126</v>
      </c>
      <c r="M39" s="131" t="s">
        <v>1127</v>
      </c>
      <c r="N39" s="131" t="s">
        <v>885</v>
      </c>
      <c r="O39" s="131" t="s">
        <v>1045</v>
      </c>
      <c r="P39" s="131" t="s">
        <v>884</v>
      </c>
      <c r="Q39" s="131" t="s">
        <v>900</v>
      </c>
      <c r="R39" s="131" t="s">
        <v>884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987</v>
      </c>
      <c r="J40" s="131" t="s">
        <v>988</v>
      </c>
      <c r="L40" s="131" t="s">
        <v>1128</v>
      </c>
      <c r="M40" s="131" t="s">
        <v>1129</v>
      </c>
      <c r="N40" s="131" t="s">
        <v>885</v>
      </c>
      <c r="O40" s="131" t="s">
        <v>1045</v>
      </c>
      <c r="P40" s="131" t="s">
        <v>884</v>
      </c>
      <c r="Q40" s="131" t="s">
        <v>904</v>
      </c>
      <c r="R40" s="131" t="s">
        <v>884</v>
      </c>
    </row>
    <row r="41" spans="1:24">
      <c r="A41" s="680"/>
      <c r="B41" s="655" t="s">
        <v>59</v>
      </c>
      <c r="C41" s="677" t="s">
        <v>60</v>
      </c>
      <c r="I41" s="131" t="s">
        <v>751</v>
      </c>
      <c r="J41" s="131" t="s">
        <v>164</v>
      </c>
      <c r="L41" s="131" t="s">
        <v>1130</v>
      </c>
      <c r="M41" s="131" t="s">
        <v>1131</v>
      </c>
      <c r="N41" s="131" t="s">
        <v>885</v>
      </c>
      <c r="O41" s="131" t="s">
        <v>1045</v>
      </c>
      <c r="P41" s="131" t="s">
        <v>884</v>
      </c>
      <c r="Q41" s="131" t="s">
        <v>906</v>
      </c>
      <c r="R41" s="131" t="s">
        <v>884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1132</v>
      </c>
      <c r="M42" s="131" t="s">
        <v>1133</v>
      </c>
      <c r="N42" s="131" t="s">
        <v>879</v>
      </c>
      <c r="O42" s="131" t="s">
        <v>243</v>
      </c>
      <c r="P42" s="131" t="s">
        <v>878</v>
      </c>
      <c r="Q42" s="131" t="s">
        <v>896</v>
      </c>
      <c r="R42" s="131" t="s">
        <v>878</v>
      </c>
    </row>
    <row r="43" spans="1:24">
      <c r="A43" s="680"/>
      <c r="B43" s="655" t="s">
        <v>63</v>
      </c>
      <c r="C43" s="677" t="s">
        <v>64</v>
      </c>
      <c r="I43" s="131" t="s">
        <v>989</v>
      </c>
      <c r="J43" s="131" t="s">
        <v>990</v>
      </c>
      <c r="L43" s="131" t="s">
        <v>1134</v>
      </c>
      <c r="M43" s="131" t="s">
        <v>1135</v>
      </c>
      <c r="N43" s="131" t="s">
        <v>879</v>
      </c>
      <c r="O43" s="131" t="s">
        <v>243</v>
      </c>
      <c r="P43" s="131" t="s">
        <v>878</v>
      </c>
      <c r="Q43" s="131" t="s">
        <v>900</v>
      </c>
      <c r="R43" s="131" t="s">
        <v>878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991</v>
      </c>
      <c r="L44" s="131" t="s">
        <v>1136</v>
      </c>
      <c r="M44" s="131" t="s">
        <v>1137</v>
      </c>
      <c r="N44" s="131" t="s">
        <v>879</v>
      </c>
      <c r="O44" s="131" t="s">
        <v>236</v>
      </c>
      <c r="P44" s="131" t="s">
        <v>878</v>
      </c>
      <c r="Q44" s="131" t="s">
        <v>896</v>
      </c>
      <c r="R44" s="131" t="s">
        <v>878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992</v>
      </c>
      <c r="L45" s="131" t="s">
        <v>1138</v>
      </c>
      <c r="M45" s="131" t="s">
        <v>1139</v>
      </c>
      <c r="N45" s="131" t="s">
        <v>879</v>
      </c>
      <c r="O45" s="131" t="s">
        <v>236</v>
      </c>
      <c r="P45" s="131" t="s">
        <v>878</v>
      </c>
      <c r="Q45" s="131" t="s">
        <v>900</v>
      </c>
      <c r="R45" s="131" t="s">
        <v>878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993</v>
      </c>
      <c r="L46" s="131" t="s">
        <v>1140</v>
      </c>
      <c r="M46" s="131" t="s">
        <v>1141</v>
      </c>
      <c r="N46" s="131" t="s">
        <v>879</v>
      </c>
      <c r="O46" s="131" t="s">
        <v>1014</v>
      </c>
      <c r="P46" s="131" t="s">
        <v>878</v>
      </c>
      <c r="R46" s="131" t="s">
        <v>878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994</v>
      </c>
      <c r="L47" s="131" t="s">
        <v>1142</v>
      </c>
      <c r="M47" s="131" t="s">
        <v>1143</v>
      </c>
      <c r="N47" s="131" t="s">
        <v>879</v>
      </c>
      <c r="O47" s="131" t="s">
        <v>1016</v>
      </c>
      <c r="P47" s="131" t="s">
        <v>878</v>
      </c>
      <c r="R47" s="131" t="s">
        <v>878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995</v>
      </c>
      <c r="L48" s="131" t="s">
        <v>1144</v>
      </c>
      <c r="M48" s="131" t="s">
        <v>1145</v>
      </c>
      <c r="N48" s="131" t="s">
        <v>879</v>
      </c>
      <c r="O48" s="131" t="s">
        <v>244</v>
      </c>
      <c r="P48" s="131" t="s">
        <v>878</v>
      </c>
      <c r="R48" s="131" t="s">
        <v>878</v>
      </c>
    </row>
    <row r="49" spans="1:18">
      <c r="A49" s="1037" t="s">
        <v>75</v>
      </c>
      <c r="B49" s="1038"/>
      <c r="C49" s="1039"/>
      <c r="I49" s="131" t="s">
        <v>996</v>
      </c>
      <c r="J49" s="131" t="s">
        <v>997</v>
      </c>
      <c r="L49" s="131" t="s">
        <v>1146</v>
      </c>
      <c r="M49" s="131" t="s">
        <v>1147</v>
      </c>
      <c r="N49" s="131" t="s">
        <v>879</v>
      </c>
      <c r="O49" s="131" t="s">
        <v>1019</v>
      </c>
      <c r="P49" s="131" t="s">
        <v>878</v>
      </c>
      <c r="R49" s="131" t="s">
        <v>878</v>
      </c>
    </row>
    <row r="50" spans="1:18">
      <c r="A50" s="681" t="e">
        <f>IF(SUM(RSD_Balance!#REF!)=0,"*"," ")</f>
        <v>#REF!</v>
      </c>
      <c r="B50" s="656" t="s">
        <v>851</v>
      </c>
      <c r="C50" s="655" t="s">
        <v>76</v>
      </c>
      <c r="I50" s="131" t="s">
        <v>998</v>
      </c>
      <c r="J50" s="131" t="s">
        <v>999</v>
      </c>
      <c r="L50" s="131" t="s">
        <v>1148</v>
      </c>
      <c r="M50" s="131" t="s">
        <v>1149</v>
      </c>
      <c r="N50" s="131" t="s">
        <v>879</v>
      </c>
      <c r="O50" s="131" t="s">
        <v>1021</v>
      </c>
      <c r="P50" s="131" t="s">
        <v>878</v>
      </c>
      <c r="R50" s="131" t="s">
        <v>878</v>
      </c>
    </row>
    <row r="51" spans="1:18">
      <c r="A51" s="681" t="e">
        <f>IF(SUM(RSD_Balance!#REF!)=0,"*"," ")</f>
        <v>#REF!</v>
      </c>
      <c r="B51" s="656" t="s">
        <v>852</v>
      </c>
      <c r="C51" s="655" t="s">
        <v>77</v>
      </c>
      <c r="I51" s="131" t="s">
        <v>239</v>
      </c>
      <c r="J51" s="131" t="s">
        <v>1000</v>
      </c>
      <c r="L51" s="131" t="s">
        <v>1150</v>
      </c>
      <c r="M51" s="131" t="s">
        <v>1151</v>
      </c>
      <c r="N51" s="131" t="s">
        <v>879</v>
      </c>
      <c r="O51" s="131" t="s">
        <v>248</v>
      </c>
      <c r="P51" s="131" t="s">
        <v>878</v>
      </c>
      <c r="R51" s="131" t="s">
        <v>878</v>
      </c>
    </row>
    <row r="52" spans="1:18">
      <c r="A52" s="681" t="e">
        <f>IF(SUM(RSD_Balance!#REF!)=0,"*"," ")</f>
        <v>#REF!</v>
      </c>
      <c r="B52" s="656" t="s">
        <v>853</v>
      </c>
      <c r="C52" s="655" t="s">
        <v>78</v>
      </c>
      <c r="I52" s="131" t="s">
        <v>241</v>
      </c>
      <c r="J52" s="131" t="s">
        <v>1001</v>
      </c>
      <c r="L52" s="131" t="s">
        <v>1152</v>
      </c>
      <c r="M52" s="131" t="s">
        <v>1153</v>
      </c>
      <c r="N52" s="131" t="s">
        <v>879</v>
      </c>
      <c r="O52" s="131" t="s">
        <v>1037</v>
      </c>
      <c r="P52" s="131" t="s">
        <v>878</v>
      </c>
      <c r="Q52" s="131" t="s">
        <v>896</v>
      </c>
      <c r="R52" s="131" t="s">
        <v>878</v>
      </c>
    </row>
    <row r="53" spans="1:18">
      <c r="A53" s="681" t="e">
        <f>IF(SUM(RSD_Balance!#REF!)=0,"*"," ")</f>
        <v>#REF!</v>
      </c>
      <c r="B53" s="656" t="s">
        <v>854</v>
      </c>
      <c r="C53" s="655" t="s">
        <v>571</v>
      </c>
      <c r="I53" s="131" t="s">
        <v>240</v>
      </c>
      <c r="J53" s="131" t="s">
        <v>1002</v>
      </c>
      <c r="L53" s="131" t="s">
        <v>1154</v>
      </c>
      <c r="M53" s="131" t="s">
        <v>1155</v>
      </c>
      <c r="N53" s="131" t="s">
        <v>879</v>
      </c>
      <c r="O53" s="131" t="s">
        <v>1037</v>
      </c>
      <c r="P53" s="131" t="s">
        <v>878</v>
      </c>
      <c r="Q53" s="131" t="s">
        <v>900</v>
      </c>
      <c r="R53" s="131" t="s">
        <v>878</v>
      </c>
    </row>
    <row r="54" spans="1:18">
      <c r="A54" s="681" t="e">
        <f>IF(SUM(RSD_Balance!#REF!)=0,"*"," ")</f>
        <v>#REF!</v>
      </c>
      <c r="B54" s="656" t="s">
        <v>855</v>
      </c>
      <c r="C54" s="655" t="s">
        <v>79</v>
      </c>
      <c r="I54" s="131" t="s">
        <v>237</v>
      </c>
      <c r="J54" s="131" t="s">
        <v>1003</v>
      </c>
      <c r="L54" s="131" t="s">
        <v>1156</v>
      </c>
      <c r="M54" s="131" t="s">
        <v>1157</v>
      </c>
      <c r="N54" s="131" t="s">
        <v>879</v>
      </c>
      <c r="O54" s="131" t="s">
        <v>1037</v>
      </c>
      <c r="P54" s="131" t="s">
        <v>878</v>
      </c>
      <c r="Q54" s="131" t="s">
        <v>904</v>
      </c>
      <c r="R54" s="131" t="s">
        <v>878</v>
      </c>
    </row>
    <row r="55" spans="1:18">
      <c r="A55" s="681" t="e">
        <f>IF(SUM(RSD_Balance!#REF!)=0,"*"," ")</f>
        <v>#REF!</v>
      </c>
      <c r="B55" s="656" t="s">
        <v>856</v>
      </c>
      <c r="C55" s="655" t="s">
        <v>80</v>
      </c>
      <c r="I55" s="131" t="s">
        <v>238</v>
      </c>
      <c r="J55" s="131" t="s">
        <v>1004</v>
      </c>
      <c r="L55" s="131" t="s">
        <v>1158</v>
      </c>
      <c r="M55" s="131" t="s">
        <v>1159</v>
      </c>
      <c r="N55" s="131" t="s">
        <v>879</v>
      </c>
      <c r="O55" s="131" t="s">
        <v>1039</v>
      </c>
      <c r="P55" s="131" t="s">
        <v>878</v>
      </c>
      <c r="Q55" s="131" t="s">
        <v>896</v>
      </c>
      <c r="R55" s="131" t="s">
        <v>878</v>
      </c>
    </row>
    <row r="56" spans="1:18">
      <c r="A56" s="681" t="e">
        <f>IF(SUM(RSD_Balance!#REF!)=0,"*"," ")</f>
        <v>#REF!</v>
      </c>
      <c r="B56" s="656" t="s">
        <v>857</v>
      </c>
      <c r="C56" s="655" t="s">
        <v>81</v>
      </c>
      <c r="I56" s="131" t="s">
        <v>242</v>
      </c>
      <c r="J56" s="131" t="s">
        <v>1005</v>
      </c>
      <c r="L56" s="131" t="s">
        <v>1160</v>
      </c>
      <c r="M56" s="131" t="s">
        <v>1161</v>
      </c>
      <c r="N56" s="131" t="s">
        <v>879</v>
      </c>
      <c r="O56" s="131" t="s">
        <v>1039</v>
      </c>
      <c r="P56" s="131" t="s">
        <v>878</v>
      </c>
      <c r="Q56" s="131" t="s">
        <v>900</v>
      </c>
      <c r="R56" s="131" t="s">
        <v>878</v>
      </c>
    </row>
    <row r="57" spans="1:18">
      <c r="A57" s="681" t="e">
        <f>IF(SUM(RSD_Balance!#REF!)=0,"*"," ")</f>
        <v>#REF!</v>
      </c>
      <c r="B57" s="656" t="s">
        <v>858</v>
      </c>
      <c r="C57" s="655" t="s">
        <v>82</v>
      </c>
      <c r="I57" s="131" t="s">
        <v>1006</v>
      </c>
      <c r="J57" s="131" t="s">
        <v>1007</v>
      </c>
      <c r="L57" s="131" t="s">
        <v>1162</v>
      </c>
      <c r="M57" s="131" t="s">
        <v>1163</v>
      </c>
      <c r="N57" s="131" t="s">
        <v>879</v>
      </c>
      <c r="O57" s="131" t="s">
        <v>1039</v>
      </c>
      <c r="P57" s="131" t="s">
        <v>878</v>
      </c>
      <c r="Q57" s="131" t="s">
        <v>904</v>
      </c>
      <c r="R57" s="131" t="s">
        <v>878</v>
      </c>
    </row>
    <row r="58" spans="1:18">
      <c r="A58" s="681" t="e">
        <f>IF(SUM(RSD_Balance!#REF!)=0,"*"," ")</f>
        <v>#REF!</v>
      </c>
      <c r="B58" s="656" t="s">
        <v>859</v>
      </c>
      <c r="C58" s="655" t="s">
        <v>84</v>
      </c>
      <c r="I58" s="131" t="s">
        <v>1008</v>
      </c>
      <c r="J58" s="131" t="s">
        <v>1009</v>
      </c>
      <c r="L58" s="131" t="s">
        <v>1164</v>
      </c>
      <c r="M58" s="131" t="s">
        <v>1165</v>
      </c>
      <c r="N58" s="131" t="s">
        <v>879</v>
      </c>
      <c r="O58" s="131" t="s">
        <v>1041</v>
      </c>
      <c r="P58" s="131" t="s">
        <v>878</v>
      </c>
      <c r="Q58" s="131" t="s">
        <v>896</v>
      </c>
      <c r="R58" s="131" t="s">
        <v>878</v>
      </c>
    </row>
    <row r="59" spans="1:18">
      <c r="A59" s="681" t="e">
        <f>IF(SUM(RSD_Balance!#REF!)=0,"*"," ")</f>
        <v>#REF!</v>
      </c>
      <c r="B59" s="656" t="s">
        <v>860</v>
      </c>
      <c r="C59" s="655" t="s">
        <v>85</v>
      </c>
      <c r="I59" s="131" t="s">
        <v>243</v>
      </c>
      <c r="J59" s="131" t="s">
        <v>1010</v>
      </c>
      <c r="L59" s="131" t="s">
        <v>1166</v>
      </c>
      <c r="M59" s="131" t="s">
        <v>1167</v>
      </c>
      <c r="N59" s="131" t="s">
        <v>879</v>
      </c>
      <c r="O59" s="131" t="s">
        <v>1041</v>
      </c>
      <c r="P59" s="131" t="s">
        <v>878</v>
      </c>
      <c r="Q59" s="131" t="s">
        <v>900</v>
      </c>
      <c r="R59" s="131" t="s">
        <v>878</v>
      </c>
    </row>
    <row r="60" spans="1:18">
      <c r="A60" s="681" t="e">
        <f>IF(SUM(RSD_Balance!#REF!)=0,"*"," ")</f>
        <v>#REF!</v>
      </c>
      <c r="B60" s="656" t="s">
        <v>861</v>
      </c>
      <c r="C60" s="655" t="s">
        <v>86</v>
      </c>
      <c r="I60" s="131" t="s">
        <v>1011</v>
      </c>
      <c r="J60" s="131" t="s">
        <v>1012</v>
      </c>
      <c r="L60" s="131" t="s">
        <v>1168</v>
      </c>
      <c r="M60" s="131" t="s">
        <v>1169</v>
      </c>
      <c r="N60" s="131" t="s">
        <v>879</v>
      </c>
      <c r="O60" s="131" t="s">
        <v>1041</v>
      </c>
      <c r="P60" s="131" t="s">
        <v>878</v>
      </c>
      <c r="Q60" s="131" t="s">
        <v>904</v>
      </c>
      <c r="R60" s="131" t="s">
        <v>878</v>
      </c>
    </row>
    <row r="61" spans="1:18">
      <c r="A61" s="681"/>
      <c r="B61" s="656" t="s">
        <v>862</v>
      </c>
      <c r="C61" s="655" t="s">
        <v>87</v>
      </c>
      <c r="I61" s="131" t="s">
        <v>1013</v>
      </c>
      <c r="J61" s="131" t="s">
        <v>988</v>
      </c>
      <c r="L61" s="131" t="s">
        <v>1170</v>
      </c>
      <c r="M61" s="131" t="s">
        <v>1171</v>
      </c>
      <c r="N61" s="131" t="s">
        <v>879</v>
      </c>
      <c r="O61" s="131" t="s">
        <v>1047</v>
      </c>
      <c r="P61" s="131" t="s">
        <v>878</v>
      </c>
      <c r="Q61" s="131" t="s">
        <v>896</v>
      </c>
      <c r="R61" s="131" t="s">
        <v>878</v>
      </c>
    </row>
    <row r="62" spans="1:18">
      <c r="A62" s="1037" t="s">
        <v>88</v>
      </c>
      <c r="B62" s="1038"/>
      <c r="C62" s="1039"/>
      <c r="I62" s="131" t="s">
        <v>1014</v>
      </c>
      <c r="J62" s="131" t="s">
        <v>1015</v>
      </c>
      <c r="L62" s="131" t="s">
        <v>1172</v>
      </c>
      <c r="M62" s="131" t="s">
        <v>1173</v>
      </c>
      <c r="N62" s="131" t="s">
        <v>879</v>
      </c>
      <c r="O62" s="131" t="s">
        <v>1047</v>
      </c>
      <c r="P62" s="131" t="s">
        <v>878</v>
      </c>
      <c r="Q62" s="131" t="s">
        <v>900</v>
      </c>
      <c r="R62" s="131" t="s">
        <v>878</v>
      </c>
    </row>
    <row r="63" spans="1:18">
      <c r="A63" s="1037" t="s">
        <v>89</v>
      </c>
      <c r="B63" s="1038"/>
      <c r="C63" s="1039"/>
      <c r="I63" s="131" t="s">
        <v>1016</v>
      </c>
      <c r="J63" s="131" t="s">
        <v>1017</v>
      </c>
      <c r="L63" s="131" t="s">
        <v>1174</v>
      </c>
      <c r="M63" s="131" t="s">
        <v>1175</v>
      </c>
      <c r="N63" s="131" t="s">
        <v>879</v>
      </c>
      <c r="O63" s="131" t="s">
        <v>1047</v>
      </c>
      <c r="P63" s="131" t="s">
        <v>878</v>
      </c>
      <c r="Q63" s="131" t="s">
        <v>904</v>
      </c>
      <c r="R63" s="131" t="s">
        <v>878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1018</v>
      </c>
      <c r="L64" s="131" t="s">
        <v>1176</v>
      </c>
      <c r="M64" s="131" t="s">
        <v>1177</v>
      </c>
      <c r="N64" s="131" t="s">
        <v>879</v>
      </c>
      <c r="O64" s="131" t="s">
        <v>1049</v>
      </c>
      <c r="P64" s="131" t="s">
        <v>878</v>
      </c>
      <c r="Q64" s="131" t="s">
        <v>896</v>
      </c>
      <c r="R64" s="131" t="s">
        <v>878</v>
      </c>
    </row>
    <row r="65" spans="1:18">
      <c r="A65" s="680"/>
      <c r="B65" s="655" t="s">
        <v>92</v>
      </c>
      <c r="C65" s="656" t="s">
        <v>93</v>
      </c>
      <c r="I65" s="131" t="s">
        <v>1019</v>
      </c>
      <c r="J65" s="131" t="s">
        <v>1020</v>
      </c>
      <c r="L65" s="131" t="s">
        <v>1178</v>
      </c>
      <c r="M65" s="131" t="s">
        <v>1179</v>
      </c>
      <c r="N65" s="131" t="s">
        <v>879</v>
      </c>
      <c r="O65" s="131" t="s">
        <v>1049</v>
      </c>
      <c r="P65" s="131" t="s">
        <v>878</v>
      </c>
      <c r="Q65" s="131" t="s">
        <v>900</v>
      </c>
      <c r="R65" s="131" t="s">
        <v>878</v>
      </c>
    </row>
    <row r="66" spans="1:18">
      <c r="A66" s="680"/>
      <c r="B66" s="655" t="s">
        <v>94</v>
      </c>
      <c r="C66" s="656" t="s">
        <v>95</v>
      </c>
      <c r="I66" s="131" t="s">
        <v>1021</v>
      </c>
      <c r="J66" s="131" t="s">
        <v>1022</v>
      </c>
      <c r="L66" s="131" t="s">
        <v>1180</v>
      </c>
      <c r="M66" s="131" t="s">
        <v>1181</v>
      </c>
      <c r="N66" s="131" t="s">
        <v>879</v>
      </c>
      <c r="O66" s="131" t="s">
        <v>1049</v>
      </c>
      <c r="P66" s="131" t="s">
        <v>878</v>
      </c>
      <c r="Q66" s="131" t="s">
        <v>904</v>
      </c>
      <c r="R66" s="131" t="s">
        <v>878</v>
      </c>
    </row>
    <row r="67" spans="1:18">
      <c r="A67" s="680"/>
      <c r="B67" s="655" t="s">
        <v>845</v>
      </c>
      <c r="C67" s="656" t="s">
        <v>848</v>
      </c>
      <c r="I67" s="131" t="s">
        <v>248</v>
      </c>
      <c r="J67" s="131" t="s">
        <v>1023</v>
      </c>
      <c r="L67" s="131" t="s">
        <v>1182</v>
      </c>
      <c r="M67" s="131" t="s">
        <v>1183</v>
      </c>
      <c r="N67" s="131" t="s">
        <v>879</v>
      </c>
      <c r="O67" s="131" t="s">
        <v>1051</v>
      </c>
      <c r="P67" s="131" t="s">
        <v>878</v>
      </c>
      <c r="Q67" s="131" t="s">
        <v>896</v>
      </c>
      <c r="R67" s="131" t="s">
        <v>878</v>
      </c>
    </row>
    <row r="68" spans="1:18">
      <c r="A68" s="680"/>
      <c r="B68" s="655" t="s">
        <v>846</v>
      </c>
      <c r="C68" s="656" t="s">
        <v>849</v>
      </c>
      <c r="I68" s="131" t="s">
        <v>1024</v>
      </c>
      <c r="J68" s="131" t="s">
        <v>1025</v>
      </c>
      <c r="L68" s="131" t="s">
        <v>1184</v>
      </c>
      <c r="M68" s="131" t="s">
        <v>1185</v>
      </c>
      <c r="N68" s="131" t="s">
        <v>879</v>
      </c>
      <c r="O68" s="131" t="s">
        <v>1051</v>
      </c>
      <c r="P68" s="131" t="s">
        <v>878</v>
      </c>
      <c r="Q68" s="131" t="s">
        <v>900</v>
      </c>
      <c r="R68" s="131" t="s">
        <v>878</v>
      </c>
    </row>
    <row r="69" spans="1:18">
      <c r="A69" s="680"/>
      <c r="B69" s="655" t="s">
        <v>847</v>
      </c>
      <c r="C69" s="656" t="s">
        <v>850</v>
      </c>
      <c r="I69" s="131" t="s">
        <v>1026</v>
      </c>
      <c r="J69" s="131" t="s">
        <v>1027</v>
      </c>
      <c r="L69" s="131" t="s">
        <v>1186</v>
      </c>
      <c r="M69" s="131" t="s">
        <v>1187</v>
      </c>
      <c r="N69" s="131" t="s">
        <v>879</v>
      </c>
      <c r="O69" s="131" t="s">
        <v>1051</v>
      </c>
      <c r="P69" s="131" t="s">
        <v>878</v>
      </c>
      <c r="Q69" s="131" t="s">
        <v>904</v>
      </c>
      <c r="R69" s="131" t="s">
        <v>878</v>
      </c>
    </row>
    <row r="70" spans="1:18">
      <c r="A70" s="1037" t="s">
        <v>96</v>
      </c>
      <c r="B70" s="1038"/>
      <c r="C70" s="1039"/>
      <c r="I70" s="131" t="s">
        <v>1028</v>
      </c>
      <c r="J70" s="131" t="s">
        <v>1029</v>
      </c>
      <c r="L70" s="131" t="s">
        <v>1188</v>
      </c>
      <c r="M70" s="131" t="s">
        <v>1189</v>
      </c>
      <c r="N70" s="131" t="s">
        <v>879</v>
      </c>
      <c r="O70" s="131" t="s">
        <v>1053</v>
      </c>
      <c r="P70" s="131" t="s">
        <v>878</v>
      </c>
      <c r="Q70" s="131" t="s">
        <v>896</v>
      </c>
      <c r="R70" s="131" t="s">
        <v>878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1030</v>
      </c>
      <c r="J71" s="131" t="s">
        <v>1031</v>
      </c>
      <c r="L71" s="131" t="s">
        <v>1190</v>
      </c>
      <c r="M71" s="131" t="s">
        <v>1191</v>
      </c>
      <c r="N71" s="131" t="s">
        <v>879</v>
      </c>
      <c r="O71" s="131" t="s">
        <v>1053</v>
      </c>
      <c r="P71" s="131" t="s">
        <v>878</v>
      </c>
      <c r="Q71" s="131" t="s">
        <v>900</v>
      </c>
      <c r="R71" s="131" t="s">
        <v>878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1032</v>
      </c>
      <c r="J72" s="131" t="s">
        <v>1033</v>
      </c>
      <c r="L72" s="131" t="s">
        <v>1192</v>
      </c>
      <c r="M72" s="131" t="s">
        <v>1193</v>
      </c>
      <c r="N72" s="131" t="s">
        <v>879</v>
      </c>
      <c r="O72" s="131" t="s">
        <v>1053</v>
      </c>
      <c r="P72" s="131" t="s">
        <v>878</v>
      </c>
      <c r="Q72" s="131" t="s">
        <v>904</v>
      </c>
      <c r="R72" s="131" t="s">
        <v>878</v>
      </c>
    </row>
    <row r="73" spans="1:18">
      <c r="A73" s="682"/>
      <c r="B73" s="656" t="s">
        <v>101</v>
      </c>
      <c r="C73" s="655" t="s">
        <v>102</v>
      </c>
      <c r="I73" s="131" t="s">
        <v>1034</v>
      </c>
      <c r="J73" s="131" t="s">
        <v>1035</v>
      </c>
      <c r="L73" s="131" t="s">
        <v>1194</v>
      </c>
      <c r="M73" s="131" t="s">
        <v>1195</v>
      </c>
      <c r="N73" s="131" t="s">
        <v>879</v>
      </c>
      <c r="O73" s="131" t="s">
        <v>1055</v>
      </c>
      <c r="P73" s="131" t="s">
        <v>878</v>
      </c>
      <c r="Q73" s="131" t="s">
        <v>896</v>
      </c>
      <c r="R73" s="131" t="s">
        <v>878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1036</v>
      </c>
      <c r="L74" s="131" t="s">
        <v>1196</v>
      </c>
      <c r="M74" s="131" t="s">
        <v>1197</v>
      </c>
      <c r="N74" s="131" t="s">
        <v>879</v>
      </c>
      <c r="O74" s="131" t="s">
        <v>1055</v>
      </c>
      <c r="P74" s="131" t="s">
        <v>878</v>
      </c>
      <c r="Q74" s="131" t="s">
        <v>900</v>
      </c>
      <c r="R74" s="131" t="s">
        <v>878</v>
      </c>
    </row>
    <row r="75" spans="1:18">
      <c r="A75" s="682"/>
      <c r="B75" s="656" t="s">
        <v>105</v>
      </c>
      <c r="C75" s="655" t="s">
        <v>106</v>
      </c>
      <c r="I75" s="131" t="s">
        <v>1037</v>
      </c>
      <c r="J75" s="131" t="s">
        <v>1038</v>
      </c>
      <c r="L75" s="131" t="s">
        <v>1198</v>
      </c>
      <c r="M75" s="131" t="s">
        <v>1199</v>
      </c>
      <c r="N75" s="131" t="s">
        <v>879</v>
      </c>
      <c r="O75" s="131" t="s">
        <v>1055</v>
      </c>
      <c r="P75" s="131" t="s">
        <v>878</v>
      </c>
      <c r="Q75" s="131" t="s">
        <v>904</v>
      </c>
      <c r="R75" s="131" t="s">
        <v>878</v>
      </c>
    </row>
    <row r="76" spans="1:18">
      <c r="A76" s="1037" t="s">
        <v>574</v>
      </c>
      <c r="B76" s="1038"/>
      <c r="C76" s="1039"/>
      <c r="I76" s="131" t="s">
        <v>1039</v>
      </c>
      <c r="J76" s="131" t="s">
        <v>1040</v>
      </c>
      <c r="L76" s="131" t="s">
        <v>1200</v>
      </c>
      <c r="M76" s="131" t="s">
        <v>1201</v>
      </c>
      <c r="N76" s="131" t="s">
        <v>879</v>
      </c>
      <c r="O76" s="131" t="s">
        <v>1057</v>
      </c>
      <c r="P76" s="131" t="s">
        <v>878</v>
      </c>
      <c r="Q76" s="131" t="s">
        <v>896</v>
      </c>
      <c r="R76" s="131" t="s">
        <v>878</v>
      </c>
    </row>
    <row r="77" spans="1:18">
      <c r="B77" s="656" t="s">
        <v>865</v>
      </c>
      <c r="C77" s="655" t="s">
        <v>572</v>
      </c>
      <c r="I77" s="131" t="s">
        <v>1041</v>
      </c>
      <c r="J77" s="131" t="s">
        <v>1042</v>
      </c>
      <c r="L77" s="131" t="s">
        <v>1202</v>
      </c>
      <c r="M77" s="131" t="s">
        <v>1203</v>
      </c>
      <c r="N77" s="131" t="s">
        <v>879</v>
      </c>
      <c r="O77" s="131" t="s">
        <v>1057</v>
      </c>
      <c r="P77" s="131" t="s">
        <v>878</v>
      </c>
      <c r="Q77" s="131" t="s">
        <v>900</v>
      </c>
      <c r="R77" s="131" t="s">
        <v>878</v>
      </c>
    </row>
    <row r="78" spans="1:18">
      <c r="B78" s="656" t="s">
        <v>573</v>
      </c>
      <c r="C78" s="655" t="s">
        <v>584</v>
      </c>
      <c r="I78" s="131" t="s">
        <v>1043</v>
      </c>
      <c r="J78" s="131" t="s">
        <v>1044</v>
      </c>
      <c r="L78" s="131" t="s">
        <v>1204</v>
      </c>
      <c r="M78" s="131" t="s">
        <v>1205</v>
      </c>
      <c r="N78" s="131" t="s">
        <v>879</v>
      </c>
      <c r="O78" s="131" t="s">
        <v>1057</v>
      </c>
      <c r="P78" s="131" t="s">
        <v>878</v>
      </c>
      <c r="Q78" s="131" t="s">
        <v>904</v>
      </c>
      <c r="R78" s="131" t="s">
        <v>878</v>
      </c>
    </row>
    <row r="79" spans="1:18">
      <c r="B79" s="656" t="s">
        <v>863</v>
      </c>
      <c r="C79" s="655" t="s">
        <v>864</v>
      </c>
      <c r="I79" s="131" t="s">
        <v>1045</v>
      </c>
      <c r="J79" s="131" t="s">
        <v>1046</v>
      </c>
      <c r="L79" s="131" t="s">
        <v>1206</v>
      </c>
      <c r="M79" s="131" t="s">
        <v>1207</v>
      </c>
      <c r="N79" s="131" t="s">
        <v>879</v>
      </c>
      <c r="O79" s="131" t="s">
        <v>1059</v>
      </c>
      <c r="P79" s="131" t="s">
        <v>878</v>
      </c>
      <c r="Q79" s="131" t="s">
        <v>896</v>
      </c>
      <c r="R79" s="131" t="s">
        <v>878</v>
      </c>
    </row>
    <row r="80" spans="1:18">
      <c r="B80" s="656" t="s">
        <v>576</v>
      </c>
      <c r="C80" s="655" t="s">
        <v>575</v>
      </c>
      <c r="I80" s="131" t="s">
        <v>1047</v>
      </c>
      <c r="J80" s="131" t="s">
        <v>1048</v>
      </c>
      <c r="L80" s="131" t="s">
        <v>1208</v>
      </c>
      <c r="M80" s="131" t="s">
        <v>1209</v>
      </c>
      <c r="N80" s="131" t="s">
        <v>879</v>
      </c>
      <c r="O80" s="131" t="s">
        <v>1059</v>
      </c>
      <c r="P80" s="131" t="s">
        <v>878</v>
      </c>
      <c r="Q80" s="131" t="s">
        <v>900</v>
      </c>
      <c r="R80" s="131" t="s">
        <v>878</v>
      </c>
    </row>
    <row r="81" spans="2:18">
      <c r="B81" s="656" t="s">
        <v>866</v>
      </c>
      <c r="C81" s="656" t="s">
        <v>867</v>
      </c>
      <c r="I81" s="131" t="s">
        <v>1049</v>
      </c>
      <c r="J81" s="131" t="s">
        <v>1050</v>
      </c>
      <c r="L81" s="131" t="s">
        <v>1210</v>
      </c>
      <c r="M81" s="131" t="s">
        <v>1211</v>
      </c>
      <c r="N81" s="131" t="s">
        <v>879</v>
      </c>
      <c r="O81" s="131" t="s">
        <v>1059</v>
      </c>
      <c r="P81" s="131" t="s">
        <v>878</v>
      </c>
      <c r="Q81" s="131" t="s">
        <v>904</v>
      </c>
      <c r="R81" s="131" t="s">
        <v>878</v>
      </c>
    </row>
    <row r="82" spans="2:18">
      <c r="B82" s="656" t="s">
        <v>577</v>
      </c>
      <c r="C82" s="656" t="s">
        <v>578</v>
      </c>
      <c r="I82" s="131" t="s">
        <v>1051</v>
      </c>
      <c r="J82" s="131" t="s">
        <v>1052</v>
      </c>
      <c r="L82" s="131" t="s">
        <v>1212</v>
      </c>
      <c r="M82" s="131" t="s">
        <v>1213</v>
      </c>
      <c r="N82" s="131" t="s">
        <v>879</v>
      </c>
      <c r="O82" s="131" t="s">
        <v>1063</v>
      </c>
      <c r="P82" s="131" t="s">
        <v>878</v>
      </c>
      <c r="R82" s="131" t="s">
        <v>878</v>
      </c>
    </row>
    <row r="83" spans="2:18">
      <c r="B83" s="656" t="s">
        <v>868</v>
      </c>
      <c r="C83" s="131" t="s">
        <v>869</v>
      </c>
      <c r="I83" s="131" t="s">
        <v>1053</v>
      </c>
      <c r="J83" s="131" t="s">
        <v>1054</v>
      </c>
      <c r="L83" s="131" t="s">
        <v>1214</v>
      </c>
      <c r="M83" s="131" t="s">
        <v>1215</v>
      </c>
      <c r="N83" s="131" t="s">
        <v>879</v>
      </c>
      <c r="O83" s="131" t="s">
        <v>1065</v>
      </c>
      <c r="P83" s="131" t="s">
        <v>878</v>
      </c>
      <c r="R83" s="131" t="s">
        <v>878</v>
      </c>
    </row>
    <row r="84" spans="2:18">
      <c r="I84" s="131" t="s">
        <v>1055</v>
      </c>
      <c r="J84" s="131" t="s">
        <v>1056</v>
      </c>
      <c r="L84" s="131" t="s">
        <v>1216</v>
      </c>
      <c r="M84" s="131" t="s">
        <v>1217</v>
      </c>
      <c r="N84" s="131" t="s">
        <v>885</v>
      </c>
      <c r="O84" s="131" t="s">
        <v>751</v>
      </c>
      <c r="P84" s="131" t="s">
        <v>884</v>
      </c>
      <c r="Q84" s="131" t="s">
        <v>880</v>
      </c>
      <c r="R84" s="131" t="s">
        <v>884</v>
      </c>
    </row>
    <row r="85" spans="2:18">
      <c r="I85" s="131" t="s">
        <v>1057</v>
      </c>
      <c r="J85" s="131" t="s">
        <v>1058</v>
      </c>
      <c r="L85" s="131" t="s">
        <v>1218</v>
      </c>
      <c r="M85" s="131" t="s">
        <v>1219</v>
      </c>
      <c r="N85" s="131" t="s">
        <v>891</v>
      </c>
      <c r="O85" s="131" t="s">
        <v>751</v>
      </c>
      <c r="P85" s="131" t="s">
        <v>890</v>
      </c>
      <c r="Q85" s="131" t="s">
        <v>880</v>
      </c>
      <c r="R85" s="131" t="s">
        <v>890</v>
      </c>
    </row>
    <row r="86" spans="2:18">
      <c r="I86" s="131" t="s">
        <v>1059</v>
      </c>
      <c r="J86" s="131" t="s">
        <v>1060</v>
      </c>
      <c r="L86" s="131" t="s">
        <v>1220</v>
      </c>
      <c r="M86" s="131" t="s">
        <v>1221</v>
      </c>
      <c r="N86" s="131" t="s">
        <v>903</v>
      </c>
      <c r="O86" s="131" t="s">
        <v>245</v>
      </c>
      <c r="P86" s="131" t="s">
        <v>902</v>
      </c>
      <c r="R86" s="131" t="s">
        <v>310</v>
      </c>
    </row>
    <row r="87" spans="2:18">
      <c r="I87" s="131" t="s">
        <v>1061</v>
      </c>
      <c r="J87" s="131" t="s">
        <v>1062</v>
      </c>
      <c r="L87" s="131" t="s">
        <v>1222</v>
      </c>
      <c r="M87" s="131" t="s">
        <v>1223</v>
      </c>
      <c r="N87" s="131" t="s">
        <v>895</v>
      </c>
      <c r="O87" s="131" t="s">
        <v>996</v>
      </c>
      <c r="P87" s="131" t="s">
        <v>894</v>
      </c>
      <c r="Q87" s="131" t="s">
        <v>892</v>
      </c>
      <c r="R87" s="131" t="s">
        <v>310</v>
      </c>
    </row>
    <row r="88" spans="2:18">
      <c r="I88" s="131" t="s">
        <v>1063</v>
      </c>
      <c r="J88" s="131" t="s">
        <v>1064</v>
      </c>
      <c r="L88" s="131" t="s">
        <v>1224</v>
      </c>
      <c r="M88" s="131" t="s">
        <v>1225</v>
      </c>
      <c r="N88" s="131" t="s">
        <v>899</v>
      </c>
      <c r="O88" s="131" t="s">
        <v>939</v>
      </c>
      <c r="P88" s="131" t="s">
        <v>898</v>
      </c>
      <c r="R88" s="131" t="s">
        <v>310</v>
      </c>
    </row>
    <row r="89" spans="2:18">
      <c r="C89" s="652" t="s">
        <v>49</v>
      </c>
      <c r="I89" s="131" t="s">
        <v>1065</v>
      </c>
      <c r="J89" s="131" t="s">
        <v>1066</v>
      </c>
      <c r="L89" s="131" t="s">
        <v>1226</v>
      </c>
      <c r="M89" s="131" t="s">
        <v>1227</v>
      </c>
      <c r="N89" s="131" t="s">
        <v>899</v>
      </c>
      <c r="O89" s="131" t="s">
        <v>916</v>
      </c>
      <c r="P89" s="131" t="s">
        <v>898</v>
      </c>
      <c r="R89" s="131" t="s">
        <v>310</v>
      </c>
    </row>
    <row r="90" spans="2:18">
      <c r="C90" s="652" t="s">
        <v>49</v>
      </c>
      <c r="L90" s="131" t="s">
        <v>1228</v>
      </c>
      <c r="M90" s="131" t="s">
        <v>1229</v>
      </c>
      <c r="N90" s="131" t="s">
        <v>899</v>
      </c>
      <c r="O90" s="131" t="s">
        <v>989</v>
      </c>
      <c r="P90" s="131" t="s">
        <v>898</v>
      </c>
      <c r="R90" s="131" t="s">
        <v>310</v>
      </c>
    </row>
    <row r="91" spans="2:18">
      <c r="C91" s="652" t="s">
        <v>49</v>
      </c>
      <c r="L91" s="131" t="s">
        <v>1230</v>
      </c>
      <c r="M91" s="131" t="s">
        <v>1231</v>
      </c>
      <c r="N91" s="131" t="s">
        <v>899</v>
      </c>
      <c r="O91" s="131" t="s">
        <v>942</v>
      </c>
      <c r="P91" s="131" t="s">
        <v>898</v>
      </c>
      <c r="R91" s="131" t="s">
        <v>310</v>
      </c>
    </row>
    <row r="92" spans="2:18">
      <c r="C92" s="652" t="s">
        <v>49</v>
      </c>
      <c r="L92" s="131" t="s">
        <v>1232</v>
      </c>
      <c r="M92" s="131" t="s">
        <v>1233</v>
      </c>
      <c r="N92" s="131" t="s">
        <v>899</v>
      </c>
      <c r="O92" s="131" t="s">
        <v>751</v>
      </c>
      <c r="P92" s="131" t="s">
        <v>898</v>
      </c>
      <c r="R92" s="131" t="s">
        <v>310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topLeftCell="A29" workbookViewId="0">
      <selection activeCell="G56" sqref="G56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644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844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A4" workbookViewId="0">
      <selection activeCell="C19" sqref="C1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44" t="s">
        <v>1250</v>
      </c>
      <c r="G1" s="1045"/>
      <c r="H1" s="973" t="s">
        <v>1259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1" t="s">
        <v>916</v>
      </c>
      <c r="G2" s="971">
        <f>Z9-Y9</f>
        <v>1.6611999337088221</v>
      </c>
      <c r="H2" s="974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0" t="s">
        <v>581</v>
      </c>
      <c r="G3" s="970">
        <f>Z10-Y10</f>
        <v>7.7219293992657381</v>
      </c>
      <c r="H3" s="975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1" t="s">
        <v>245</v>
      </c>
      <c r="G4" s="971">
        <f>Z19-Y19</f>
        <v>0.60190873994465011</v>
      </c>
      <c r="H4" s="974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0" t="s">
        <v>590</v>
      </c>
      <c r="G5" s="970">
        <f>SUM(G2:G4)</f>
        <v>9.9850380729192096</v>
      </c>
      <c r="H5" s="970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79"/>
      <c r="F7" s="966" t="s">
        <v>256</v>
      </c>
      <c r="G7" s="967"/>
      <c r="H7" s="968"/>
      <c r="I7" s="1048" t="s">
        <v>257</v>
      </c>
      <c r="J7" s="1049"/>
      <c r="K7" s="1050"/>
      <c r="L7" s="1048" t="s">
        <v>258</v>
      </c>
      <c r="M7" s="1049"/>
      <c r="N7" s="1050"/>
      <c r="O7" s="1048" t="s">
        <v>259</v>
      </c>
      <c r="P7" s="1049"/>
      <c r="Q7" s="1049"/>
      <c r="R7" s="1046" t="s">
        <v>260</v>
      </c>
      <c r="S7" s="1048" t="s">
        <v>1249</v>
      </c>
      <c r="T7" s="1049"/>
      <c r="U7" s="1049"/>
      <c r="V7" s="1049"/>
      <c r="W7" s="1049"/>
      <c r="X7" s="1050"/>
      <c r="Y7" s="756" t="s">
        <v>255</v>
      </c>
      <c r="Z7" s="1042" t="s">
        <v>592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76" t="s">
        <v>51</v>
      </c>
      <c r="G8" s="977" t="s">
        <v>53</v>
      </c>
      <c r="H8" s="978" t="s">
        <v>55</v>
      </c>
      <c r="I8" s="933" t="s">
        <v>51</v>
      </c>
      <c r="J8" s="965" t="s">
        <v>53</v>
      </c>
      <c r="K8" s="901" t="s">
        <v>55</v>
      </c>
      <c r="L8" s="933" t="s">
        <v>51</v>
      </c>
      <c r="M8" s="965" t="s">
        <v>53</v>
      </c>
      <c r="N8" s="901" t="s">
        <v>55</v>
      </c>
      <c r="O8" s="750" t="s">
        <v>51</v>
      </c>
      <c r="P8" s="967" t="s">
        <v>53</v>
      </c>
      <c r="Q8" s="968" t="s">
        <v>55</v>
      </c>
      <c r="R8" s="1047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57"/>
      <c r="Z8" s="1043"/>
      <c r="AA8" s="98" t="s">
        <v>1258</v>
      </c>
      <c r="AB8" s="98"/>
      <c r="AC8" s="98"/>
    </row>
    <row r="9" spans="1:31" s="131" customFormat="1" ht="12" customHeight="1">
      <c r="A9" s="934" t="s">
        <v>916</v>
      </c>
      <c r="B9" s="935" t="s">
        <v>674</v>
      </c>
      <c r="C9" s="935">
        <f>(EnergyBalance!D56+EnergyBalance!E56+EnergyBalance!F56+EnergyBalance!G56)*RSD_Balance!B4</f>
        <v>6.4972992069116762</v>
      </c>
      <c r="D9" s="107"/>
      <c r="E9" s="673" t="s">
        <v>916</v>
      </c>
      <c r="F9" s="970">
        <f>'SHWLP-Apt'!$Y$7</f>
        <v>7.6134636752082013E-2</v>
      </c>
      <c r="G9" s="970">
        <f>'SHWLP-Att'!$Y$7</f>
        <v>2.4599130533628091</v>
      </c>
      <c r="H9" s="970">
        <f>'SHWLP-Det'!$Y$7</f>
        <v>2.0039480731324715</v>
      </c>
      <c r="I9" s="970">
        <f>'SHWLP-Apt'!$Y$31</f>
        <v>5.7919607975347566E-3</v>
      </c>
      <c r="J9" s="970">
        <f>'SHWLP-Att'!$Y$31</f>
        <v>0.21082190138032494</v>
      </c>
      <c r="K9" s="970">
        <f>'SHWLP-Det'!$Y$31</f>
        <v>7.9489647777631595E-2</v>
      </c>
      <c r="L9" s="970"/>
      <c r="M9" s="970"/>
      <c r="N9" s="970"/>
      <c r="O9" s="970"/>
      <c r="P9" s="970"/>
      <c r="Q9" s="970"/>
      <c r="R9" s="970"/>
      <c r="S9" s="970"/>
      <c r="T9" s="970"/>
      <c r="U9" s="970"/>
      <c r="V9" s="970"/>
      <c r="W9" s="970"/>
      <c r="X9" s="970"/>
      <c r="Y9" s="970">
        <f>SUM(F9:X9)</f>
        <v>4.836099273202854</v>
      </c>
      <c r="Z9" s="970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581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581</v>
      </c>
      <c r="F10" s="971">
        <f>'SHWLP-Apt'!$Y$17</f>
        <v>3.0631285017776832E-3</v>
      </c>
      <c r="G10" s="971">
        <f>'SHWLP-Att'!$Y$17</f>
        <v>9.2782297566660565E-2</v>
      </c>
      <c r="H10" s="971">
        <f>'SHWLP-Det'!$Y$17</f>
        <v>0.3383963631128743</v>
      </c>
      <c r="I10" s="971">
        <f>'SHWLP-Apt'!$Y$41</f>
        <v>3.2726688885008717E-4</v>
      </c>
      <c r="J10" s="971">
        <f>'SHWLP-Att'!$Y$41</f>
        <v>2.3464516388518254E-2</v>
      </c>
      <c r="K10" s="971">
        <f>'SHWLP-Det'!$Y$41</f>
        <v>4.8723771700020832E-2</v>
      </c>
      <c r="L10" s="971"/>
      <c r="M10" s="971"/>
      <c r="N10" s="971"/>
      <c r="O10" s="971"/>
      <c r="P10" s="971"/>
      <c r="Q10" s="971"/>
      <c r="R10" s="971"/>
      <c r="S10" s="972"/>
      <c r="T10" s="971"/>
      <c r="U10" s="971"/>
      <c r="V10" s="971"/>
      <c r="W10" s="971"/>
      <c r="X10" s="971"/>
      <c r="Y10" s="971">
        <f t="shared" ref="Y10:Y27" si="0">SUM(F10:X10)</f>
        <v>0.50675734415870177</v>
      </c>
      <c r="Z10" s="971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0">
        <f>'SHWLP-Apt'!$Y$10</f>
        <v>5.5299793779557661E-2</v>
      </c>
      <c r="G11" s="970">
        <f>'SHWLP-Att'!$Y$10</f>
        <v>0.22586353472217999</v>
      </c>
      <c r="H11" s="970">
        <f>'SHWLP-Det'!$Y$10</f>
        <v>0.99662262543570734</v>
      </c>
      <c r="I11" s="970">
        <f>'SHWLP-Apt'!$Y$34</f>
        <v>3.245240066488015E-2</v>
      </c>
      <c r="J11" s="970">
        <f>'SHWLP-Att'!$Y$34</f>
        <v>0.12593169944378091</v>
      </c>
      <c r="K11" s="970">
        <f>'SHWLP-Det'!$Y$34</f>
        <v>0.27530564059773821</v>
      </c>
      <c r="L11" s="970"/>
      <c r="M11" s="970"/>
      <c r="N11" s="970"/>
      <c r="O11" s="970"/>
      <c r="P11" s="970"/>
      <c r="Q11" s="970"/>
      <c r="R11" s="970">
        <f>'[1]1d_Cooking'!L11*0.041868</f>
        <v>3.9492406345735545E-2</v>
      </c>
      <c r="S11" s="970"/>
      <c r="T11" s="970"/>
      <c r="U11" s="970"/>
      <c r="V11" s="970"/>
      <c r="W11" s="970"/>
      <c r="X11" s="970"/>
      <c r="Y11" s="970">
        <f t="shared" si="0"/>
        <v>1.7509681009895799</v>
      </c>
      <c r="Z11" s="970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2"/>
      <c r="T12" s="971"/>
      <c r="U12" s="971"/>
      <c r="V12" s="971"/>
      <c r="W12" s="971"/>
      <c r="X12" s="971"/>
      <c r="Y12" s="971">
        <f t="shared" si="0"/>
        <v>0</v>
      </c>
      <c r="Z12" s="971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0">
        <f>'SHWLP-Apt'!$Y$13</f>
        <v>0.22904314927329883</v>
      </c>
      <c r="G13" s="970">
        <f>'SHWLP-Att'!$Y$13</f>
        <v>6.6978412716502147</v>
      </c>
      <c r="H13" s="970">
        <f>'SHWLP-Det'!$Y$13</f>
        <v>25.388899193879137</v>
      </c>
      <c r="I13" s="970">
        <f>'SHWLP-Apt'!$Y$37</f>
        <v>8.712716368018289E-2</v>
      </c>
      <c r="J13" s="970">
        <f>'SHWLP-Att'!$Y$37</f>
        <v>3.3970805933808661</v>
      </c>
      <c r="K13" s="970">
        <f>'SHWLP-Det'!$Y$37</f>
        <v>8.8628221912064511</v>
      </c>
      <c r="L13" s="970"/>
      <c r="M13" s="970"/>
      <c r="N13" s="970"/>
      <c r="O13" s="970"/>
      <c r="P13" s="970"/>
      <c r="Q13" s="970"/>
      <c r="R13" s="970"/>
      <c r="S13" s="970"/>
      <c r="T13" s="970"/>
      <c r="U13" s="970"/>
      <c r="V13" s="970"/>
      <c r="W13" s="970"/>
      <c r="X13" s="970"/>
      <c r="Y13" s="970">
        <f t="shared" si="0"/>
        <v>44.662813563070145</v>
      </c>
      <c r="Z13" s="970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1"/>
      <c r="G14" s="971"/>
      <c r="H14" s="971"/>
      <c r="I14" s="971"/>
      <c r="J14" s="971"/>
      <c r="K14" s="971"/>
      <c r="L14" s="971"/>
      <c r="M14" s="971"/>
      <c r="N14" s="971"/>
      <c r="O14" s="971"/>
      <c r="P14" s="971"/>
      <c r="Q14" s="971"/>
      <c r="R14" s="971"/>
      <c r="S14" s="972"/>
      <c r="T14" s="971"/>
      <c r="U14" s="971"/>
      <c r="V14" s="971"/>
      <c r="W14" s="971"/>
      <c r="X14" s="971"/>
      <c r="Y14" s="971">
        <f t="shared" si="0"/>
        <v>0</v>
      </c>
      <c r="Z14" s="971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>
        <f t="shared" si="0"/>
        <v>0</v>
      </c>
      <c r="Z15" s="970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971"/>
      <c r="R16" s="971"/>
      <c r="S16" s="972"/>
      <c r="T16" s="971"/>
      <c r="U16" s="971"/>
      <c r="V16" s="971"/>
      <c r="W16" s="971"/>
      <c r="X16" s="971"/>
      <c r="Y16" s="971">
        <f t="shared" si="0"/>
        <v>0</v>
      </c>
      <c r="Z16" s="971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0">
        <f>'SHWLP-Apt'!$Y$15</f>
        <v>1.2330602547738085</v>
      </c>
      <c r="G17" s="970">
        <f>'SHWLP-Att'!$Y$15</f>
        <v>11.252890681411458</v>
      </c>
      <c r="H17" s="970">
        <f>'SHWLP-Det'!$Y$15</f>
        <v>5.0887959066492119</v>
      </c>
      <c r="I17" s="970">
        <f>'SHWLP-Apt'!$Y$39</f>
        <v>1.0325642864224889</v>
      </c>
      <c r="J17" s="970">
        <f>'SHWLP-Att'!$Y$39</f>
        <v>6.1678354505287558</v>
      </c>
      <c r="K17" s="970">
        <f>'SHWLP-Det'!$Y$39</f>
        <v>1.956521411295197</v>
      </c>
      <c r="L17" s="970"/>
      <c r="M17" s="970"/>
      <c r="N17" s="970"/>
      <c r="O17" s="970"/>
      <c r="P17" s="970"/>
      <c r="Q17" s="970"/>
      <c r="R17" s="970">
        <f>'[1]1d_Cooking'!L8/1000</f>
        <v>0.66992893469234771</v>
      </c>
      <c r="S17" s="970"/>
      <c r="T17" s="970"/>
      <c r="U17" s="970"/>
      <c r="V17" s="970"/>
      <c r="W17" s="970"/>
      <c r="X17" s="970"/>
      <c r="Y17" s="970">
        <f t="shared" si="0"/>
        <v>27.401596925773266</v>
      </c>
      <c r="Z17" s="970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69">
        <f>[1]Table1_Totals!$D$15/1000</f>
        <v>0.56028437780604734</v>
      </c>
      <c r="E18" s="990" t="s">
        <v>244</v>
      </c>
      <c r="F18" s="971"/>
      <c r="G18" s="971"/>
      <c r="H18" s="971"/>
      <c r="I18" s="971"/>
      <c r="J18" s="971"/>
      <c r="K18" s="971"/>
      <c r="L18" s="971"/>
      <c r="M18" s="971"/>
      <c r="N18" s="971"/>
      <c r="O18" s="971"/>
      <c r="P18" s="971"/>
      <c r="Q18" s="971"/>
      <c r="R18" s="971"/>
      <c r="S18" s="972"/>
      <c r="T18" s="971"/>
      <c r="U18" s="971"/>
      <c r="V18" s="971"/>
      <c r="W18" s="971"/>
      <c r="X18" s="971"/>
      <c r="Y18" s="971">
        <f t="shared" si="0"/>
        <v>0</v>
      </c>
      <c r="Z18" s="971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0">
        <f>'SHWLP-Apt'!$Y$20</f>
        <v>6.0455874643666899E-3</v>
      </c>
      <c r="G19" s="970">
        <f>'SHWLP-Att'!$Y$20</f>
        <v>7.9824176340954497E-2</v>
      </c>
      <c r="H19" s="970">
        <f>'SHWLP-Det'!$Y$20</f>
        <v>0.39850032295072663</v>
      </c>
      <c r="I19" s="970">
        <f>'SHWLP-Apt'!$Y$44</f>
        <v>3.3347538728578843E-3</v>
      </c>
      <c r="J19" s="970">
        <f>'SHWLP-Att'!$Y$44</f>
        <v>1.2249996271002057E-2</v>
      </c>
      <c r="K19" s="970">
        <f>'SHWLP-Det'!$Y$44</f>
        <v>6.4480955569740483E-2</v>
      </c>
      <c r="L19" s="970"/>
      <c r="M19" s="970"/>
      <c r="N19" s="970"/>
      <c r="O19" s="970"/>
      <c r="P19" s="970"/>
      <c r="Q19" s="970"/>
      <c r="R19" s="970"/>
      <c r="S19" s="970"/>
      <c r="T19" s="970"/>
      <c r="U19" s="970"/>
      <c r="V19" s="970"/>
      <c r="W19" s="970"/>
      <c r="X19" s="970"/>
      <c r="Y19" s="970">
        <f t="shared" si="0"/>
        <v>0.56443579246964815</v>
      </c>
      <c r="Z19" s="970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1"/>
      <c r="G20" s="971"/>
      <c r="H20" s="971"/>
      <c r="I20" s="971"/>
      <c r="J20" s="971"/>
      <c r="K20" s="971"/>
      <c r="L20" s="971"/>
      <c r="M20" s="971"/>
      <c r="N20" s="971"/>
      <c r="O20" s="971"/>
      <c r="P20" s="971"/>
      <c r="Q20" s="971"/>
      <c r="R20" s="971"/>
      <c r="S20" s="972"/>
      <c r="T20" s="971"/>
      <c r="U20" s="971"/>
      <c r="V20" s="971"/>
      <c r="W20" s="971"/>
      <c r="X20" s="971"/>
      <c r="Y20" s="971">
        <f t="shared" si="0"/>
        <v>0</v>
      </c>
      <c r="Z20" s="971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0"/>
      <c r="G21" s="970"/>
      <c r="H21" s="970"/>
      <c r="I21" s="970"/>
      <c r="J21" s="970"/>
      <c r="K21" s="970"/>
      <c r="L21" s="970"/>
      <c r="M21" s="970"/>
      <c r="N21" s="970"/>
      <c r="O21" s="970"/>
      <c r="P21" s="970"/>
      <c r="Q21" s="970"/>
      <c r="R21" s="970"/>
      <c r="S21" s="970"/>
      <c r="T21" s="970"/>
      <c r="U21" s="970"/>
      <c r="V21" s="970"/>
      <c r="W21" s="970"/>
      <c r="X21" s="970"/>
      <c r="Y21" s="970">
        <f t="shared" si="0"/>
        <v>0</v>
      </c>
      <c r="Z21" s="970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0" t="s">
        <v>248</v>
      </c>
      <c r="F22" s="971"/>
      <c r="G22" s="971"/>
      <c r="H22" s="971"/>
      <c r="I22" s="971"/>
      <c r="J22" s="971"/>
      <c r="K22" s="971"/>
      <c r="L22" s="971"/>
      <c r="M22" s="971"/>
      <c r="N22" s="971"/>
      <c r="O22" s="971"/>
      <c r="P22" s="971"/>
      <c r="Q22" s="971"/>
      <c r="R22" s="971"/>
      <c r="S22" s="972"/>
      <c r="T22" s="971"/>
      <c r="U22" s="971"/>
      <c r="V22" s="971"/>
      <c r="W22" s="971"/>
      <c r="X22" s="971"/>
      <c r="Y22" s="971">
        <f t="shared" si="0"/>
        <v>0</v>
      </c>
      <c r="Z22" s="971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0">
        <f>'SHWLP-Apt'!$Y$9</f>
        <v>1.6411258099618979E-8</v>
      </c>
      <c r="G23" s="970">
        <f>'SHWLP-Att'!$Y$9</f>
        <v>0</v>
      </c>
      <c r="H23" s="970">
        <f>'SHWLP-Det'!$Y$9</f>
        <v>0</v>
      </c>
      <c r="I23" s="970">
        <f>'SHWLP-Apt'!$Y$33</f>
        <v>4.395559180299348E-5</v>
      </c>
      <c r="J23" s="970">
        <f>'SHWLP-Att'!$Y$33</f>
        <v>2.1879412797081848E-5</v>
      </c>
      <c r="K23" s="970">
        <f>'SHWLP-Det'!$Y$33</f>
        <v>7.4096000727488155E-5</v>
      </c>
      <c r="L23" s="970"/>
      <c r="M23" s="970"/>
      <c r="N23" s="970"/>
      <c r="O23" s="970"/>
      <c r="P23" s="970"/>
      <c r="Q23" s="970"/>
      <c r="R23" s="970"/>
      <c r="S23" s="970"/>
      <c r="T23" s="970"/>
      <c r="U23" s="970"/>
      <c r="V23" s="970"/>
      <c r="W23" s="970"/>
      <c r="X23" s="970"/>
      <c r="Y23" s="970">
        <f t="shared" si="0"/>
        <v>1.3994741658566312E-4</v>
      </c>
      <c r="Z23" s="970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1">
        <f>'SHWLP-Apt'!$Y$8</f>
        <v>2.2877293790868852E-5</v>
      </c>
      <c r="G24" s="971">
        <f>'SHWLP-Att'!$Y$8</f>
        <v>2.872353931024329E-5</v>
      </c>
      <c r="H24" s="971">
        <f>'SHWLP-Det'!$Y$8</f>
        <v>0</v>
      </c>
      <c r="I24" s="971">
        <f>'SHWLP-Apt'!$Y$32</f>
        <v>4.8644706191773872E-5</v>
      </c>
      <c r="J24" s="971">
        <f>'SHWLP-Att'!$Y$32</f>
        <v>7.8153182244299725E-5</v>
      </c>
      <c r="K24" s="971">
        <f>'SHWLP-Det'!$Y$32</f>
        <v>6.5413263264443806E-5</v>
      </c>
      <c r="L24" s="971"/>
      <c r="M24" s="971"/>
      <c r="N24" s="971"/>
      <c r="O24" s="971"/>
      <c r="P24" s="971"/>
      <c r="Q24" s="971"/>
      <c r="R24" s="971"/>
      <c r="S24" s="972"/>
      <c r="T24" s="971"/>
      <c r="U24" s="971"/>
      <c r="V24" s="971"/>
      <c r="W24" s="971"/>
      <c r="X24" s="971"/>
      <c r="Y24" s="971">
        <f t="shared" si="0"/>
        <v>2.4381198480162954E-4</v>
      </c>
      <c r="Z24" s="971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0"/>
      <c r="G25" s="970"/>
      <c r="H25" s="970"/>
      <c r="I25" s="970"/>
      <c r="J25" s="970"/>
      <c r="K25" s="970"/>
      <c r="L25" s="970"/>
      <c r="M25" s="970"/>
      <c r="N25" s="970"/>
      <c r="O25" s="970"/>
      <c r="P25" s="970"/>
      <c r="Q25" s="970"/>
      <c r="R25" s="970"/>
      <c r="S25" s="970"/>
      <c r="T25" s="970"/>
      <c r="U25" s="970"/>
      <c r="V25" s="970"/>
      <c r="W25" s="970"/>
      <c r="X25" s="970"/>
      <c r="Y25" s="970">
        <f t="shared" si="0"/>
        <v>0</v>
      </c>
      <c r="Z25" s="970">
        <f t="shared" si="1"/>
        <v>0</v>
      </c>
      <c r="AA25" s="98"/>
      <c r="AB25" s="98"/>
      <c r="AC25" s="98"/>
    </row>
    <row r="26" spans="1:34" s="131" customFormat="1" ht="12" customHeight="1">
      <c r="A26" s="669" t="s">
        <v>751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751</v>
      </c>
      <c r="F26" s="971">
        <f>'SHWLP-Apt'!$Y$11+'SHWLP-Apt'!$Y$12</f>
        <v>0.99264247482010737</v>
      </c>
      <c r="G26" s="971">
        <f>'SHWLP-Att'!$Y$11+'SHWLP-Att'!$Y$12</f>
        <v>0.91627083796614273</v>
      </c>
      <c r="H26" s="971">
        <f>'SHWLP-Det'!$Y$11+'SHWLP-Det'!$Y$12</f>
        <v>1.1578235316340066</v>
      </c>
      <c r="I26" s="971">
        <f>'SHWLP-Apt'!$Y$35+'SHWLP-Apt'!$Y$36</f>
        <v>0.9354946686456993</v>
      </c>
      <c r="J26" s="971">
        <f>'SHWLP-Att'!$Y$35+'SHWLP-Att'!$Y$36</f>
        <v>0.58455649239956697</v>
      </c>
      <c r="K26" s="971">
        <f>'SHWLP-Det'!$Y$35+'SHWLP-Det'!$Y$36</f>
        <v>0.44852455613049441</v>
      </c>
      <c r="L26" s="971">
        <f>'SHWLP-Apt'!$Y$54</f>
        <v>0.38159950189394726</v>
      </c>
      <c r="M26" s="971">
        <f>'SHWLP-Att'!$Y$54</f>
        <v>1.9632785059392084</v>
      </c>
      <c r="N26" s="971">
        <f>'SHWLP-Det'!$Y$54</f>
        <v>2.9610626942711322</v>
      </c>
      <c r="O26" s="971">
        <f>'SHWLP-Apt'!$Y$55</f>
        <v>7.8631931212140127E-2</v>
      </c>
      <c r="P26" s="971">
        <f>'SHWLP-Att'!$Y$55</f>
        <v>0.54366439830542579</v>
      </c>
      <c r="Q26" s="971">
        <f>'SHWLP-Det'!$Y$55</f>
        <v>0.61632678310866229</v>
      </c>
      <c r="R26" s="971">
        <f>'[1]1d_Cooking'!L6*0.0036</f>
        <v>2.051734110329881</v>
      </c>
      <c r="S26" s="972">
        <f>(T38*0.0000000036)*(DwellingStocks!L38*RSD_Balance!U38)</f>
        <v>1.4117078065859998</v>
      </c>
      <c r="T26" s="971">
        <f>(T36*0.0000000036)*(DwellingStocks!L38*RSD_Balance!U36)</f>
        <v>1.1023237905322498</v>
      </c>
      <c r="U26" s="971">
        <f>(T37*0.0000000036)*(DwellingStocks!L38*RSD_Balance!U37)</f>
        <v>1.7147299705763039</v>
      </c>
      <c r="V26" s="971">
        <f>(T40*0.0000000036)*(DwellingStocks!L38*RSD_Balance!U40)</f>
        <v>1.1862012348845998</v>
      </c>
      <c r="W26" s="971">
        <f>SUM([1]Table2_Energy_Totals!$I$6+[1]Table2_Energy_Totals!$J$6)/1000-SUM(S26:V26,L26:N26)</f>
        <v>10.352794328441064</v>
      </c>
      <c r="X26" s="971">
        <v>0</v>
      </c>
      <c r="Y26" s="971">
        <f t="shared" si="0"/>
        <v>29.399367617676635</v>
      </c>
      <c r="Z26" s="971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0">
        <f>'SHWLP-Apt'!$Y$21</f>
        <v>3.751289270479366E-2</v>
      </c>
      <c r="G27" s="970">
        <f>'SHWLP-Att'!$Y$21</f>
        <v>4.4456193579378724E-2</v>
      </c>
      <c r="H27" s="970">
        <f>'SHWLP-Det'!$Y$21</f>
        <v>0.14955731044202938</v>
      </c>
      <c r="I27" s="970">
        <f>'SHWLP-Apt'!$Y$45</f>
        <v>1.0389477602999384E-2</v>
      </c>
      <c r="J27" s="970">
        <f>'SHWLP-Att'!$Y$45</f>
        <v>2.3853289854202531E-3</v>
      </c>
      <c r="K27" s="970">
        <f>'SHWLP-Det'!$Y$45</f>
        <v>1.0237223508519498E-3</v>
      </c>
      <c r="L27" s="970"/>
      <c r="M27" s="970"/>
      <c r="N27" s="970"/>
      <c r="O27" s="970"/>
      <c r="P27" s="970"/>
      <c r="Q27" s="970"/>
      <c r="R27" s="970"/>
      <c r="S27" s="970"/>
      <c r="T27" s="970"/>
      <c r="U27" s="970"/>
      <c r="V27" s="970"/>
      <c r="W27" s="970"/>
      <c r="X27" s="970"/>
      <c r="Y27" s="970">
        <f t="shared" si="0"/>
        <v>0.24532492566547337</v>
      </c>
      <c r="Z27" s="970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590</v>
      </c>
      <c r="F28" s="980">
        <f>'SHWLP-Apt'!$Y$19</f>
        <v>9.1343462484814536E-2</v>
      </c>
      <c r="G28" s="980">
        <f>'SHWLP-Att'!$Y$19</f>
        <v>2.8391021571400263</v>
      </c>
      <c r="H28" s="980">
        <f>'SHWLP-Det'!$Y$19</f>
        <v>7.2148586840580657</v>
      </c>
      <c r="I28" s="980">
        <f>'SHWLP-Apt'!$Y$43</f>
        <v>9.6826716102202774E-3</v>
      </c>
      <c r="J28" s="980">
        <f>'SHWLP-Att'!$Y$43</f>
        <v>0.54720650199459764</v>
      </c>
      <c r="K28" s="980">
        <f>'SHWLP-Det'!$Y$43</f>
        <v>0.57080899562011034</v>
      </c>
      <c r="L28" s="980"/>
      <c r="M28" s="980"/>
      <c r="N28" s="980"/>
      <c r="O28" s="980"/>
      <c r="P28" s="980"/>
      <c r="Q28" s="980"/>
      <c r="R28" s="980"/>
      <c r="S28" s="981"/>
      <c r="T28" s="980"/>
      <c r="U28" s="980"/>
      <c r="V28" s="980"/>
      <c r="W28" s="980"/>
      <c r="X28" s="980"/>
      <c r="Y28" s="980">
        <f>SUM(F28:K28)</f>
        <v>11.273002472907834</v>
      </c>
      <c r="Z28" s="980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86">
        <f>SUM(F9:F28)</f>
        <v>2.724168274259656</v>
      </c>
      <c r="G29" s="987">
        <f t="shared" ref="G29:X29" si="2">SUM(G9:G28)</f>
        <v>24.60897292727913</v>
      </c>
      <c r="H29" s="987">
        <f t="shared" si="2"/>
        <v>42.737402011294229</v>
      </c>
      <c r="I29" s="987">
        <f t="shared" si="2"/>
        <v>2.1172572504837079</v>
      </c>
      <c r="J29" s="987">
        <f t="shared" si="2"/>
        <v>11.071632513367875</v>
      </c>
      <c r="K29" s="987">
        <f t="shared" si="2"/>
        <v>12.307840401512227</v>
      </c>
      <c r="L29" s="987">
        <f t="shared" si="2"/>
        <v>0.38159950189394726</v>
      </c>
      <c r="M29" s="987">
        <f t="shared" si="2"/>
        <v>1.9632785059392084</v>
      </c>
      <c r="N29" s="987">
        <f t="shared" si="2"/>
        <v>2.9610626942711322</v>
      </c>
      <c r="O29" s="987">
        <f t="shared" si="2"/>
        <v>7.8631931212140127E-2</v>
      </c>
      <c r="P29" s="987">
        <f t="shared" si="2"/>
        <v>0.54366439830542579</v>
      </c>
      <c r="Q29" s="987">
        <f t="shared" si="2"/>
        <v>0.61632678310866229</v>
      </c>
      <c r="R29" s="987">
        <f t="shared" si="2"/>
        <v>2.7611554513679644</v>
      </c>
      <c r="S29" s="987">
        <f t="shared" si="2"/>
        <v>1.4117078065859998</v>
      </c>
      <c r="T29" s="987">
        <f t="shared" si="2"/>
        <v>1.1023237905322498</v>
      </c>
      <c r="U29" s="987">
        <f t="shared" si="2"/>
        <v>1.7147299705763039</v>
      </c>
      <c r="V29" s="987">
        <f t="shared" si="2"/>
        <v>1.1862012348845998</v>
      </c>
      <c r="W29" s="987">
        <f t="shared" si="2"/>
        <v>10.352794328441064</v>
      </c>
      <c r="X29" s="987">
        <f t="shared" si="2"/>
        <v>0</v>
      </c>
      <c r="Y29" s="988">
        <f>SUM(Y9:Y28)</f>
        <v>120.64074977531553</v>
      </c>
      <c r="Z29" s="989">
        <f>SUM(Z9:Z28)</f>
        <v>116.65307434441837</v>
      </c>
      <c r="AA29" s="813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2">
        <f>SUM(F29:H29)</f>
        <v>70.070543212833016</v>
      </c>
      <c r="G30" s="983">
        <f>F30/$Y$29</f>
        <v>0.5808198584917138</v>
      </c>
      <c r="H30" s="753"/>
      <c r="I30" s="984">
        <f>SUM(I29:K29)</f>
        <v>25.496730165363811</v>
      </c>
      <c r="J30" s="983">
        <f>I30/$Y$29</f>
        <v>0.2113442614775653</v>
      </c>
      <c r="K30" s="753"/>
      <c r="L30" s="984">
        <f>SUM(L29:N29)</f>
        <v>5.3059407021042873</v>
      </c>
      <c r="M30" s="983">
        <f>L30/$Y$29</f>
        <v>4.3981330619929079E-2</v>
      </c>
      <c r="N30" s="753"/>
      <c r="O30" s="984">
        <f>SUM(O29:Q29)</f>
        <v>1.2386231126262282</v>
      </c>
      <c r="P30" s="983">
        <f>O30/$Y$29</f>
        <v>1.0267037588319636E-2</v>
      </c>
      <c r="Q30" s="753"/>
      <c r="R30" s="983">
        <f>R29/$Y$29</f>
        <v>2.288741952043909E-2</v>
      </c>
      <c r="S30" s="984">
        <f>SUM(S29:X29)</f>
        <v>15.767757131020216</v>
      </c>
      <c r="T30" s="983">
        <f>S30/$Y$29</f>
        <v>0.13070009230203308</v>
      </c>
      <c r="U30" s="753"/>
      <c r="V30" s="753"/>
      <c r="W30" s="753"/>
      <c r="X30" s="753"/>
      <c r="Y30" s="985">
        <f>T30+R30+P30++M30+J30+G30</f>
        <v>1</v>
      </c>
      <c r="Z30" s="754"/>
      <c r="AA30" s="98"/>
    </row>
    <row r="31" spans="1:34" s="131" customFormat="1">
      <c r="A31" s="131" t="s">
        <v>591</v>
      </c>
      <c r="B31" s="752"/>
      <c r="H31" s="751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595</v>
      </c>
      <c r="T35" s="98" t="s">
        <v>594</v>
      </c>
      <c r="U35" s="98" t="s">
        <v>596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5" t="s">
        <v>593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1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1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1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1260</v>
      </c>
      <c r="C47" s="131">
        <f>459*0.0419</f>
        <v>19.232099999999999</v>
      </c>
      <c r="D47" s="991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1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641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2" t="s">
        <v>655</v>
      </c>
      <c r="CI3" s="762" t="s">
        <v>656</v>
      </c>
    </row>
    <row r="4" spans="2:99" ht="21">
      <c r="B4" s="1051" t="s">
        <v>649</v>
      </c>
      <c r="C4" s="1051"/>
      <c r="D4" s="1051"/>
      <c r="E4" s="1051"/>
      <c r="F4" s="1051"/>
      <c r="G4" s="1051"/>
      <c r="H4" s="1051"/>
      <c r="I4" s="1051"/>
      <c r="J4" s="1051"/>
      <c r="K4" s="1051"/>
      <c r="L4" s="1051"/>
      <c r="M4" s="758"/>
      <c r="O4" s="1051" t="s">
        <v>651</v>
      </c>
      <c r="P4" s="1051"/>
      <c r="Q4" s="1051"/>
      <c r="R4" s="1051"/>
      <c r="S4" s="1051"/>
      <c r="T4" s="1051"/>
      <c r="U4" s="1051"/>
      <c r="V4" s="1051"/>
      <c r="W4" s="1051"/>
      <c r="X4" s="1051"/>
      <c r="Y4" s="1051"/>
      <c r="Z4" s="1051"/>
      <c r="CA4" t="s">
        <v>605</v>
      </c>
    </row>
    <row r="6" spans="2:99">
      <c r="B6" t="s">
        <v>597</v>
      </c>
      <c r="C6" t="s">
        <v>342</v>
      </c>
      <c r="D6" t="s">
        <v>53</v>
      </c>
      <c r="E6" t="s">
        <v>55</v>
      </c>
      <c r="O6" t="s">
        <v>597</v>
      </c>
      <c r="P6" t="s">
        <v>342</v>
      </c>
      <c r="Q6" t="s">
        <v>53</v>
      </c>
      <c r="R6" t="s">
        <v>55</v>
      </c>
      <c r="CA6" t="s">
        <v>606</v>
      </c>
      <c r="CI6" t="s">
        <v>606</v>
      </c>
      <c r="CQ6" t="s">
        <v>606</v>
      </c>
    </row>
    <row r="7" spans="2:99">
      <c r="B7" t="s">
        <v>598</v>
      </c>
      <c r="C7" s="604">
        <v>6094</v>
      </c>
      <c r="D7" s="604">
        <v>22883</v>
      </c>
      <c r="E7" s="604">
        <v>21159</v>
      </c>
      <c r="F7" s="761">
        <f>SUM(C7:E7)</f>
        <v>50136</v>
      </c>
      <c r="O7" t="s">
        <v>613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1">
        <f>SUM(P7:R7)</f>
        <v>140265</v>
      </c>
      <c r="CA7" t="s">
        <v>607</v>
      </c>
      <c r="CI7" t="s">
        <v>607</v>
      </c>
      <c r="CQ7" t="s">
        <v>640</v>
      </c>
    </row>
    <row r="8" spans="2:99">
      <c r="B8" t="s">
        <v>599</v>
      </c>
      <c r="C8" s="604">
        <v>2800</v>
      </c>
      <c r="D8" s="604">
        <v>26844</v>
      </c>
      <c r="E8" s="604">
        <v>16032</v>
      </c>
      <c r="F8" s="761">
        <f t="shared" ref="F8:F15" si="1">SUM(C8:E8)</f>
        <v>45676</v>
      </c>
      <c r="O8" t="s">
        <v>614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1">
        <f t="shared" ref="S8:S15" si="3">SUM(P8:R8)</f>
        <v>108983</v>
      </c>
      <c r="CA8" t="s">
        <v>608</v>
      </c>
      <c r="CI8" t="s">
        <v>629</v>
      </c>
      <c r="CQ8" t="s">
        <v>629</v>
      </c>
    </row>
    <row r="9" spans="2:99">
      <c r="B9" t="s">
        <v>600</v>
      </c>
      <c r="C9" s="604">
        <v>2187</v>
      </c>
      <c r="D9" s="604">
        <v>33473</v>
      </c>
      <c r="E9" s="604">
        <v>14682</v>
      </c>
      <c r="F9" s="761">
        <f t="shared" si="1"/>
        <v>50342</v>
      </c>
      <c r="O9" t="s">
        <v>615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1">
        <f t="shared" si="3"/>
        <v>125347</v>
      </c>
    </row>
    <row r="10" spans="2:99">
      <c r="B10" t="s">
        <v>601</v>
      </c>
      <c r="C10" s="604">
        <v>2486</v>
      </c>
      <c r="D10" s="604">
        <v>24851</v>
      </c>
      <c r="E10" s="604">
        <v>14478</v>
      </c>
      <c r="F10" s="761">
        <f t="shared" si="1"/>
        <v>41815</v>
      </c>
      <c r="O10" t="s">
        <v>616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1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602</v>
      </c>
      <c r="C11" s="604">
        <v>3677</v>
      </c>
      <c r="D11" s="604">
        <v>51695</v>
      </c>
      <c r="E11" s="604">
        <v>35579</v>
      </c>
      <c r="F11" s="761">
        <f t="shared" si="1"/>
        <v>90951</v>
      </c>
      <c r="O11" t="s">
        <v>617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1">
        <f t="shared" si="3"/>
        <v>212352</v>
      </c>
      <c r="CA11" t="s">
        <v>609</v>
      </c>
      <c r="CI11" t="s">
        <v>609</v>
      </c>
      <c r="CQ11" t="s">
        <v>610</v>
      </c>
    </row>
    <row r="12" spans="2:99">
      <c r="B12" t="s">
        <v>603</v>
      </c>
      <c r="C12" s="604">
        <v>6342</v>
      </c>
      <c r="D12" s="604">
        <v>43624</v>
      </c>
      <c r="E12" s="604">
        <v>33190</v>
      </c>
      <c r="F12" s="761">
        <f t="shared" si="1"/>
        <v>83156</v>
      </c>
      <c r="O12" t="s">
        <v>618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1">
        <f t="shared" si="3"/>
        <v>170055</v>
      </c>
      <c r="CA12" t="s">
        <v>49</v>
      </c>
      <c r="CB12" t="s">
        <v>610</v>
      </c>
      <c r="CI12" t="s">
        <v>49</v>
      </c>
      <c r="CJ12" t="s">
        <v>610</v>
      </c>
      <c r="CQ12" t="s">
        <v>49</v>
      </c>
      <c r="CR12" t="s">
        <v>613</v>
      </c>
    </row>
    <row r="13" spans="2:99">
      <c r="B13" t="s">
        <v>604</v>
      </c>
      <c r="C13" s="604">
        <v>25354</v>
      </c>
      <c r="D13" s="604">
        <v>64118</v>
      </c>
      <c r="E13" s="604">
        <v>50159</v>
      </c>
      <c r="F13" s="761">
        <f t="shared" si="1"/>
        <v>139631</v>
      </c>
      <c r="O13" t="s">
        <v>619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1">
        <f t="shared" si="3"/>
        <v>239833</v>
      </c>
      <c r="CA13" t="s">
        <v>49</v>
      </c>
      <c r="CB13" t="s">
        <v>49</v>
      </c>
      <c r="CC13" t="s">
        <v>611</v>
      </c>
      <c r="CI13" t="s">
        <v>49</v>
      </c>
      <c r="CJ13" t="s">
        <v>49</v>
      </c>
      <c r="CK13" t="s">
        <v>611</v>
      </c>
      <c r="CQ13" t="s">
        <v>49</v>
      </c>
      <c r="CR13" t="s">
        <v>613</v>
      </c>
      <c r="CS13" t="s">
        <v>611</v>
      </c>
    </row>
    <row r="14" spans="2:99">
      <c r="B14" t="s">
        <v>637</v>
      </c>
      <c r="C14" s="604">
        <v>78381</v>
      </c>
      <c r="D14" s="604">
        <v>115507</v>
      </c>
      <c r="E14" s="604">
        <v>69518</v>
      </c>
      <c r="F14" s="761">
        <f t="shared" si="1"/>
        <v>263406</v>
      </c>
      <c r="O14" t="s">
        <v>620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1">
        <f t="shared" si="3"/>
        <v>429694</v>
      </c>
      <c r="CA14" t="s">
        <v>49</v>
      </c>
      <c r="CB14" t="s">
        <v>49</v>
      </c>
      <c r="CC14" t="s">
        <v>49</v>
      </c>
      <c r="CD14" t="s">
        <v>612</v>
      </c>
      <c r="CE14">
        <v>1697665</v>
      </c>
      <c r="CI14" t="s">
        <v>49</v>
      </c>
      <c r="CJ14" t="s">
        <v>49</v>
      </c>
      <c r="CK14" t="s">
        <v>49</v>
      </c>
      <c r="CL14" t="s">
        <v>611</v>
      </c>
      <c r="CM14">
        <v>1697665</v>
      </c>
      <c r="CQ14" t="s">
        <v>49</v>
      </c>
      <c r="CR14" t="s">
        <v>613</v>
      </c>
      <c r="CS14" t="s">
        <v>49</v>
      </c>
      <c r="CT14" t="s">
        <v>611</v>
      </c>
      <c r="CU14">
        <v>141200</v>
      </c>
    </row>
    <row r="15" spans="2:99">
      <c r="B15" t="s">
        <v>638</v>
      </c>
      <c r="C15" s="604">
        <v>7476</v>
      </c>
      <c r="D15" s="604">
        <v>31963</v>
      </c>
      <c r="E15" s="604">
        <v>10694</v>
      </c>
      <c r="F15" s="761">
        <f t="shared" si="1"/>
        <v>50133</v>
      </c>
      <c r="O15" t="s">
        <v>621</v>
      </c>
      <c r="P15">
        <f t="shared" si="2"/>
        <v>6124</v>
      </c>
      <c r="Q15">
        <f t="shared" si="4"/>
        <v>9027</v>
      </c>
      <c r="R15">
        <f t="shared" si="0"/>
        <v>18050</v>
      </c>
      <c r="S15" s="761">
        <f t="shared" si="3"/>
        <v>33201</v>
      </c>
      <c r="CA15" t="s">
        <v>49</v>
      </c>
      <c r="CB15" t="s">
        <v>49</v>
      </c>
      <c r="CC15" t="s">
        <v>49</v>
      </c>
      <c r="CD15" t="s">
        <v>613</v>
      </c>
      <c r="CE15">
        <v>141200</v>
      </c>
      <c r="CI15" t="s">
        <v>49</v>
      </c>
      <c r="CJ15" t="s">
        <v>49</v>
      </c>
      <c r="CK15" t="s">
        <v>49</v>
      </c>
      <c r="CL15" t="s">
        <v>630</v>
      </c>
      <c r="CM15">
        <v>23174</v>
      </c>
      <c r="CQ15" t="s">
        <v>49</v>
      </c>
      <c r="CR15" t="s">
        <v>613</v>
      </c>
      <c r="CS15" t="s">
        <v>49</v>
      </c>
      <c r="CT15" t="s">
        <v>630</v>
      </c>
      <c r="CU15">
        <v>6507</v>
      </c>
    </row>
    <row r="16" spans="2:99">
      <c r="B16" s="760" t="s">
        <v>639</v>
      </c>
      <c r="C16" s="761">
        <f>SUM(C7:C15)</f>
        <v>134797</v>
      </c>
      <c r="D16" s="761">
        <f>SUM(D7:D15)</f>
        <v>414958</v>
      </c>
      <c r="E16" s="761">
        <f>SUM(E7:E15)</f>
        <v>265491</v>
      </c>
      <c r="F16" s="761">
        <f>SUM(C16:E16)</f>
        <v>815246</v>
      </c>
      <c r="O16" s="760" t="s">
        <v>639</v>
      </c>
      <c r="P16" s="761">
        <f>SUM(P7:P15)</f>
        <v>169418</v>
      </c>
      <c r="Q16" s="761">
        <f>SUM(Q7:Q15)</f>
        <v>711150</v>
      </c>
      <c r="R16" s="761">
        <f>SUM(R7:R15)</f>
        <v>694537</v>
      </c>
      <c r="S16" s="761">
        <f>SUM(P16:R16)</f>
        <v>1575105</v>
      </c>
      <c r="CA16" t="s">
        <v>49</v>
      </c>
      <c r="CB16" t="s">
        <v>49</v>
      </c>
      <c r="CC16" t="s">
        <v>49</v>
      </c>
      <c r="CD16" t="s">
        <v>614</v>
      </c>
      <c r="CE16">
        <v>109668</v>
      </c>
      <c r="CI16" t="s">
        <v>49</v>
      </c>
      <c r="CJ16" t="s">
        <v>49</v>
      </c>
      <c r="CK16" t="s">
        <v>49</v>
      </c>
      <c r="CL16" t="s">
        <v>631</v>
      </c>
      <c r="CM16">
        <v>686004</v>
      </c>
      <c r="CQ16" t="s">
        <v>49</v>
      </c>
      <c r="CR16" t="s">
        <v>613</v>
      </c>
      <c r="CS16" t="s">
        <v>49</v>
      </c>
      <c r="CT16" t="s">
        <v>631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615</v>
      </c>
      <c r="CE17">
        <v>126107</v>
      </c>
      <c r="CI17" t="s">
        <v>49</v>
      </c>
      <c r="CJ17" t="s">
        <v>49</v>
      </c>
      <c r="CK17" t="s">
        <v>49</v>
      </c>
      <c r="CL17" t="s">
        <v>632</v>
      </c>
      <c r="CM17">
        <v>569166</v>
      </c>
      <c r="CQ17" t="s">
        <v>49</v>
      </c>
      <c r="CR17" t="s">
        <v>613</v>
      </c>
      <c r="CS17" t="s">
        <v>49</v>
      </c>
      <c r="CT17" t="s">
        <v>632</v>
      </c>
      <c r="CU17">
        <v>32118</v>
      </c>
    </row>
    <row r="18" spans="2:99" ht="21">
      <c r="B18" s="120" t="s">
        <v>642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661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52" t="s">
        <v>658</v>
      </c>
      <c r="AZ18" s="1052"/>
      <c r="BA18" s="1052"/>
      <c r="BB18" s="1052"/>
      <c r="BC18" s="1052"/>
      <c r="BD18" s="1052"/>
      <c r="BE18" s="1052"/>
      <c r="BF18" s="1052"/>
      <c r="BG18" s="1052"/>
      <c r="BH18" s="1052"/>
      <c r="BI18" s="1052"/>
      <c r="BJ18" s="1052"/>
      <c r="BL18" s="1052" t="s">
        <v>659</v>
      </c>
      <c r="BM18" s="1052"/>
      <c r="BN18" s="1052"/>
      <c r="BO18" s="1052"/>
      <c r="BP18" s="1052"/>
      <c r="BQ18" s="1052"/>
      <c r="BR18" s="1052"/>
      <c r="BS18" s="1052"/>
      <c r="BT18" s="1052"/>
      <c r="BU18" s="1052"/>
      <c r="BV18" s="1052"/>
      <c r="BW18" s="1052"/>
      <c r="BX18" s="1052"/>
      <c r="CA18" t="s">
        <v>49</v>
      </c>
      <c r="CB18" t="s">
        <v>49</v>
      </c>
      <c r="CC18" t="s">
        <v>49</v>
      </c>
      <c r="CD18" t="s">
        <v>616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613</v>
      </c>
      <c r="CS18" t="s">
        <v>49</v>
      </c>
      <c r="CT18" t="s">
        <v>164</v>
      </c>
      <c r="CU18">
        <v>13175</v>
      </c>
    </row>
    <row r="19" spans="2:99" ht="21">
      <c r="B19" s="1051" t="s">
        <v>650</v>
      </c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758"/>
      <c r="O19" s="1051" t="s">
        <v>651</v>
      </c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51"/>
      <c r="AB19" s="1051" t="s">
        <v>652</v>
      </c>
      <c r="AC19" s="1051"/>
      <c r="AD19" s="1051"/>
      <c r="AE19" s="1051"/>
      <c r="AF19" s="1051"/>
      <c r="AG19" s="1051"/>
      <c r="AH19" s="1051"/>
      <c r="AI19" s="1051"/>
      <c r="AJ19" s="1051"/>
      <c r="AK19" s="1051"/>
      <c r="AL19" s="1051"/>
      <c r="AN19" s="1051" t="s">
        <v>653</v>
      </c>
      <c r="AO19" s="1051"/>
      <c r="AP19" s="1051"/>
      <c r="AQ19" s="1051"/>
      <c r="AR19" s="1051"/>
      <c r="AS19" s="1051"/>
      <c r="AT19" s="1051"/>
      <c r="AU19" s="1051"/>
      <c r="AV19" s="1051"/>
      <c r="AW19" s="1051"/>
      <c r="AY19" s="1051" t="s">
        <v>654</v>
      </c>
      <c r="AZ19" s="1051"/>
      <c r="BA19" s="1051"/>
      <c r="BB19" s="1051"/>
      <c r="BC19" s="1051"/>
      <c r="BD19" s="1051"/>
      <c r="BE19" s="1051"/>
      <c r="BF19" s="1051"/>
      <c r="BG19" s="1051"/>
      <c r="BH19" s="1051"/>
      <c r="BI19" s="1051"/>
      <c r="BJ19" s="1051"/>
      <c r="BL19" s="1051" t="s">
        <v>660</v>
      </c>
      <c r="BM19" s="1051"/>
      <c r="BN19" s="1051"/>
      <c r="BO19" s="1051"/>
      <c r="BP19" s="1051"/>
      <c r="BQ19" s="1051"/>
      <c r="BR19" s="1051"/>
      <c r="BS19" s="1051"/>
      <c r="BT19" s="1051"/>
      <c r="BU19" s="1051"/>
      <c r="BV19" s="1051"/>
      <c r="BW19" s="1051"/>
      <c r="BX19" s="1051"/>
      <c r="CA19" t="s">
        <v>49</v>
      </c>
      <c r="CB19" t="s">
        <v>49</v>
      </c>
      <c r="CC19" t="s">
        <v>49</v>
      </c>
      <c r="CD19" t="s">
        <v>617</v>
      </c>
      <c r="CE19">
        <v>213473</v>
      </c>
      <c r="CI19" t="s">
        <v>49</v>
      </c>
      <c r="CJ19" t="s">
        <v>49</v>
      </c>
      <c r="CK19" t="s">
        <v>49</v>
      </c>
      <c r="CL19" t="s">
        <v>645</v>
      </c>
      <c r="CM19">
        <v>86611</v>
      </c>
      <c r="CQ19" t="s">
        <v>49</v>
      </c>
      <c r="CR19" t="s">
        <v>613</v>
      </c>
      <c r="CS19" t="s">
        <v>49</v>
      </c>
      <c r="CT19" t="s">
        <v>645</v>
      </c>
      <c r="CU19">
        <v>10093</v>
      </c>
    </row>
    <row r="20" spans="2:99" ht="13.5" thickBot="1">
      <c r="B20" s="148" t="s">
        <v>642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618</v>
      </c>
      <c r="CE20">
        <v>171044</v>
      </c>
      <c r="CI20" t="s">
        <v>49</v>
      </c>
      <c r="CJ20" t="s">
        <v>49</v>
      </c>
      <c r="CK20" t="s">
        <v>49</v>
      </c>
      <c r="CL20" t="s">
        <v>633</v>
      </c>
      <c r="CM20">
        <v>90029</v>
      </c>
      <c r="CQ20" t="s">
        <v>49</v>
      </c>
      <c r="CR20" t="s">
        <v>613</v>
      </c>
      <c r="CS20" t="s">
        <v>49</v>
      </c>
      <c r="CT20" t="s">
        <v>633</v>
      </c>
      <c r="CU20">
        <v>10892</v>
      </c>
    </row>
    <row r="21" spans="2:99">
      <c r="B21" s="778" t="s">
        <v>342</v>
      </c>
      <c r="C21" s="774" t="s">
        <v>630</v>
      </c>
      <c r="D21" s="774" t="s">
        <v>631</v>
      </c>
      <c r="E21" s="774" t="s">
        <v>632</v>
      </c>
      <c r="F21" s="774" t="s">
        <v>164</v>
      </c>
      <c r="G21" s="774" t="s">
        <v>645</v>
      </c>
      <c r="H21" s="774" t="s">
        <v>633</v>
      </c>
      <c r="I21" s="774" t="s">
        <v>634</v>
      </c>
      <c r="J21" s="774" t="s">
        <v>635</v>
      </c>
      <c r="K21" s="774" t="s">
        <v>636</v>
      </c>
      <c r="L21" s="774" t="s">
        <v>622</v>
      </c>
      <c r="M21" s="786" t="s">
        <v>643</v>
      </c>
      <c r="O21" s="778" t="s">
        <v>342</v>
      </c>
      <c r="P21" s="774" t="s">
        <v>630</v>
      </c>
      <c r="Q21" s="774" t="s">
        <v>631</v>
      </c>
      <c r="R21" s="774" t="s">
        <v>632</v>
      </c>
      <c r="S21" s="774" t="s">
        <v>164</v>
      </c>
      <c r="T21" s="774" t="s">
        <v>645</v>
      </c>
      <c r="U21" s="774" t="s">
        <v>633</v>
      </c>
      <c r="V21" s="774" t="s">
        <v>634</v>
      </c>
      <c r="W21" s="774" t="s">
        <v>635</v>
      </c>
      <c r="X21" s="774" t="s">
        <v>636</v>
      </c>
      <c r="Y21" s="774" t="s">
        <v>622</v>
      </c>
      <c r="Z21" s="779"/>
      <c r="AB21" s="778"/>
      <c r="AC21" s="774" t="s">
        <v>57</v>
      </c>
      <c r="AD21" s="774" t="s">
        <v>59</v>
      </c>
      <c r="AE21" s="774" t="s">
        <v>61</v>
      </c>
      <c r="AF21" s="774" t="s">
        <v>63</v>
      </c>
      <c r="AG21" s="774" t="s">
        <v>65</v>
      </c>
      <c r="AH21" s="774" t="s">
        <v>67</v>
      </c>
      <c r="AI21" s="774" t="s">
        <v>69</v>
      </c>
      <c r="AJ21" s="774" t="s">
        <v>71</v>
      </c>
      <c r="AK21" s="774" t="s">
        <v>73</v>
      </c>
      <c r="AL21" s="779"/>
      <c r="AN21" s="778" t="s">
        <v>342</v>
      </c>
      <c r="AO21" s="774" t="s">
        <v>57</v>
      </c>
      <c r="AP21" s="774" t="s">
        <v>59</v>
      </c>
      <c r="AQ21" s="774" t="s">
        <v>61</v>
      </c>
      <c r="AR21" s="774" t="s">
        <v>63</v>
      </c>
      <c r="AS21" s="774" t="s">
        <v>65</v>
      </c>
      <c r="AT21" s="774" t="s">
        <v>67</v>
      </c>
      <c r="AU21" s="774" t="s">
        <v>69</v>
      </c>
      <c r="AV21" s="774" t="s">
        <v>71</v>
      </c>
      <c r="AW21" s="779" t="s">
        <v>73</v>
      </c>
      <c r="AY21" s="778" t="s">
        <v>342</v>
      </c>
      <c r="AZ21" s="774" t="s">
        <v>57</v>
      </c>
      <c r="BA21" s="774" t="s">
        <v>59</v>
      </c>
      <c r="BB21" s="774" t="s">
        <v>61</v>
      </c>
      <c r="BC21" s="774" t="s">
        <v>63</v>
      </c>
      <c r="BD21" s="774" t="s">
        <v>65</v>
      </c>
      <c r="BE21" s="774" t="s">
        <v>67</v>
      </c>
      <c r="BF21" s="774" t="s">
        <v>69</v>
      </c>
      <c r="BG21" s="774" t="s">
        <v>71</v>
      </c>
      <c r="BH21" s="774" t="s">
        <v>73</v>
      </c>
      <c r="BI21" s="774"/>
      <c r="BJ21" s="779"/>
      <c r="BL21" s="778" t="s">
        <v>342</v>
      </c>
      <c r="BM21" s="774" t="s">
        <v>630</v>
      </c>
      <c r="BN21" s="774" t="s">
        <v>631</v>
      </c>
      <c r="BO21" s="774" t="s">
        <v>632</v>
      </c>
      <c r="BP21" s="774" t="s">
        <v>164</v>
      </c>
      <c r="BQ21" s="774" t="s">
        <v>645</v>
      </c>
      <c r="BR21" s="774" t="s">
        <v>633</v>
      </c>
      <c r="BS21" s="774" t="s">
        <v>634</v>
      </c>
      <c r="BT21" s="774" t="s">
        <v>635</v>
      </c>
      <c r="BU21" s="774" t="s">
        <v>636</v>
      </c>
      <c r="BV21" s="774" t="s">
        <v>622</v>
      </c>
      <c r="BW21" s="774" t="s">
        <v>666</v>
      </c>
      <c r="BX21" s="779"/>
      <c r="CA21" t="s">
        <v>49</v>
      </c>
      <c r="CB21" t="s">
        <v>49</v>
      </c>
      <c r="CC21" t="s">
        <v>49</v>
      </c>
      <c r="CD21" t="s">
        <v>619</v>
      </c>
      <c r="CE21">
        <v>240811</v>
      </c>
      <c r="CI21" t="s">
        <v>49</v>
      </c>
      <c r="CJ21" t="s">
        <v>49</v>
      </c>
      <c r="CK21" t="s">
        <v>49</v>
      </c>
      <c r="CL21" t="s">
        <v>634</v>
      </c>
      <c r="CM21">
        <v>9990</v>
      </c>
      <c r="CQ21" t="s">
        <v>49</v>
      </c>
      <c r="CR21" t="s">
        <v>613</v>
      </c>
      <c r="CS21" t="s">
        <v>49</v>
      </c>
      <c r="CT21" t="s">
        <v>634</v>
      </c>
      <c r="CU21">
        <v>830</v>
      </c>
    </row>
    <row r="22" spans="2:99">
      <c r="B22" s="775" t="s">
        <v>598</v>
      </c>
      <c r="C22" s="780"/>
      <c r="D22" s="780">
        <f>SUMIFS(INDEX(Table5[],,MATCH(B21,Table5[#Headers],0)),Table5[MainSpaceHeatingFuel],"*Oil",Table5[Year_of_Construction (group)],B22)</f>
        <v>469</v>
      </c>
      <c r="E22" s="780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0">
        <f>SUMIFS(INDEX(Table5[],,MATCH(B21,Table5[#Headers],0)),Table5[MainSpaceHeatingFuel],"",Table5[Year_of_Construction (group)],B22)</f>
        <v>363</v>
      </c>
      <c r="M22" s="781">
        <f>SUM(C22:L22)</f>
        <v>6094</v>
      </c>
      <c r="O22" s="775" t="s">
        <v>598</v>
      </c>
      <c r="P22" s="780">
        <f>SUMIFS( CU14:CU96,CT14:CT96, P21, CS14:CS96, O21)</f>
        <v>941</v>
      </c>
      <c r="Q22" s="780">
        <f>SUMIFS( CU14:CU96,CT14:CT96, Q21, CS14:CS96, O21)</f>
        <v>1622</v>
      </c>
      <c r="R22" s="780">
        <f>SUMIFS( CU14:CU96,CT14:CT96, R21, CS14:CS96, O21)</f>
        <v>3653</v>
      </c>
      <c r="S22" s="780">
        <f>SUMIFS( CU14:CU96,CT14:CT96, S21, CS14:CS96, O21)</f>
        <v>6835</v>
      </c>
      <c r="T22" s="780">
        <f>SUMIFS( CU14:CU96,CT14:CT96, T21, CS14:CS96, O21)</f>
        <v>163</v>
      </c>
      <c r="U22" s="780">
        <f>SUMIFS( CU14:CU96,CT14:CT96, U21, CS14:CS96, O21)</f>
        <v>75</v>
      </c>
      <c r="V22" s="780">
        <f>SUMIFS( CU14:CU96,CT14:CT96, V21, CS14:CS96, O21)</f>
        <v>56</v>
      </c>
      <c r="W22" s="780">
        <f>SUMIFS( CU14:CU96,CT14:CT96, W21, CS14:CS96, O21)</f>
        <v>88</v>
      </c>
      <c r="X22" s="780">
        <f>SUMIFS( CU14:CU96,CT14:CT96, X21, CS14:CS96, O21)</f>
        <v>92</v>
      </c>
      <c r="Y22" s="780">
        <f>SUMIFS( CU14:CU96,CT14:CT96, Y21, CS14:CS96, O21)</f>
        <v>181</v>
      </c>
      <c r="Z22" s="781">
        <f>SUM(P22:Y22)</f>
        <v>13706</v>
      </c>
      <c r="AB22" s="775" t="s">
        <v>598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0">
        <v>1151</v>
      </c>
      <c r="AJ22" s="610">
        <v>882</v>
      </c>
      <c r="AK22" s="780">
        <v>2407</v>
      </c>
      <c r="AL22" s="781">
        <f>SUM(AC22:AK22)</f>
        <v>6094</v>
      </c>
      <c r="AN22" s="775" t="s">
        <v>598</v>
      </c>
      <c r="AO22" s="788">
        <f t="shared" ref="AO22:AO30" si="5">AC22/AL22</f>
        <v>4.9228749589760423E-4</v>
      </c>
      <c r="AP22" s="788">
        <f t="shared" ref="AP22:AP30" si="6">AD22/AL22</f>
        <v>2.133245815556285E-3</v>
      </c>
      <c r="AQ22" s="788">
        <f t="shared" ref="AQ22:AQ30" si="7">AE22/AL22</f>
        <v>6.5638332786347228E-3</v>
      </c>
      <c r="AR22" s="788">
        <f t="shared" ref="AR22:AR30" si="8">AF22/AL22</f>
        <v>1.3948145717098785E-2</v>
      </c>
      <c r="AS22" s="788">
        <f t="shared" ref="AS22:AS30" si="9">AG22/AL22</f>
        <v>8.6478503446012475E-2</v>
      </c>
      <c r="AT22" s="788">
        <f t="shared" ref="AT22:AT30" si="10">AH22/AL22</f>
        <v>0.16179849031834592</v>
      </c>
      <c r="AU22" s="788">
        <f t="shared" ref="AU22:AU30" si="11">AI22/AL22</f>
        <v>0.18887430259271415</v>
      </c>
      <c r="AV22" s="788">
        <f t="shared" ref="AV22:AV30" si="12">AJ22/AL22</f>
        <v>0.14473252379389565</v>
      </c>
      <c r="AW22" s="789">
        <f t="shared" ref="AW22:AW30" si="13">AK22/AL22</f>
        <v>0.39497866754184446</v>
      </c>
      <c r="AY22" s="794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5"/>
      <c r="BL22" s="805" t="s">
        <v>57</v>
      </c>
      <c r="BM22" s="776">
        <f>(P22*AO22+P23*AO23+P24*AO24+P25*AO25+P26*AO26+P27*AO27+P28*AO28+P29*AO29+P30*AO30+P31/9)*BX31</f>
        <v>183.89796145812321</v>
      </c>
      <c r="BN22" s="776">
        <f>(Q22*AO22+Q23*AO23+Q24*AO24+Q25*AO25+Q26*AO26+Q27*AO27+Q28*AO28+Q29*AO29+Q30*AO30+Q31/9)*BX31</f>
        <v>369.358408791062</v>
      </c>
      <c r="BO22" s="776">
        <f>(R22*AO22+R23*AO23+R24*AO24+R25*AO25+R26*AO26+R27*AO27+R28*AO28+R29*AO29+R30*AO30+R31/9)*BX31</f>
        <v>3828.3050528959375</v>
      </c>
      <c r="BP22" s="776">
        <f>(S22*AO22+S23*AO23+S24*AO24+S25*AO25+S26*AO26+S27*AO27+S28*AO28+S29*AO29+S30*AO30+S31/9)*BX31</f>
        <v>3682.2435907229228</v>
      </c>
      <c r="BQ22" s="776">
        <f>(T22*AO22+T23*AO23+T24*AO24+T25*AO25+T26*AO26+T27*AO27+T28*AO28+T29*AO29+T30*AO30+T31/9)*BX31</f>
        <v>41.32770948581269</v>
      </c>
      <c r="BR22" s="776">
        <f>(U22*AO22+U23*AO23+U24*AO24+U25*AO25+U26*AO26+U27*AO27+U28*AO28+U29*AO29+U30*AO30+U31/9)*BX31</f>
        <v>22.36581195396133</v>
      </c>
      <c r="BS22" s="776">
        <f>(V22*AO22+V23*AO23+V24*AO24+V25*AO25+V26*AO26+V27*AO27+V28*AO28+V29*AO29+V30*AO30+V31/9)*BX31</f>
        <v>41.233455253880358</v>
      </c>
      <c r="BT22" s="776">
        <f>(W22*AO22+W23*AO23+W24*AO24+W25*AO25+W26*AO26+W27*AO27+W28*AO28+W29*AO29+W30*AO30+W31/9)*BX31</f>
        <v>33.528460612781927</v>
      </c>
      <c r="BU22" s="776">
        <f>(X22*AO22+X23*AO23+X24*AO24+X25*AO25+X26*AO26+X27*AO27+X28*AO28+X29*AO29+X30*AO30+X31/9)*BX31</f>
        <v>120.73024152491226</v>
      </c>
      <c r="BV22" s="776">
        <f>(Y22*AO22+Y23*AO23+Y24*AO24+Y25*AO25+Y26*AO26+Y27*AO27+Y28*AO28+Y29*AO29+Y30*AO30+Y31/9)*BX31</f>
        <v>1335.6949189130539</v>
      </c>
      <c r="BW22" s="811">
        <f>AVERAGE(BQ22,BR22,BT22)/3</f>
        <v>10.802442450283992</v>
      </c>
      <c r="BX22" s="795"/>
      <c r="CA22" t="s">
        <v>49</v>
      </c>
      <c r="CB22" t="s">
        <v>49</v>
      </c>
      <c r="CC22" t="s">
        <v>49</v>
      </c>
      <c r="CD22" t="s">
        <v>620</v>
      </c>
      <c r="CE22">
        <v>431763</v>
      </c>
      <c r="CI22" t="s">
        <v>49</v>
      </c>
      <c r="CJ22" t="s">
        <v>49</v>
      </c>
      <c r="CK22" t="s">
        <v>49</v>
      </c>
      <c r="CL22" t="s">
        <v>635</v>
      </c>
      <c r="CM22">
        <v>33976</v>
      </c>
      <c r="CQ22" t="s">
        <v>49</v>
      </c>
      <c r="CR22" t="s">
        <v>613</v>
      </c>
      <c r="CS22" t="s">
        <v>49</v>
      </c>
      <c r="CT22" t="s">
        <v>635</v>
      </c>
      <c r="CU22">
        <v>6539</v>
      </c>
    </row>
    <row r="23" spans="2:99">
      <c r="B23" s="775" t="s">
        <v>599</v>
      </c>
      <c r="C23" s="780"/>
      <c r="D23" s="780">
        <f>SUMIFS(INDEX(Table5[],,MATCH(B21,Table5[#Headers],0)),Table5[MainSpaceHeatingFuel],"*Oil",Table5[Year_of_Construction (group)],B23)</f>
        <v>266</v>
      </c>
      <c r="E23" s="780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0">
        <f>SUMIFS(INDEX(Table5[],,MATCH(B21,Table5[#Headers],0)),Table5[MainSpaceHeatingFuel],"",Table5[Year_of_Construction (group)],B23)</f>
        <v>59</v>
      </c>
      <c r="M23" s="781">
        <f t="shared" ref="M23:M30" si="15">SUM(C23:L23)</f>
        <v>2800</v>
      </c>
      <c r="O23" s="775" t="s">
        <v>599</v>
      </c>
      <c r="P23" s="780">
        <f>SUMIFS( CU110:CU181,CT110:CT181, P21, CS110:CS181, O21)</f>
        <v>234</v>
      </c>
      <c r="Q23" s="780">
        <f>SUMIFS( CU110:CU181,CT110:CT181, Q21, CS110:CS181, O21)</f>
        <v>575</v>
      </c>
      <c r="R23" s="780">
        <f>SUMIFS( CU110:CU181,CT110:CT181, R21, CS110:CS181, O21)</f>
        <v>2069</v>
      </c>
      <c r="S23" s="780">
        <f>SUMIFS( CU110:CU181,CT110:CT181, S21, CS110:CS181, O21)</f>
        <v>2235</v>
      </c>
      <c r="T23" s="780">
        <f>SUMIFS( CU110:CU181,CT110:CT181, T21, CS110:CS181, O21)</f>
        <v>99</v>
      </c>
      <c r="U23" s="780">
        <f>SUMIFS( CU110:CU181,CT110:CT181, U21, CS110:CS181, O21)</f>
        <v>43</v>
      </c>
      <c r="V23" s="780">
        <f>SUMIFS( CU110:CU181,CT110:CT181, V21, CS110:CS181, O21)</f>
        <v>11</v>
      </c>
      <c r="W23" s="780">
        <f>SUMIFS( CU110:CU181,CT110:CT181, W21, CS110:CS181, O21)</f>
        <v>29</v>
      </c>
      <c r="X23" s="780">
        <f>SUMIFS( CU110:CU181,CT110:CT181, X21, CS110:CS181, O21)</f>
        <v>39</v>
      </c>
      <c r="Y23" s="780">
        <f>SUMIFS( CU110:CU181,CT110:CT181, Y21, CS110:CS181, O21)</f>
        <v>59</v>
      </c>
      <c r="Z23" s="781">
        <f t="shared" ref="Z23:Z30" si="16">SUM(P23:Y23)</f>
        <v>5393</v>
      </c>
      <c r="AB23" s="775" t="s">
        <v>599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1">
        <f t="shared" ref="AL23:AL30" si="17">SUM(AC23:AK23)</f>
        <v>2800</v>
      </c>
      <c r="AN23" s="775" t="s">
        <v>599</v>
      </c>
      <c r="AO23" s="788">
        <f t="shared" si="5"/>
        <v>7.1428571428571429E-4</v>
      </c>
      <c r="AP23" s="788">
        <f t="shared" si="6"/>
        <v>7.4999999999999997E-3</v>
      </c>
      <c r="AQ23" s="788">
        <f t="shared" si="7"/>
        <v>4.5714285714285714E-2</v>
      </c>
      <c r="AR23" s="788">
        <f t="shared" si="8"/>
        <v>6.8928571428571422E-2</v>
      </c>
      <c r="AS23" s="788">
        <f t="shared" si="9"/>
        <v>0.16464285714285715</v>
      </c>
      <c r="AT23" s="788">
        <f t="shared" si="10"/>
        <v>0.17749999999999999</v>
      </c>
      <c r="AU23" s="788">
        <f t="shared" si="11"/>
        <v>0.16142857142857142</v>
      </c>
      <c r="AV23" s="788">
        <f t="shared" si="12"/>
        <v>0.11</v>
      </c>
      <c r="AW23" s="789">
        <f t="shared" si="13"/>
        <v>0.26357142857142857</v>
      </c>
      <c r="AY23" s="794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5"/>
      <c r="BL23" s="806" t="s">
        <v>59</v>
      </c>
      <c r="BM23" s="777">
        <f>(P22*AP22+P23*AP23+P24*AP24+P25*AP25+P26*AP26+P27*AP27+P28*AP28+P29*AP29+P30*AP30+P31/9)*BX31</f>
        <v>166.32488992761515</v>
      </c>
      <c r="BN23" s="777">
        <f>(Q22*AP22+Q23*AP23+Q24*AP24+Q25*AP25+Q26*AP26+Q27*AP27+Q28*AP28+Q29*AP29+Q30*AP30+Q31/9)*BX31</f>
        <v>252.24610081719894</v>
      </c>
      <c r="BO23" s="777">
        <f>(R22*AP22+R23*AP23+R24*AP24+R25*AP25+R26*AP26+R27*AP27+R28*AP28+R29*AP29+R30*AP30+R31/9)*BX31</f>
        <v>2661.9094968662857</v>
      </c>
      <c r="BP23" s="777">
        <f>(S22*AP22+S23*AP23+S24*AP24+S25*AP25+S26*AP26+S27*AP27+S28*AP28+S29*AP29+S30*AP30+S31/9)*BX31</f>
        <v>3140.8766319012134</v>
      </c>
      <c r="BQ23" s="777">
        <f>(T22*AP22+T23*AP23+T24*AP24+T25*AP25+T26*AP26+T27*AP27+T28*AP28+T29*AP29+T30*AP30+T31/9)*BX31</f>
        <v>37.247990406026034</v>
      </c>
      <c r="BR23" s="777">
        <f>(U22*AP22+U23*AP23+U24*AP24+U25*AP25+U26*AP26+U27*AP27+U28*AP28+U29*AP29+U30*AP30+U31/9)*BX31</f>
        <v>13.343718557570481</v>
      </c>
      <c r="BS23" s="777">
        <f>(V22*AP22+V23*AP23+V24*AP24+V25*AP25+V26*AP26+V27*AP27+V28*AP28+V29*AP29+V30*AP30+V31/9)*BX31</f>
        <v>25.54665856837449</v>
      </c>
      <c r="BT23" s="777">
        <f>(W22*AP22+W23*AP23+W24*AP24+W25*AP25+W26*AP26+W27*AP27+W28*AP28+W29*AP29+W30*AP30+W31/9)*BX31</f>
        <v>14.535699745114504</v>
      </c>
      <c r="BU23" s="777">
        <f>(X22*AP22+X23*AP23+X24*AP24+X25*AP25+X26*AP26+X27*AP27+X28*AP28+X29*AP29+X30*AP30+X31/9)*BX31</f>
        <v>51.13592993358121</v>
      </c>
      <c r="BV23" s="777">
        <f>(Y22*AP22+Y23*AP23+Y24*AP24+Y25*AP25+Y26*AP26+Y27*AP27+Y28*AP28+Y29*AP29+Y30*AP30+Y31/9)*BX31</f>
        <v>1286.0232048842727</v>
      </c>
      <c r="BW23" s="812">
        <f>AVERAGE(BQ23,BR23,BT23)/3</f>
        <v>7.2363787454123347</v>
      </c>
      <c r="BX23" s="795"/>
      <c r="CA23" t="s">
        <v>49</v>
      </c>
      <c r="CB23" t="s">
        <v>49</v>
      </c>
      <c r="CC23" t="s">
        <v>49</v>
      </c>
      <c r="CD23" t="s">
        <v>621</v>
      </c>
      <c r="CE23">
        <v>33436</v>
      </c>
      <c r="CI23" t="s">
        <v>49</v>
      </c>
      <c r="CJ23" t="s">
        <v>49</v>
      </c>
      <c r="CK23" t="s">
        <v>49</v>
      </c>
      <c r="CL23" t="s">
        <v>636</v>
      </c>
      <c r="CM23">
        <v>11068</v>
      </c>
      <c r="CQ23" t="s">
        <v>49</v>
      </c>
      <c r="CR23" t="s">
        <v>613</v>
      </c>
      <c r="CS23" t="s">
        <v>49</v>
      </c>
      <c r="CT23" t="s">
        <v>636</v>
      </c>
      <c r="CU23">
        <v>744</v>
      </c>
    </row>
    <row r="24" spans="2:99">
      <c r="B24" s="775" t="s">
        <v>600</v>
      </c>
      <c r="C24" s="780"/>
      <c r="D24" s="780">
        <f>SUMIFS(INDEX(Table5[],,MATCH(B21,Table5[#Headers],0)),Table5[MainSpaceHeatingFuel],"*Oil",Table5[Year_of_Construction (group)],B24)</f>
        <v>241</v>
      </c>
      <c r="E24" s="780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0">
        <f>SUMIFS(INDEX(Table5[],,MATCH(B21,Table5[#Headers],0)),Table5[MainSpaceHeatingFuel],"",Table5[Year_of_Construction (group)],B24)</f>
        <v>43</v>
      </c>
      <c r="M24" s="781">
        <f t="shared" si="15"/>
        <v>2187</v>
      </c>
      <c r="O24" s="775" t="s">
        <v>600</v>
      </c>
      <c r="P24" s="780">
        <f>SUMIFS( CU195:CU266,CT195:CT266, P21, CS195:CS266, O21)</f>
        <v>212</v>
      </c>
      <c r="Q24" s="780">
        <f>SUMIFS( CU195:CU266,CT195:CT266, Q21, CS195:CS266, O21)</f>
        <v>505</v>
      </c>
      <c r="R24" s="780">
        <f>SUMIFS( CU195:CU266,CT195:CT266, R21, CS195:CS266, O21)</f>
        <v>2730</v>
      </c>
      <c r="S24" s="780">
        <f>SUMIFS( CU195:CU266,CT195:CT266, S21, CS195:CS266, O21)</f>
        <v>1710</v>
      </c>
      <c r="T24" s="780">
        <f>SUMIFS( CU195:CU266,CT195:CT266, T21, CS195:CS266, O21)</f>
        <v>98</v>
      </c>
      <c r="U24" s="780">
        <f>SUMIFS( CU195:CU266,CT195:CT266, U21, CS195:CS266, O21)</f>
        <v>37</v>
      </c>
      <c r="V24" s="780">
        <f>SUMIFS( CU195:CU266,CT195:CT266, V21, CS195:CS266, O21)</f>
        <v>12</v>
      </c>
      <c r="W24" s="780">
        <f>SUMIFS( CU195:CU266,CT195:CT266, W21, CS195:CS266, O21)</f>
        <v>19</v>
      </c>
      <c r="X24" s="780">
        <f>SUMIFS( CU195:CU266,CT195:CT266, X21, CS195:CS266, O21)</f>
        <v>30</v>
      </c>
      <c r="Y24" s="780">
        <f>SUMIFS( CU195:CU266,CT195:CT266, Y21, CS195:CS266, O21)</f>
        <v>36</v>
      </c>
      <c r="Z24" s="781">
        <f t="shared" si="16"/>
        <v>5389</v>
      </c>
      <c r="AB24" s="775" t="s">
        <v>600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1">
        <f t="shared" si="17"/>
        <v>2187</v>
      </c>
      <c r="AN24" s="775" t="s">
        <v>600</v>
      </c>
      <c r="AO24" s="788">
        <f t="shared" si="5"/>
        <v>6.8587105624142658E-3</v>
      </c>
      <c r="AP24" s="788">
        <f t="shared" si="6"/>
        <v>1.4631915866483767E-2</v>
      </c>
      <c r="AQ24" s="788">
        <f t="shared" si="7"/>
        <v>4.3438500228623687E-2</v>
      </c>
      <c r="AR24" s="788">
        <f>AF24/AL24</f>
        <v>5.5326931870141746E-2</v>
      </c>
      <c r="AS24" s="788">
        <f t="shared" si="9"/>
        <v>0.16095107453132146</v>
      </c>
      <c r="AT24" s="788">
        <f t="shared" si="10"/>
        <v>0.20850480109739369</v>
      </c>
      <c r="AU24" s="788">
        <f t="shared" si="11"/>
        <v>0.18427069044352995</v>
      </c>
      <c r="AV24" s="788">
        <f t="shared" si="12"/>
        <v>0.11385459533607682</v>
      </c>
      <c r="AW24" s="789">
        <f t="shared" si="13"/>
        <v>0.21216278006401462</v>
      </c>
      <c r="AY24" s="794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5"/>
      <c r="BL24" s="805" t="s">
        <v>61</v>
      </c>
      <c r="BM24" s="776">
        <f>(P22*AQ22+P23*AQ23+P24*AQ24+P25*AQ25+P26*AQ26+P27*AQ27+P28*AQ28+P29*AQ29+P30*AQ30+P31/9)*BX31</f>
        <v>278.21519496375947</v>
      </c>
      <c r="BN24" s="776">
        <f>(Q22*AQ22+Q23*AQ23+Q24*AQ24+Q25*AQ25+Q26*AQ26+Q27*AQ27+Q28*AQ28+Q29*AQ29+Q30*AQ30+Q31/9)*BX31</f>
        <v>484.56020907056848</v>
      </c>
      <c r="BO24" s="776">
        <f>(R22*AQ22+R23*AQ23+R24*AQ24+R25*AQ25+R26*AQ26+R27*AQ27+R28*AQ28+R29*AQ29+R30*AQ30+R31/9)*BX31</f>
        <v>6017.8273291457908</v>
      </c>
      <c r="BP24" s="776">
        <f>(S22*AQ22+S23*AQ23+S24*AQ24+S25*AQ25+S26*AQ26+S27*AQ27+S28*AQ28+S29*AQ29+S30*AQ30+S31/9)*BX31</f>
        <v>5996.2800504088536</v>
      </c>
      <c r="BQ24" s="776">
        <f>(T22*AQ22+T23*AQ23+T24*AQ24+T25*AQ25+T26*AQ26+T27*AQ27+T28*AQ28+T29*AQ29+T30*AQ30+T31/9)*BX31</f>
        <v>73.446015864297053</v>
      </c>
      <c r="BR24" s="776">
        <f>(U22*AQ22+U23*AQ23+U24*AQ24+U25*AQ25+U26*AQ26+U27*AQ27+U28*AQ28+U29*AQ29+U30*AQ30+U31/9)*BX31</f>
        <v>25.961706119554357</v>
      </c>
      <c r="BS24" s="776">
        <f>(V22*AQ22+V23*AQ23+V24*AQ24+V25*AQ25+V26*AQ26+V27*AQ27+V28*AQ28+V29*AQ29+V30*AQ30+V31/9)*BX31</f>
        <v>54.156588615112618</v>
      </c>
      <c r="BT24" s="776">
        <f>(W22*AQ22+W23*AQ23+W24*AQ24+W25*AQ25+W26*AQ26+W27*AQ27+W28*AQ28+W29*AQ29+W30*AQ30+W31/9)*BX31</f>
        <v>30.35722367161236</v>
      </c>
      <c r="BU24" s="776">
        <f>(X22*AQ22+X23*AQ23+X24*AQ24+X25*AQ25+X26*AQ26+X27*AQ27+X28*AQ28+X29*AQ29+X30*AQ30+X31/9)*BX31</f>
        <v>96.863308272194786</v>
      </c>
      <c r="BV24" s="776">
        <f>(Y22*AQ22+Y23*AQ23+Y24*AQ24+Y25*AQ25+Y26*AQ26+Y27*AQ27+Y28*AQ28+Y29*AQ29+Y30*AQ30+Y31/9)*BX31</f>
        <v>1341.6577897161283</v>
      </c>
      <c r="BW24" s="811">
        <f t="shared" ref="BW24:BW30" si="20">AVERAGE(BQ24,BR24,BT24)/3</f>
        <v>14.418327295051531</v>
      </c>
      <c r="BX24" s="795"/>
      <c r="CA24" t="s">
        <v>49</v>
      </c>
      <c r="CB24" t="s">
        <v>49</v>
      </c>
      <c r="CC24" t="s">
        <v>49</v>
      </c>
      <c r="CD24" t="s">
        <v>622</v>
      </c>
      <c r="CE24">
        <v>114122</v>
      </c>
      <c r="CI24" t="s">
        <v>49</v>
      </c>
      <c r="CJ24" t="s">
        <v>49</v>
      </c>
      <c r="CK24" t="s">
        <v>49</v>
      </c>
      <c r="CL24" t="s">
        <v>622</v>
      </c>
      <c r="CM24">
        <v>41345</v>
      </c>
      <c r="CQ24" t="s">
        <v>49</v>
      </c>
      <c r="CR24" t="s">
        <v>613</v>
      </c>
      <c r="CS24" t="s">
        <v>49</v>
      </c>
      <c r="CT24" t="s">
        <v>622</v>
      </c>
      <c r="CU24">
        <v>963</v>
      </c>
    </row>
    <row r="25" spans="2:99">
      <c r="B25" s="775" t="s">
        <v>601</v>
      </c>
      <c r="C25" s="780"/>
      <c r="D25" s="780">
        <f>SUMIFS(INDEX(Table5[],,MATCH(B21,Table5[#Headers],0)),Table5[MainSpaceHeatingFuel],"*Oil",Table5[Year_of_Construction (group)],B25)</f>
        <v>219</v>
      </c>
      <c r="E25" s="780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0">
        <f>SUMIFS(INDEX(Table5[],,MATCH(B21,Table5[#Headers],0)),Table5[MainSpaceHeatingFuel],"",Table5[Year_of_Construction (group)],B25)</f>
        <v>377</v>
      </c>
      <c r="M25" s="781">
        <f t="shared" si="15"/>
        <v>2486</v>
      </c>
      <c r="O25" s="775" t="s">
        <v>601</v>
      </c>
      <c r="P25" s="780">
        <f>SUMIFS( CU280:CU351,CT280:CT351, P21, CS280:CS351, O21)</f>
        <v>197</v>
      </c>
      <c r="Q25" s="780">
        <f>SUMIFS( CU280:CU351,CT280:CT351, Q21, CS280:CS351, O21)</f>
        <v>506</v>
      </c>
      <c r="R25" s="780">
        <f>SUMIFS( CU280:CU351,CT280:CT351, R21, CS280:CS351, O21)</f>
        <v>2560</v>
      </c>
      <c r="S25" s="780">
        <f>SUMIFS( CU280:CU351,CT280:CT351, S21, CS280:CS351, O21)</f>
        <v>1879</v>
      </c>
      <c r="T25" s="780">
        <f>SUMIFS( CU280:CU351,CT280:CT351, T21, CS280:CS351, O21)</f>
        <v>100</v>
      </c>
      <c r="U25" s="780">
        <f>SUMIFS( CU280:CU351,CT280:CT351, U21, CS280:CS351, O21)</f>
        <v>34</v>
      </c>
      <c r="V25" s="780">
        <f>SUMIFS( CU280:CU351,CT280:CT351, V21, CS280:CS351, O21)</f>
        <v>15</v>
      </c>
      <c r="W25" s="780">
        <f>SUMIFS( CU280:CU351,CT280:CT351, W21, CS280:CS351, O21)</f>
        <v>24</v>
      </c>
      <c r="X25" s="780">
        <f>SUMIFS( CU280:CU351,CT280:CT351, X21, CS280:CS351, O21)</f>
        <v>49</v>
      </c>
      <c r="Y25" s="780">
        <f>SUMIFS( CU280:CU351,CT280:CT351, Y21, CS280:CS351, O21)</f>
        <v>56</v>
      </c>
      <c r="Z25" s="781">
        <f t="shared" si="16"/>
        <v>5420</v>
      </c>
      <c r="AB25" s="775" t="s">
        <v>601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1">
        <f t="shared" si="17"/>
        <v>2486</v>
      </c>
      <c r="AN25" s="775" t="s">
        <v>601</v>
      </c>
      <c r="AO25" s="788">
        <f t="shared" si="5"/>
        <v>9.6540627514078835E-3</v>
      </c>
      <c r="AP25" s="788">
        <f t="shared" si="6"/>
        <v>1.7296862429605792E-2</v>
      </c>
      <c r="AQ25" s="788">
        <f t="shared" si="7"/>
        <v>6.9187449718423166E-2</v>
      </c>
      <c r="AR25" s="788">
        <f t="shared" si="8"/>
        <v>7.361222847948512E-2</v>
      </c>
      <c r="AS25" s="788">
        <f t="shared" si="9"/>
        <v>0.20595333869670152</v>
      </c>
      <c r="AT25" s="788">
        <f t="shared" si="10"/>
        <v>0.22083668543845536</v>
      </c>
      <c r="AU25" s="788">
        <f t="shared" si="11"/>
        <v>0.14843121480289623</v>
      </c>
      <c r="AV25" s="788">
        <f t="shared" si="12"/>
        <v>9.5736122284794847E-2</v>
      </c>
      <c r="AW25" s="789">
        <f t="shared" si="13"/>
        <v>0.15929203539823009</v>
      </c>
      <c r="AY25" s="794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5"/>
      <c r="BL25" s="806" t="s">
        <v>63</v>
      </c>
      <c r="BM25" s="777">
        <f>(P22*AR22+P23*AR23+P24*AR24+P25*AR25+P26*AR26+P27*AR27+P28*AR28+P29*AR29+P30*AR30+P31/9)*BX31</f>
        <v>379.72921887041144</v>
      </c>
      <c r="BN25" s="777">
        <f>(Q22*AR22+Q23*AR23+Q24*AR24+Q25*AR25+Q26*AR26+Q27*AR27+Q28*AR28+Q29*AR29+Q30*AR30+Q31/9)*BX31</f>
        <v>674.8957904896024</v>
      </c>
      <c r="BO25" s="777">
        <f>(R22*AR22+R23*AR23+R24*AR24+R25*AR25+R26*AR26+R27*AR27+R28*AR28+R29*AR29+R30*AR30+R31/9)*BX31</f>
        <v>8886.4226706993322</v>
      </c>
      <c r="BP25" s="777">
        <f>(S22*AR22+S23*AR23+S24*AR24+S25*AR25+S26*AR26+S27*AR27+S28*AR28+S29*AR29+S30*AR30+S31/9)*BX31</f>
        <v>8702.3459170297883</v>
      </c>
      <c r="BQ25" s="777">
        <f>(T22*AR22+T23*AR23+T24*AR24+T25*AR25+T26*AR26+T27*AR27+T28*AR28+T29*AR29+T30*AR30+T31/9)*BX31</f>
        <v>105.28475835534502</v>
      </c>
      <c r="BR25" s="777">
        <f>(U22*AR22+U23*AR23+U24*AR24+U25*AR25+U26*AR26+U27*AR27+U28*AR28+U29*AR29+U30*AR30+U31/9)*BX31</f>
        <v>36.570563693156203</v>
      </c>
      <c r="BS25" s="777">
        <f>(V22*AR22+V23*AR23+V24*AR24+V25*AR25+V26*AR26+V27*AR27+V28*AR28+V29*AR29+V30*AR30+V31/9)*BX31</f>
        <v>79.903217030360707</v>
      </c>
      <c r="BT25" s="777">
        <f>(W22*AR22+W23*AR23+W24*AR24+W25*AR25+W26*AR26+W27*AR27+W28*AR28+W29*AR29+W30*AR30+W31/9)*BX31</f>
        <v>43.280916359443189</v>
      </c>
      <c r="BU25" s="777">
        <f>(X22*AR22+X23*AR23+X24*AR24+X25*AR25+X26*AR26+X27*AR27+X28*AR28+X29*AR29+X30*AR30+X31/9)*BX31</f>
        <v>134.1017383877232</v>
      </c>
      <c r="BV25" s="777">
        <f>(Y22*AR22+Y23*AR23+Y24*AR24+Y25*AR25+Y26*AR26+Y27*AR27+Y28*AR28+Y29*AR29+Y30*AR30+Y31/9)*BX31</f>
        <v>1389.1839102929966</v>
      </c>
      <c r="BW25" s="812">
        <f t="shared" si="20"/>
        <v>20.570693156438267</v>
      </c>
      <c r="BX25" s="795"/>
      <c r="CA25" t="s">
        <v>49</v>
      </c>
      <c r="CB25" t="s">
        <v>49</v>
      </c>
      <c r="CC25" t="s">
        <v>623</v>
      </c>
      <c r="CI25" t="s">
        <v>49</v>
      </c>
      <c r="CJ25" t="s">
        <v>49</v>
      </c>
      <c r="CK25" t="s">
        <v>623</v>
      </c>
      <c r="CQ25" t="s">
        <v>49</v>
      </c>
      <c r="CR25" t="s">
        <v>613</v>
      </c>
      <c r="CS25" t="s">
        <v>55</v>
      </c>
    </row>
    <row r="26" spans="2:99">
      <c r="B26" s="775" t="s">
        <v>602</v>
      </c>
      <c r="C26" s="780"/>
      <c r="D26" s="780">
        <f>SUMIFS(INDEX(Table5[],,MATCH(B21,Table5[#Headers],0)),Table5[MainSpaceHeatingFuel],"*Oil",Table5[Year_of_Construction (group)],B26)</f>
        <v>497</v>
      </c>
      <c r="E26" s="780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0">
        <f>SUMIFS(INDEX(Table5[],,MATCH(B21,Table5[#Headers],0)),Table5[MainSpaceHeatingFuel],"",Table5[Year_of_Construction (group)],B26)</f>
        <v>256</v>
      </c>
      <c r="M26" s="781">
        <f t="shared" si="15"/>
        <v>3677</v>
      </c>
      <c r="O26" s="775" t="s">
        <v>602</v>
      </c>
      <c r="P26" s="780">
        <f>SUMIFS( CU365:CU436,CT365:CT436, P21, CS365:CS436, O21)</f>
        <v>244</v>
      </c>
      <c r="Q26" s="780">
        <f>SUMIFS( CU365:CU436,CT365:CT436, Q21, CS365:CS436, O21)</f>
        <v>679</v>
      </c>
      <c r="R26" s="780">
        <f>SUMIFS( CU365:CU436,CT365:CT436, R21, CS365:CS436, O21)</f>
        <v>2911</v>
      </c>
      <c r="S26" s="780">
        <f>SUMIFS( CU365:CU436,CT365:CT436, S21, CS365:CS436, O21)</f>
        <v>2951</v>
      </c>
      <c r="T26" s="780">
        <f>SUMIFS( CU365:CU436,CT365:CT436, T21, CS365:CS436, O21)</f>
        <v>175</v>
      </c>
      <c r="U26" s="780">
        <f>SUMIFS( CU365:CU436,CT365:CT436, U21, CS365:CS436, O21)</f>
        <v>48</v>
      </c>
      <c r="V26" s="780">
        <f>SUMIFS( CU365:CU436,CT365:CT436, V21, CS365:CS436, O21)</f>
        <v>37</v>
      </c>
      <c r="W26" s="780">
        <f>SUMIFS( CU365:CU436,CT365:CT436, W21, CS365:CS436, O21)</f>
        <v>37</v>
      </c>
      <c r="X26" s="780">
        <f>SUMIFS( CU365:CU436,CT365:CT436, X21, CS365:CS436, O21)</f>
        <v>62</v>
      </c>
      <c r="Y26" s="780">
        <f>SUMIFS( CU365:CU436,CT365:CT436, Y21, CS365:CS436, O21)</f>
        <v>57</v>
      </c>
      <c r="Z26" s="781">
        <f t="shared" si="16"/>
        <v>7201</v>
      </c>
      <c r="AB26" s="775" t="s">
        <v>602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0">
        <v>1033</v>
      </c>
      <c r="AI26" s="610">
        <v>747</v>
      </c>
      <c r="AJ26" s="610">
        <v>371</v>
      </c>
      <c r="AK26" s="610">
        <v>388</v>
      </c>
      <c r="AL26" s="781">
        <f t="shared" si="17"/>
        <v>3677</v>
      </c>
      <c r="AN26" s="775" t="s">
        <v>602</v>
      </c>
      <c r="AO26" s="788">
        <f>AC26/AL26</f>
        <v>5.4392167527875983E-4</v>
      </c>
      <c r="AP26" s="788">
        <f t="shared" si="6"/>
        <v>1.3598041881968997E-3</v>
      </c>
      <c r="AQ26" s="788">
        <f t="shared" si="7"/>
        <v>2.1484906173511016E-2</v>
      </c>
      <c r="AR26" s="788">
        <f t="shared" si="8"/>
        <v>3.0459613815610551E-2</v>
      </c>
      <c r="AS26" s="788">
        <f t="shared" si="9"/>
        <v>0.25564318738101716</v>
      </c>
      <c r="AT26" s="788">
        <f t="shared" si="10"/>
        <v>0.28093554528147946</v>
      </c>
      <c r="AU26" s="788">
        <f t="shared" si="11"/>
        <v>0.20315474571661682</v>
      </c>
      <c r="AV26" s="788">
        <f t="shared" si="12"/>
        <v>0.10089747076420995</v>
      </c>
      <c r="AW26" s="789">
        <f t="shared" si="13"/>
        <v>0.10552080500407941</v>
      </c>
      <c r="AY26" s="794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5"/>
      <c r="BL26" s="805" t="s">
        <v>65</v>
      </c>
      <c r="BM26" s="776">
        <f>(P22*AS22+P23*AS23+P24*AS24+P25*AS25+P26*AS26+P27*AS27+P28*AS28+P29*AS29+P30*AS30+P31/9)*BX31</f>
        <v>1180.8689395693179</v>
      </c>
      <c r="BN26" s="776">
        <f>(Q22*AS22+Q23*AS23+Q24*AS24+Q25*AS25+Q26*AS26+Q27*AS27+Q28*AS28+Q29*AS29+Q30*AS30+Q31/9)*BX31</f>
        <v>2201.421860594814</v>
      </c>
      <c r="BO26" s="776">
        <f>(R22*AS22+R23*AS23+R24*AS24+R25*AS25+R26*AS26+R27*AS27+R28*AS28+R29*AS29+R30*AS30+R31/9)*BX31</f>
        <v>26520.607723519232</v>
      </c>
      <c r="BP26" s="776">
        <f>(S22*AS22+S23*AS23+S24*AS24+S25*AS25+S26*AS26+S27*AS27+S28*AS28+S29*AS29+S30*AS30+S31/9)*BX31</f>
        <v>27459.053749258812</v>
      </c>
      <c r="BQ26" s="776">
        <f>(T22*AS22+T23*AS23+T24*AS24+T25*AS25+T26*AS26+T27*AS27+T28*AS28+T29*AS29+T30*AS30+T31/9)*BX31</f>
        <v>395.84030960234634</v>
      </c>
      <c r="BR26" s="776">
        <f>(U22*AS22+U23*AS23+U24*AS24+U25*AS25+U26*AS26+U27*AS27+U28*AS28+U29*AS29+U30*AS30+U31/9)*BX31</f>
        <v>131.79056806132633</v>
      </c>
      <c r="BS26" s="776">
        <f>(V22*AS22+V23*AS23+V24*AS24+V25*AS25+V26*AS26+V27*AS27+V28*AS28+V29*AS29+V30*AS30+V31/9)*BX31</f>
        <v>250.02643928900713</v>
      </c>
      <c r="BT26" s="776">
        <f>(W22*AS22+W23*AS23+W24*AS24+W25*AS25+W26*AS26+W27*AS27+W28*AS28+W29*AS29+W30*AS30+W31/9)*BX31</f>
        <v>142.76200429196442</v>
      </c>
      <c r="BU26" s="776">
        <f>(X22*AS22+X23*AS23+X24*AS24+X25*AS25+X26*AS26+X27*AS27+X28*AS28+X29*AS29+X30*AS30+X31/9)*BX31</f>
        <v>403.32748943058903</v>
      </c>
      <c r="BV26" s="776">
        <f>(Y22*AS22+Y23*AS23+Y24*AS24+Y25*AS25+Y26*AS26+Y27*AS27+Y28*AS28+Y29*AS29+Y30*AS30+Y31/9)*BX31</f>
        <v>1718.7055135489661</v>
      </c>
      <c r="BW26" s="811">
        <f t="shared" si="20"/>
        <v>74.488097995070788</v>
      </c>
      <c r="BX26" s="795"/>
      <c r="CA26" t="s">
        <v>49</v>
      </c>
      <c r="CB26" t="s">
        <v>49</v>
      </c>
      <c r="CC26" t="s">
        <v>49</v>
      </c>
      <c r="CD26" t="s">
        <v>612</v>
      </c>
      <c r="CE26">
        <v>715133</v>
      </c>
      <c r="CI26" t="s">
        <v>49</v>
      </c>
      <c r="CJ26" t="s">
        <v>49</v>
      </c>
      <c r="CK26" t="s">
        <v>49</v>
      </c>
      <c r="CL26" t="s">
        <v>611</v>
      </c>
      <c r="CM26">
        <v>715133</v>
      </c>
      <c r="CN26">
        <f>SUM(CM26,CM38,CM51,CM63,CM75,CM87)</f>
        <v>1675795</v>
      </c>
      <c r="CQ26" t="s">
        <v>49</v>
      </c>
      <c r="CR26" t="s">
        <v>613</v>
      </c>
      <c r="CS26" t="s">
        <v>55</v>
      </c>
      <c r="CT26" t="s">
        <v>611</v>
      </c>
      <c r="CU26">
        <v>74125</v>
      </c>
    </row>
    <row r="27" spans="2:99">
      <c r="B27" s="775" t="s">
        <v>603</v>
      </c>
      <c r="C27" s="780"/>
      <c r="D27" s="780">
        <f>SUMIFS(INDEX(Table5[],,MATCH(B21,Table5[#Headers],0)),Table5[MainSpaceHeatingFuel],"*Oil",Table5[Year_of_Construction (group)],B27)</f>
        <v>399</v>
      </c>
      <c r="E27" s="780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0">
        <f>SUMIFS(INDEX(Table5[],,MATCH(B21,Table5[#Headers],0)),Table5[MainSpaceHeatingFuel],"",Table5[Year_of_Construction (group)],B27)</f>
        <v>170</v>
      </c>
      <c r="M27" s="781">
        <f t="shared" si="15"/>
        <v>6342</v>
      </c>
      <c r="O27" s="775" t="s">
        <v>603</v>
      </c>
      <c r="P27" s="780">
        <f>SUMIFS( CU450:CU521,CT450:CT521, P21, CS450:CS521, O21)</f>
        <v>358</v>
      </c>
      <c r="Q27" s="780">
        <f>SUMIFS( CU450:CU521,CT450:CT521, Q21, CS450:CS521, O21)</f>
        <v>672</v>
      </c>
      <c r="R27" s="780">
        <f>SUMIFS( CU450:CU521,CT450:CT521, R21, CS450:CS521, O21)</f>
        <v>2926</v>
      </c>
      <c r="S27" s="780">
        <f>SUMIFS( CU450:CU521,CT450:CT521, S21, CS450:CS521, O21)</f>
        <v>5984</v>
      </c>
      <c r="T27" s="780">
        <f>SUMIFS( CU450:CU521,CT450:CT521, T21, CS450:CS521, O21)</f>
        <v>211</v>
      </c>
      <c r="U27" s="780">
        <f>SUMIFS( CU450:CU521,CT450:CT521, U21, CS450:CS521, O21)</f>
        <v>82</v>
      </c>
      <c r="V27" s="780">
        <f>SUMIFS( CU450:CU521,CT450:CT521, V21, CS450:CS521, O21)</f>
        <v>56</v>
      </c>
      <c r="W27" s="780">
        <f>SUMIFS( CU450:CU521,CT450:CT521, W21, CS450:CS521, O21)</f>
        <v>43</v>
      </c>
      <c r="X27" s="780">
        <f>SUMIFS( CU450:CU521,CT450:CT521, X21, CS450:CS521, O21)</f>
        <v>77</v>
      </c>
      <c r="Y27" s="780">
        <f>SUMIFS( CU450:CU521,CT450:CT521, Y21, CS450:CS521, O21)</f>
        <v>76</v>
      </c>
      <c r="Z27" s="781">
        <f t="shared" si="16"/>
        <v>10485</v>
      </c>
      <c r="AB27" s="775" t="s">
        <v>603</v>
      </c>
      <c r="AC27" s="610">
        <v>1</v>
      </c>
      <c r="AD27" s="610">
        <v>2</v>
      </c>
      <c r="AE27" s="610">
        <v>22</v>
      </c>
      <c r="AF27" s="610">
        <v>158</v>
      </c>
      <c r="AG27" s="780">
        <v>1445</v>
      </c>
      <c r="AH27" s="780">
        <v>2044</v>
      </c>
      <c r="AI27" s="780">
        <v>1642</v>
      </c>
      <c r="AJ27" s="610">
        <v>657</v>
      </c>
      <c r="AK27" s="610">
        <v>371</v>
      </c>
      <c r="AL27" s="781">
        <f t="shared" si="17"/>
        <v>6342</v>
      </c>
      <c r="AN27" s="775" t="s">
        <v>603</v>
      </c>
      <c r="AO27" s="788">
        <f t="shared" si="5"/>
        <v>1.5767896562598549E-4</v>
      </c>
      <c r="AP27" s="788">
        <f t="shared" si="6"/>
        <v>3.1535793125197099E-4</v>
      </c>
      <c r="AQ27" s="788">
        <f t="shared" si="7"/>
        <v>3.4689372437716809E-3</v>
      </c>
      <c r="AR27" s="788">
        <f t="shared" si="8"/>
        <v>2.4913276568905709E-2</v>
      </c>
      <c r="AS27" s="788">
        <f t="shared" si="9"/>
        <v>0.22784610532954905</v>
      </c>
      <c r="AT27" s="788">
        <f t="shared" si="10"/>
        <v>0.32229580573951433</v>
      </c>
      <c r="AU27" s="788">
        <f t="shared" si="11"/>
        <v>0.25890886155786819</v>
      </c>
      <c r="AV27" s="788">
        <f t="shared" si="12"/>
        <v>0.10359508041627247</v>
      </c>
      <c r="AW27" s="789">
        <f t="shared" si="13"/>
        <v>5.8498896247240618E-2</v>
      </c>
      <c r="AY27" s="794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5"/>
      <c r="BL27" s="806" t="s">
        <v>67</v>
      </c>
      <c r="BM27" s="777">
        <f>(P22*AT22+P23*AT23+P24*AT24+P25*AT25+P26*AT26+P27*AT27+P28*AT28+P29*AT29+P30*AT30+P31/9)*BX31</f>
        <v>1116.8399954239494</v>
      </c>
      <c r="BN27" s="777">
        <f>(Q22*AT22+Q23*AT23+Q24*AT24+Q25*AT25+Q26*AT26+Q27*AT27+Q28*AT28+Q29*AT29+Q30*AT30+Q31/9)*BX31</f>
        <v>2038.699060026951</v>
      </c>
      <c r="BO27" s="777">
        <f>(R22*AT22+R23*AT23+R24*AT24+R25*AT25+R26*AT26+R27*AT27+R28*AT28+R29*AT29+R30*AT30+R31/9)*BX31</f>
        <v>17411.507636241469</v>
      </c>
      <c r="BP27" s="777">
        <f>(S22*AT22+S23*AT23+S24*AT24+S25*AT25+S26*AT26+S27*AT27+S28*AT28+S29*AT29+S30*AT30+S31/9)*BX31</f>
        <v>21560.33077204696</v>
      </c>
      <c r="BQ27" s="777">
        <f>(T22*AT22+T23*AT23+T24*AT24+T25*AT25+T26*AT26+T27*AT27+T28*AT28+T29*AT29+T30*AT30+T31/9)*BX31</f>
        <v>403.0170573031703</v>
      </c>
      <c r="BR27" s="777">
        <f>(U22*AT22+U23*AT23+U24*AT24+U25*AT25+U26*AT26+U27*AT27+U28*AT28+U29*AT29+U30*AT30+U31/9)*BX31</f>
        <v>133.95311639845579</v>
      </c>
      <c r="BS27" s="777">
        <f>(V22*AT22+V23*AT23+V24*AT24+V25*AT25+V26*AT26+V27*AT27+V28*AT28+V29*AT29+V30*AT30+V31/9)*BX31</f>
        <v>178.2045817491788</v>
      </c>
      <c r="BT27" s="777">
        <f>(W22*AT22+W23*AT23+W24*AT24+W25*AT25+W26*AT26+W27*AT27+W28*AT28+W29*AT29+W30*AT30+W31/9)*BX31</f>
        <v>119.61962721297705</v>
      </c>
      <c r="BU27" s="777">
        <f>(X22*AT22+X23*AT23+X24*AT24+X25*AT25+X26*AT26+X27*AT27+X28*AT28+X29*AT29+X30*AT30+X31/9)*BX31</f>
        <v>294.8481457097426</v>
      </c>
      <c r="BV27" s="777">
        <f>(Y22*AT22+Y23*AT23+Y24*AT24+Y25*AT25+Y26*AT26+Y27*AT27+Y28*AT28+Y29*AT29+Y30*AT30+Y31/9)*BX31</f>
        <v>1595.8398028855161</v>
      </c>
      <c r="BW27" s="812">
        <f t="shared" si="20"/>
        <v>72.954422323844796</v>
      </c>
      <c r="BX27" s="795"/>
      <c r="CA27" t="s">
        <v>49</v>
      </c>
      <c r="CB27" t="s">
        <v>49</v>
      </c>
      <c r="CC27" t="s">
        <v>49</v>
      </c>
      <c r="CD27" t="s">
        <v>613</v>
      </c>
      <c r="CE27">
        <v>74125</v>
      </c>
      <c r="CI27" t="s">
        <v>49</v>
      </c>
      <c r="CJ27" t="s">
        <v>49</v>
      </c>
      <c r="CK27" t="s">
        <v>49</v>
      </c>
      <c r="CL27" t="s">
        <v>630</v>
      </c>
      <c r="CM27">
        <v>8850</v>
      </c>
      <c r="CQ27" t="s">
        <v>49</v>
      </c>
      <c r="CR27" t="s">
        <v>613</v>
      </c>
      <c r="CS27" t="s">
        <v>55</v>
      </c>
      <c r="CT27" t="s">
        <v>630</v>
      </c>
      <c r="CU27">
        <v>3486</v>
      </c>
    </row>
    <row r="28" spans="2:99">
      <c r="B28" s="775" t="s">
        <v>604</v>
      </c>
      <c r="C28" s="780"/>
      <c r="D28" s="780">
        <f>SUMIFS(INDEX(Table5[],,MATCH(B21,Table5[#Headers],0)),Table5[MainSpaceHeatingFuel],"*Oil",Table5[Year_of_Construction (group)],B28)</f>
        <v>685</v>
      </c>
      <c r="E28" s="780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0">
        <f>SUMIFS(INDEX(Table5[],,MATCH(B21,Table5[#Headers],0)),Table5[MainSpaceHeatingFuel],"",Table5[Year_of_Construction (group)],B28)</f>
        <v>626</v>
      </c>
      <c r="M28" s="781">
        <f t="shared" si="15"/>
        <v>25352</v>
      </c>
      <c r="O28" s="775" t="s">
        <v>604</v>
      </c>
      <c r="P28" s="780">
        <f>SUMIFS( CU535:CU606,CT535:CT606, P21, CS535:CS606, O21)</f>
        <v>760</v>
      </c>
      <c r="Q28" s="780">
        <f>SUMIFS( CU535:CU606,CT535:CT606, Q21, CS535:CS606, O21)</f>
        <v>1115</v>
      </c>
      <c r="R28" s="780">
        <f>SUMIFS( CU535:CU606,CT535:CT606, R21, CS535:CS606, O21)</f>
        <v>7962</v>
      </c>
      <c r="S28" s="780">
        <f>SUMIFS( CU535:CU606,CT535:CT606, S21, CS535:CS606, O21)</f>
        <v>18006</v>
      </c>
      <c r="T28" s="780">
        <f>SUMIFS( CU535:CU606,CT535:CT606, T21, CS535:CS606, O21)</f>
        <v>298</v>
      </c>
      <c r="U28" s="780">
        <f>SUMIFS( CU535:CU606,CT535:CT606, U21, CS535:CS606, O21)</f>
        <v>77</v>
      </c>
      <c r="V28" s="780">
        <f>SUMIFS( CU535:CU606,CT535:CT606, V21, CS535:CS606, O21)</f>
        <v>103</v>
      </c>
      <c r="W28" s="780">
        <f>SUMIFS( CU535:CU606,CT535:CT606, W21, CS535:CS606, O21)</f>
        <v>59</v>
      </c>
      <c r="X28" s="780">
        <f>SUMIFS( CU535:CU606,CT535:CT606, X21, CS535:CS606, O21)</f>
        <v>168</v>
      </c>
      <c r="Y28" s="780">
        <f>SUMIFS( CU535:CU606,CT535:CT606, Y21, CS535:CS606, O21)</f>
        <v>232</v>
      </c>
      <c r="Z28" s="781">
        <f t="shared" si="16"/>
        <v>28780</v>
      </c>
      <c r="AB28" s="775" t="s">
        <v>604</v>
      </c>
      <c r="AC28" s="610">
        <v>7</v>
      </c>
      <c r="AD28" s="610">
        <v>41</v>
      </c>
      <c r="AE28" s="610">
        <v>240</v>
      </c>
      <c r="AF28" s="610">
        <v>742</v>
      </c>
      <c r="AG28" s="780">
        <v>7737</v>
      </c>
      <c r="AH28" s="780">
        <v>9452</v>
      </c>
      <c r="AI28" s="780">
        <v>5245</v>
      </c>
      <c r="AJ28" s="780">
        <v>1385</v>
      </c>
      <c r="AK28" s="610">
        <v>505</v>
      </c>
      <c r="AL28" s="781">
        <f t="shared" si="17"/>
        <v>25354</v>
      </c>
      <c r="AN28" s="775" t="s">
        <v>604</v>
      </c>
      <c r="AO28" s="788">
        <f t="shared" si="5"/>
        <v>2.7609055770292659E-4</v>
      </c>
      <c r="AP28" s="788">
        <f t="shared" si="6"/>
        <v>1.6171018379742841E-3</v>
      </c>
      <c r="AQ28" s="788">
        <f t="shared" si="7"/>
        <v>9.4659619783860529E-3</v>
      </c>
      <c r="AR28" s="788">
        <f t="shared" si="8"/>
        <v>2.9265599116510214E-2</v>
      </c>
      <c r="AS28" s="788">
        <f t="shared" si="9"/>
        <v>0.3051589492782204</v>
      </c>
      <c r="AT28" s="788">
        <f t="shared" si="10"/>
        <v>0.3728011359154374</v>
      </c>
      <c r="AU28" s="788">
        <f t="shared" si="11"/>
        <v>0.20687071073597854</v>
      </c>
      <c r="AV28" s="788">
        <f t="shared" si="12"/>
        <v>5.4626488916936181E-2</v>
      </c>
      <c r="AW28" s="789">
        <f t="shared" si="13"/>
        <v>1.9917961662853988E-2</v>
      </c>
      <c r="AY28" s="794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5"/>
      <c r="BL28" s="805" t="s">
        <v>69</v>
      </c>
      <c r="BM28" s="776">
        <f>(P22*AU22+P23*AU23+P24*AU24+P25*AU25+P26*AU26+P27*AU27+P28*AU28+P29*AU29+P30*AU30+P31/9)*BX31</f>
        <v>798.15519037928811</v>
      </c>
      <c r="BN28" s="776">
        <f>(Q22*AU22+Q23*AU23+Q24*AU24+Q25*AU25+Q26*AU26+Q27*AU27+Q28*AU28+Q29*AU29+Q30*AU30+Q31/9)*BX31</f>
        <v>1443.2033226275655</v>
      </c>
      <c r="BO28" s="776">
        <f>(R22*AU22+R23*AU23+R24*AU24+R25*AU25+R26*AU26+R27*AU27+R28*AU28+R29*AU29+R30*AU30+R31/9)*BX31</f>
        <v>9222.6347866423348</v>
      </c>
      <c r="BP28" s="776">
        <f>(S22*AU22+S23*AU23+S24*AU24+S25*AU25+S26*AU26+S27*AU27+S28*AU28+S29*AU29+S30*AU30+S31/9)*BX31</f>
        <v>12782.809521239726</v>
      </c>
      <c r="BQ28" s="776">
        <f>(T22*AU22+T23*AU23+T24*AU24+T25*AU25+T26*AU26+T27*AU27+T28*AU28+T29*AU29+T30*AU30+T31/9)*BX31</f>
        <v>281.5070742687102</v>
      </c>
      <c r="BR28" s="776">
        <f>(U22*AU22+U23*AU23+U24*AU24+U25*AU25+U26*AU26+U27*AU27+U28*AU28+U29*AU29+U30*AU30+U31/9)*BX31</f>
        <v>96.774993943449786</v>
      </c>
      <c r="BS28" s="776">
        <f>(V22*AU22+V23*AU23+V24*AU24+V25*AU25+V26*AU26+V27*AU27+V28*AU28+V29*AU29+V30*AU30+V31/9)*BX31</f>
        <v>100.24445426354789</v>
      </c>
      <c r="BT28" s="776">
        <f>(W22*AU22+W23*AU23+W24*AU24+W25*AU25+W26*AU26+W27*AU27+W28*AU28+W29*AU29+W30*AU30+W31/9)*BX31</f>
        <v>79.23768876975538</v>
      </c>
      <c r="BU28" s="776">
        <f>(X22*AU22+X23*AU23+X24*AU24+X25*AU25+X26*AU26+X27*AU27+X28*AU28+X29*AU29+X30*AU30+X31/9)*BX31</f>
        <v>171.49773604110322</v>
      </c>
      <c r="BV28" s="776">
        <f>(Y22*AU22+Y23*AU23+Y24*AU24+Y25*AU25+Y26*AU26+Y27*AU27+Y28*AU28+Y29*AU29+Y30*AU30+Y31/9)*BX31</f>
        <v>1447.8114739402854</v>
      </c>
      <c r="BW28" s="811">
        <f t="shared" si="20"/>
        <v>50.835528553546148</v>
      </c>
      <c r="BX28" s="795"/>
      <c r="CA28" t="s">
        <v>49</v>
      </c>
      <c r="CB28" t="s">
        <v>49</v>
      </c>
      <c r="CC28" t="s">
        <v>49</v>
      </c>
      <c r="CD28" t="s">
        <v>614</v>
      </c>
      <c r="CE28">
        <v>46847</v>
      </c>
      <c r="CI28" t="s">
        <v>49</v>
      </c>
      <c r="CJ28" t="s">
        <v>49</v>
      </c>
      <c r="CK28" t="s">
        <v>49</v>
      </c>
      <c r="CL28" t="s">
        <v>631</v>
      </c>
      <c r="CM28">
        <v>445404</v>
      </c>
      <c r="CQ28" t="s">
        <v>49</v>
      </c>
      <c r="CR28" t="s">
        <v>613</v>
      </c>
      <c r="CS28" t="s">
        <v>55</v>
      </c>
      <c r="CT28" t="s">
        <v>631</v>
      </c>
      <c r="CU28">
        <v>42672</v>
      </c>
    </row>
    <row r="29" spans="2:99">
      <c r="B29" s="775" t="s">
        <v>637</v>
      </c>
      <c r="C29" s="780"/>
      <c r="D29" s="780">
        <f>SUMIFS(INDEX(Table5[],,MATCH(B21,Table5[#Headers],0)),Table5[MainSpaceHeatingFuel],"*Oil",Table5[Year_of_Construction (group)],B29)</f>
        <v>1113</v>
      </c>
      <c r="E29" s="780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0">
        <f>SUMIFS(INDEX(Table5[],,MATCH(B21,Table5[#Headers],0)),Table5[MainSpaceHeatingFuel],"",Table5[Year_of_Construction (group)],B29)</f>
        <v>3552</v>
      </c>
      <c r="M29" s="781">
        <f t="shared" si="15"/>
        <v>78380</v>
      </c>
      <c r="O29" s="775" t="s">
        <v>637</v>
      </c>
      <c r="P29" s="780">
        <f>SUMIFS( CU620:CU691,CT620:CT691, P21, CS620:CS691, O21)</f>
        <v>1068</v>
      </c>
      <c r="Q29" s="780">
        <f>SUMIFS( CU620:CU691,CT620:CT691, Q21, CS620:CS691, O21)</f>
        <v>2104</v>
      </c>
      <c r="R29" s="780">
        <f>SUMIFS( CU620:CU691,CT620:CT691, R21, CS620:CS691, O21)</f>
        <v>45069</v>
      </c>
      <c r="S29" s="780">
        <f>SUMIFS( CU620:CU691,CT620:CT691, S21, CS620:CS691, O21)</f>
        <v>36467</v>
      </c>
      <c r="T29" s="780">
        <f>SUMIFS( CU620:CU691,CT620:CT691, T21, CS620:CS691, O21)</f>
        <v>255</v>
      </c>
      <c r="U29" s="780">
        <f>SUMIFS( CU620:CU691,CT620:CT691, U21, CS620:CS691, O21)</f>
        <v>91</v>
      </c>
      <c r="V29" s="780">
        <f>SUMIFS( CU620:CU691,CT620:CT691, V21, CS620:CS691, O21)</f>
        <v>389</v>
      </c>
      <c r="W29" s="780">
        <f>SUMIFS( CU620:CU691,CT620:CT691, W21, CS620:CS691, O21)</f>
        <v>175</v>
      </c>
      <c r="X29" s="780">
        <f>SUMIFS( CU620:CU691,CT620:CT691, X21, CS620:CS691, O21)</f>
        <v>594</v>
      </c>
      <c r="Y29" s="780">
        <f>SUMIFS( CU620:CU691,CT620:CT691, Y21, CS620:CS691, O21)</f>
        <v>708</v>
      </c>
      <c r="Z29" s="781">
        <f t="shared" si="16"/>
        <v>86920</v>
      </c>
      <c r="AB29" s="775" t="s">
        <v>637</v>
      </c>
      <c r="AC29" s="610">
        <v>387</v>
      </c>
      <c r="AD29" s="780">
        <v>2426</v>
      </c>
      <c r="AE29" s="780">
        <v>7356</v>
      </c>
      <c r="AF29" s="780">
        <v>11792</v>
      </c>
      <c r="AG29" s="780">
        <v>33487</v>
      </c>
      <c r="AH29" s="780">
        <v>15933</v>
      </c>
      <c r="AI29" s="780">
        <v>5572</v>
      </c>
      <c r="AJ29" s="780">
        <v>1098</v>
      </c>
      <c r="AK29" s="610">
        <v>330</v>
      </c>
      <c r="AL29" s="781">
        <f t="shared" si="17"/>
        <v>78381</v>
      </c>
      <c r="AN29" s="775" t="s">
        <v>637</v>
      </c>
      <c r="AO29" s="788">
        <f t="shared" si="5"/>
        <v>4.9374210586749338E-3</v>
      </c>
      <c r="AP29" s="788">
        <f t="shared" si="6"/>
        <v>3.0951378522856305E-2</v>
      </c>
      <c r="AQ29" s="788">
        <f t="shared" si="7"/>
        <v>9.3849274696673937E-2</v>
      </c>
      <c r="AR29" s="788">
        <f t="shared" si="8"/>
        <v>0.15044462305915973</v>
      </c>
      <c r="AS29" s="788">
        <f t="shared" si="9"/>
        <v>0.42723364080580756</v>
      </c>
      <c r="AT29" s="788">
        <f t="shared" si="10"/>
        <v>0.20327630420637655</v>
      </c>
      <c r="AU29" s="788">
        <f t="shared" si="11"/>
        <v>7.1088656689759E-2</v>
      </c>
      <c r="AV29" s="788">
        <f t="shared" si="12"/>
        <v>1.4008496957170742E-2</v>
      </c>
      <c r="AW29" s="789">
        <f t="shared" si="13"/>
        <v>4.2102040035212618E-3</v>
      </c>
      <c r="AY29" s="794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5"/>
      <c r="BL29" s="806" t="s">
        <v>71</v>
      </c>
      <c r="BM29" s="777">
        <f>(P22*AV22+P23*AV23+P24*AV24+P25*AV25+P26*AV26+P27*AV27+P28*AV28+P29*AV29+P30*AV30+P31/9)*BX31</f>
        <v>448.90541239707636</v>
      </c>
      <c r="BN29" s="777">
        <f>(Q22*AV22+Q23*AV23+Q24*AV24+Q25*AV25+Q26*AV26+Q27*AV27+Q28*AV28+Q29*AV29+Q30*AV30+Q31/9)*BX31</f>
        <v>791.4422810797505</v>
      </c>
      <c r="BO29" s="777">
        <f>(R22*AV22+R23*AV23+R24*AV24+R25*AV25+R26*AV26+R27*AV27+R28*AV28+R29*AV29+R30*AV30+R31/9)*BX31</f>
        <v>3886.9007762217461</v>
      </c>
      <c r="BP29" s="777">
        <f>(S22*AV22+S23*AV23+S24*AV24+S25*AV25+S26*AV26+S27*AV27+S28*AV28+S29*AV29+S30*AV30+S31/9)*BX31</f>
        <v>5829.9075042724553</v>
      </c>
      <c r="BQ29" s="777">
        <f>(T22*AV22+T23*AV23+T24*AV24+T25*AV25+T26*AV26+T27*AV27+T28*AV28+T29*AV29+T30*AV30+T31/9)*BX31</f>
        <v>141.1924101483269</v>
      </c>
      <c r="BR29" s="777">
        <f>(U22*AV22+U23*AV23+U24*AV24+U25*AV25+U26*AV26+U27*AV27+U28*AV28+U29*AV29+U30*AV30+U31/9)*BX31</f>
        <v>50.543395636337159</v>
      </c>
      <c r="BS29" s="777">
        <f>(V22*AV22+V23*AV23+V24*AV24+V25*AV25+V26*AV26+V27*AV27+V28*AV28+V29*AV29+V30*AV30+V31/9)*BX31</f>
        <v>43.015001582083208</v>
      </c>
      <c r="BT29" s="777">
        <f>(W22*AV22+W23*AV23+W24*AV24+W25*AV25+W26*AV26+W27*AV27+W28*AV28+W29*AV29+W30*AV30+W31/9)*BX31</f>
        <v>40.324136226209454</v>
      </c>
      <c r="BU29" s="777">
        <f>(X22*AV22+X23*AV23+X24*AV24+X25*AV25+X26*AV26+X27*AV27+X28*AV28+X29*AV29+X30*AV30+X31/9)*BX31</f>
        <v>79.341354309238028</v>
      </c>
      <c r="BV29" s="777">
        <f>(Y22*AV22+Y23*AV23+Y24*AV24+Y25*AV25+Y26*AV26+Y27*AV27+Y28*AV28+Y29*AV29+Y30*AV30+Y31/9)*BX31</f>
        <v>1333.5285229753836</v>
      </c>
      <c r="BW29" s="812">
        <f t="shared" si="20"/>
        <v>25.784438001208169</v>
      </c>
      <c r="BX29" s="795"/>
      <c r="CA29" t="s">
        <v>49</v>
      </c>
      <c r="CB29" t="s">
        <v>49</v>
      </c>
      <c r="CC29" t="s">
        <v>49</v>
      </c>
      <c r="CD29" t="s">
        <v>615</v>
      </c>
      <c r="CE29">
        <v>42427</v>
      </c>
      <c r="CI29" t="s">
        <v>49</v>
      </c>
      <c r="CJ29" t="s">
        <v>49</v>
      </c>
      <c r="CK29" t="s">
        <v>49</v>
      </c>
      <c r="CL29" t="s">
        <v>632</v>
      </c>
      <c r="CM29">
        <v>85670</v>
      </c>
      <c r="CQ29" t="s">
        <v>49</v>
      </c>
      <c r="CR29" t="s">
        <v>613</v>
      </c>
      <c r="CS29" t="s">
        <v>55</v>
      </c>
      <c r="CT29" t="s">
        <v>632</v>
      </c>
      <c r="CU29">
        <v>3088</v>
      </c>
    </row>
    <row r="30" spans="2:99" ht="13.5" thickBot="1">
      <c r="B30" s="775" t="s">
        <v>638</v>
      </c>
      <c r="C30" s="780"/>
      <c r="D30" s="780">
        <f>SUMIFS(INDEX(Table5[],,MATCH(B21,Table5[#Headers],0)),Table5[MainSpaceHeatingFuel],"*Oil",Table5[Year_of_Construction (group)],B30)</f>
        <v>34</v>
      </c>
      <c r="E30" s="780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0">
        <f>SUMIFS(INDEX(Table5[],,MATCH(B21,Table5[#Headers],0)),Table5[MainSpaceHeatingFuel],"",Table5[Year_of_Construction (group)],B30)</f>
        <v>3321</v>
      </c>
      <c r="M30" s="781">
        <f t="shared" si="15"/>
        <v>7474</v>
      </c>
      <c r="O30" s="775" t="s">
        <v>638</v>
      </c>
      <c r="P30" s="780">
        <f>SUMIFS( CU705:CU776,CT705:CT776, P21, CS705:CS776, O21)</f>
        <v>73</v>
      </c>
      <c r="Q30" s="780">
        <f>SUMIFS( CU705:CU776,CT705:CT776, Q21, CS705:CS776, O21)</f>
        <v>257</v>
      </c>
      <c r="R30" s="780">
        <f>SUMIFS( CU705:CU776,CT705:CT776, R21, CS705:CS776, O21)</f>
        <v>3310</v>
      </c>
      <c r="S30" s="780">
        <f>SUMIFS( CU705:CU776,CT705:CT776, S21, CS705:CS776, O21)</f>
        <v>2167</v>
      </c>
      <c r="T30" s="780">
        <f>SUMIFS( CU705:CU776,CT705:CT776, T21, CS705:CS776, O21)</f>
        <v>19</v>
      </c>
      <c r="U30" s="780">
        <f>SUMIFS( CU705:CU776,CT705:CT776, U21, CS705:CS776, O21)</f>
        <v>17</v>
      </c>
      <c r="V30" s="780">
        <f>SUMIFS( CU705:CU776,CT705:CT776, V21, CS705:CS776, O21)</f>
        <v>36</v>
      </c>
      <c r="W30" s="780">
        <f>SUMIFS( CU705:CU776,CT705:CT776, W21, CS705:CS776, O21)</f>
        <v>33</v>
      </c>
      <c r="X30" s="780">
        <f>SUMIFS( CU705:CU776,CT705:CT776, X21, CS705:CS776, O21)</f>
        <v>117</v>
      </c>
      <c r="Y30" s="780">
        <f>SUMIFS( CU705:CU776,CT705:CT776, Y21, CS705:CS776, O21)</f>
        <v>95</v>
      </c>
      <c r="Z30" s="781">
        <f t="shared" si="16"/>
        <v>6124</v>
      </c>
      <c r="AB30" s="775" t="s">
        <v>638</v>
      </c>
      <c r="AC30" s="780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1">
        <f t="shared" si="17"/>
        <v>7476</v>
      </c>
      <c r="AN30" s="787" t="s">
        <v>638</v>
      </c>
      <c r="AO30" s="790">
        <f t="shared" si="5"/>
        <v>0.79962546816479396</v>
      </c>
      <c r="AP30" s="790">
        <f t="shared" si="6"/>
        <v>8.3734617442482617E-2</v>
      </c>
      <c r="AQ30" s="790">
        <f t="shared" si="7"/>
        <v>7.1294810058855004E-2</v>
      </c>
      <c r="AR30" s="790">
        <f t="shared" si="8"/>
        <v>2.4612092027822365E-2</v>
      </c>
      <c r="AS30" s="790">
        <f t="shared" si="9"/>
        <v>1.4044943820224719E-2</v>
      </c>
      <c r="AT30" s="790">
        <f t="shared" si="10"/>
        <v>3.879079721776351E-3</v>
      </c>
      <c r="AU30" s="790">
        <f t="shared" si="11"/>
        <v>1.8726591760299626E-3</v>
      </c>
      <c r="AV30" s="790">
        <f t="shared" si="12"/>
        <v>4.0128410914927769E-4</v>
      </c>
      <c r="AW30" s="791">
        <f t="shared" si="13"/>
        <v>5.3504547886570354E-4</v>
      </c>
      <c r="AY30" s="794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5"/>
      <c r="BL30" s="805" t="s">
        <v>73</v>
      </c>
      <c r="BM30" s="776">
        <f>(P22*AW22+P23*AW23+P24*AW24+P25*AW25+P26*AW26+P27*AW27+P28*AW28+P29*AW29+P30*AW30+P31/9)*BX31</f>
        <v>711.64584901045885</v>
      </c>
      <c r="BN30" s="776">
        <f>(Q22*AW22+Q23*AW23+Q24*AW24+Q25*AW25+Q26*AW26+Q27*AW27+Q28*AW28+Q29*AW29+Q30*AW30+Q31/9)*BX31</f>
        <v>1299.9929775024873</v>
      </c>
      <c r="BO30" s="776">
        <f>(R22*AW22+R23*AW23+R24*AW24+R25*AW25+R26*AW26+R27*AW27+R28*AW28+R29*AW29+R30*AW30+R31/9)*BX31</f>
        <v>4745.9524917678737</v>
      </c>
      <c r="BP30" s="776">
        <f>(S22*AW22+S23*AW23+S24*AW24+S25*AW25+S26*AW26+S27*AW27+S28*AW28+S29*AW29+S30*AW30+S31/9)*BX31</f>
        <v>6975.6863231192656</v>
      </c>
      <c r="BQ30" s="776">
        <f>(T22*AW22+T23*AW23+T24*AW24+T25*AW25+T26*AW26+T27*AW27+T28*AW28+T29*AW29+T30*AW30+T31/9)*BX31</f>
        <v>193.58696456596547</v>
      </c>
      <c r="BR30" s="776">
        <f>(U22*AW22+U23*AW23+U24*AW24+U25*AW25+U26*AW26+U27*AW27+U28*AW28+U29*AW29+U30*AW30+U31/9)*BX31</f>
        <v>75.61191063618854</v>
      </c>
      <c r="BS30" s="776">
        <f>(V22*AW22+V23*AW23+V24*AW24+V25*AW25+V26*AW26+V27*AW27+V28*AW28+V29*AW29+V30*AW30+V31/9)*BX31</f>
        <v>51.429280648454743</v>
      </c>
      <c r="BT30" s="776">
        <f>(W22*AW22+W23*AW23+W24*AW24+W25*AW25+W26*AW26+W27*AW27+W28*AW28+W29*AW29+W30*AW30+W31/9)*BX31</f>
        <v>65.610615110141708</v>
      </c>
      <c r="BU30" s="776">
        <f>(X22*AW22+X23*AW23+X24*AW24+X25*AW25+X26*AW26+X27*AW27+X28*AW28+X29*AW29+X30*AW30+X31/9)*BX31</f>
        <v>100.38107839091556</v>
      </c>
      <c r="BV30" s="776">
        <f>(Y22*AW22+Y23*AW23+Y24*AW24+Y25*AW25+Y26*AW26+Y27*AW27+Y28*AW28+Y29*AW29+Y30*AW30+Y31/9)*BX31</f>
        <v>1378.5214348433972</v>
      </c>
      <c r="BW30" s="811">
        <f t="shared" si="20"/>
        <v>37.201054479143963</v>
      </c>
      <c r="BX30" s="797"/>
      <c r="CA30" t="s">
        <v>49</v>
      </c>
      <c r="CB30" t="s">
        <v>49</v>
      </c>
      <c r="CC30" t="s">
        <v>49</v>
      </c>
      <c r="CD30" t="s">
        <v>616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613</v>
      </c>
      <c r="CS30" t="s">
        <v>55</v>
      </c>
      <c r="CT30" t="s">
        <v>164</v>
      </c>
      <c r="CU30">
        <v>2096</v>
      </c>
    </row>
    <row r="31" spans="2:99" ht="13.5" thickBot="1">
      <c r="B31" s="782" t="s">
        <v>639</v>
      </c>
      <c r="C31" s="783">
        <f>SUM(C22:C30)</f>
        <v>0</v>
      </c>
      <c r="D31" s="783">
        <f t="shared" ref="D31:K31" si="27">SUM(D22:D30)</f>
        <v>3923</v>
      </c>
      <c r="E31" s="783">
        <f t="shared" si="27"/>
        <v>54915</v>
      </c>
      <c r="F31" s="783">
        <f t="shared" si="27"/>
        <v>64351</v>
      </c>
      <c r="G31" s="783">
        <f t="shared" si="27"/>
        <v>291</v>
      </c>
      <c r="H31" s="783">
        <f t="shared" si="27"/>
        <v>14</v>
      </c>
      <c r="I31" s="783">
        <f t="shared" si="27"/>
        <v>1906</v>
      </c>
      <c r="J31" s="783">
        <f t="shared" si="27"/>
        <v>187</v>
      </c>
      <c r="K31" s="783">
        <f t="shared" si="27"/>
        <v>438</v>
      </c>
      <c r="L31" s="783">
        <f>SUM(L22:L30)</f>
        <v>8767</v>
      </c>
      <c r="M31" s="784">
        <f>SUM(C31:L31)</f>
        <v>134792</v>
      </c>
      <c r="O31" s="775" t="s">
        <v>408</v>
      </c>
      <c r="P31" s="780">
        <f t="shared" ref="P31:Y31" si="28">SUMIFS( $CU$777:$CU$861,$CT$777:$CT$861, P21, $CS$777:$CS$861, $O$21)</f>
        <v>981</v>
      </c>
      <c r="Q31" s="780">
        <f t="shared" si="28"/>
        <v>1164</v>
      </c>
      <c r="R31" s="780">
        <f t="shared" si="28"/>
        <v>6886</v>
      </c>
      <c r="S31" s="780">
        <f t="shared" si="28"/>
        <v>14306</v>
      </c>
      <c r="T31" s="780">
        <f t="shared" si="28"/>
        <v>192</v>
      </c>
      <c r="U31" s="780">
        <f t="shared" si="28"/>
        <v>61</v>
      </c>
      <c r="V31" s="780">
        <f t="shared" si="28"/>
        <v>78</v>
      </c>
      <c r="W31" s="780">
        <f t="shared" si="28"/>
        <v>41</v>
      </c>
      <c r="X31" s="780">
        <f t="shared" si="28"/>
        <v>170</v>
      </c>
      <c r="Y31" s="780">
        <f t="shared" si="28"/>
        <v>10848</v>
      </c>
      <c r="Z31" s="781">
        <f>SUM(P31:Y31)</f>
        <v>34727</v>
      </c>
      <c r="AB31" s="782" t="s">
        <v>255</v>
      </c>
      <c r="AC31" s="783">
        <f t="shared" ref="AC31:AL31" si="29">SUM(AC22:AC30)</f>
        <v>6419</v>
      </c>
      <c r="AD31" s="783">
        <f t="shared" si="29"/>
        <v>3209</v>
      </c>
      <c r="AE31" s="783">
        <f t="shared" si="29"/>
        <v>8665</v>
      </c>
      <c r="AF31" s="783">
        <f t="shared" si="29"/>
        <v>13570</v>
      </c>
      <c r="AG31" s="783">
        <f t="shared" si="29"/>
        <v>45566</v>
      </c>
      <c r="AH31" s="783">
        <f t="shared" si="29"/>
        <v>30979</v>
      </c>
      <c r="AI31" s="783">
        <f t="shared" si="29"/>
        <v>15595</v>
      </c>
      <c r="AJ31" s="783">
        <f t="shared" si="29"/>
        <v>5191</v>
      </c>
      <c r="AK31" s="783">
        <f t="shared" si="29"/>
        <v>5603</v>
      </c>
      <c r="AL31" s="784">
        <f t="shared" si="29"/>
        <v>134797</v>
      </c>
      <c r="AY31" s="796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797"/>
      <c r="BL31" s="801"/>
      <c r="BM31" s="807"/>
      <c r="BN31" s="807"/>
      <c r="BO31" s="807"/>
      <c r="BP31" s="807"/>
      <c r="BQ31" s="807"/>
      <c r="BR31" s="807"/>
      <c r="BS31" s="807"/>
      <c r="BT31" s="807"/>
      <c r="BU31" s="807"/>
      <c r="BV31" s="807"/>
      <c r="BW31" s="807"/>
      <c r="BX31" s="808">
        <v>1.038789</v>
      </c>
      <c r="CA31" t="s">
        <v>49</v>
      </c>
      <c r="CB31" t="s">
        <v>49</v>
      </c>
      <c r="CC31" t="s">
        <v>49</v>
      </c>
      <c r="CD31" t="s">
        <v>617</v>
      </c>
      <c r="CE31">
        <v>97698</v>
      </c>
      <c r="CI31" t="s">
        <v>49</v>
      </c>
      <c r="CJ31" t="s">
        <v>49</v>
      </c>
      <c r="CK31" t="s">
        <v>49</v>
      </c>
      <c r="CL31" t="s">
        <v>645</v>
      </c>
      <c r="CM31">
        <v>38120</v>
      </c>
      <c r="CQ31" t="s">
        <v>49</v>
      </c>
      <c r="CR31" t="s">
        <v>613</v>
      </c>
      <c r="CS31" t="s">
        <v>55</v>
      </c>
      <c r="CT31" t="s">
        <v>645</v>
      </c>
      <c r="CU31">
        <v>6482</v>
      </c>
    </row>
    <row r="32" spans="2:99" ht="13.5" thickBot="1">
      <c r="C32" s="604"/>
      <c r="D32" s="604"/>
      <c r="E32" s="604"/>
      <c r="O32" s="782" t="s">
        <v>639</v>
      </c>
      <c r="P32" s="783">
        <f>SUM(P22:P31)</f>
        <v>5068</v>
      </c>
      <c r="Q32" s="783">
        <f t="shared" ref="Q32:Y32" si="31">SUM(Q22:Q31)</f>
        <v>9199</v>
      </c>
      <c r="R32" s="783">
        <f t="shared" si="31"/>
        <v>80076</v>
      </c>
      <c r="S32" s="783">
        <f t="shared" si="31"/>
        <v>92540</v>
      </c>
      <c r="T32" s="783">
        <f t="shared" si="31"/>
        <v>1610</v>
      </c>
      <c r="U32" s="783">
        <f t="shared" si="31"/>
        <v>565</v>
      </c>
      <c r="V32" s="783">
        <f t="shared" si="31"/>
        <v>793</v>
      </c>
      <c r="W32" s="783">
        <f t="shared" si="31"/>
        <v>548</v>
      </c>
      <c r="X32" s="783">
        <f t="shared" si="31"/>
        <v>1398</v>
      </c>
      <c r="Y32" s="783">
        <f t="shared" si="31"/>
        <v>12348</v>
      </c>
      <c r="Z32" s="784">
        <f>SUM(P32:Y32)</f>
        <v>204145</v>
      </c>
      <c r="AO32" s="764"/>
      <c r="AP32" s="764"/>
      <c r="AQ32" s="764"/>
      <c r="AR32" s="764"/>
      <c r="AS32" s="764"/>
      <c r="AT32" s="764"/>
      <c r="AU32" s="764"/>
      <c r="AV32" s="764"/>
      <c r="AW32" s="764"/>
      <c r="AY32" s="798" t="s">
        <v>255</v>
      </c>
      <c r="AZ32" s="799">
        <f>SUM(AZ22:AZ31)</f>
        <v>9298.0245378151376</v>
      </c>
      <c r="BA32" s="799">
        <f t="shared" ref="BA32:BH32" si="32">SUM(BA22:BA31)</f>
        <v>7363.5649988662308</v>
      </c>
      <c r="BB32" s="799">
        <f t="shared" si="32"/>
        <v>13861.646028065246</v>
      </c>
      <c r="BC32" s="799">
        <f t="shared" si="32"/>
        <v>19668.786155040303</v>
      </c>
      <c r="BD32" s="799">
        <f t="shared" si="32"/>
        <v>58148.868150477501</v>
      </c>
      <c r="BE32" s="799">
        <f t="shared" si="32"/>
        <v>43178.027294280517</v>
      </c>
      <c r="BF32" s="799">
        <f t="shared" si="32"/>
        <v>25437.192964226393</v>
      </c>
      <c r="BG32" s="799">
        <f t="shared" si="32"/>
        <v>12172.925199293222</v>
      </c>
      <c r="BH32" s="799">
        <f t="shared" si="32"/>
        <v>15015.964671935446</v>
      </c>
      <c r="BI32" s="799">
        <f>SUM(AZ32:BH32)</f>
        <v>204144.99999999997</v>
      </c>
      <c r="BJ32" s="800">
        <v>1.0129999999999999</v>
      </c>
      <c r="BM32" s="604"/>
      <c r="BN32" s="604"/>
      <c r="BO32" s="604"/>
      <c r="CB32" t="s">
        <v>49</v>
      </c>
      <c r="CC32" t="s">
        <v>49</v>
      </c>
      <c r="CD32" t="s">
        <v>618</v>
      </c>
      <c r="CE32">
        <v>86491</v>
      </c>
      <c r="CI32" t="s">
        <v>49</v>
      </c>
      <c r="CJ32" t="s">
        <v>49</v>
      </c>
      <c r="CK32" t="s">
        <v>49</v>
      </c>
      <c r="CL32" t="s">
        <v>633</v>
      </c>
      <c r="CM32">
        <v>70819</v>
      </c>
      <c r="CQ32" t="s">
        <v>49</v>
      </c>
      <c r="CR32" t="s">
        <v>613</v>
      </c>
      <c r="CS32" t="s">
        <v>55</v>
      </c>
      <c r="CT32" t="s">
        <v>633</v>
      </c>
      <c r="CU32">
        <v>9242</v>
      </c>
    </row>
    <row r="33" spans="2:99" ht="13.5" thickBot="1">
      <c r="B33" s="785" t="s">
        <v>53</v>
      </c>
      <c r="C33" s="774" t="s">
        <v>630</v>
      </c>
      <c r="D33" s="774" t="s">
        <v>631</v>
      </c>
      <c r="E33" s="774" t="s">
        <v>632</v>
      </c>
      <c r="F33" s="774" t="s">
        <v>164</v>
      </c>
      <c r="G33" s="774" t="s">
        <v>645</v>
      </c>
      <c r="H33" s="774" t="s">
        <v>633</v>
      </c>
      <c r="I33" s="774" t="s">
        <v>634</v>
      </c>
      <c r="J33" s="774" t="s">
        <v>635</v>
      </c>
      <c r="K33" s="774" t="s">
        <v>636</v>
      </c>
      <c r="L33" s="774" t="s">
        <v>622</v>
      </c>
      <c r="M33" s="779"/>
      <c r="O33" s="785" t="s">
        <v>53</v>
      </c>
      <c r="P33" s="774" t="s">
        <v>630</v>
      </c>
      <c r="Q33" s="774" t="s">
        <v>631</v>
      </c>
      <c r="R33" s="774" t="s">
        <v>632</v>
      </c>
      <c r="S33" s="774" t="s">
        <v>164</v>
      </c>
      <c r="T33" s="774" t="s">
        <v>645</v>
      </c>
      <c r="U33" s="774" t="s">
        <v>633</v>
      </c>
      <c r="V33" s="774" t="s">
        <v>634</v>
      </c>
      <c r="W33" s="774" t="s">
        <v>635</v>
      </c>
      <c r="X33" s="774" t="s">
        <v>636</v>
      </c>
      <c r="Y33" s="774" t="s">
        <v>622</v>
      </c>
      <c r="Z33" s="779"/>
      <c r="AB33" s="785" t="s">
        <v>53</v>
      </c>
      <c r="AC33" s="774" t="s">
        <v>57</v>
      </c>
      <c r="AD33" s="774" t="s">
        <v>59</v>
      </c>
      <c r="AE33" s="774" t="s">
        <v>61</v>
      </c>
      <c r="AF33" s="774" t="s">
        <v>63</v>
      </c>
      <c r="AG33" s="774" t="s">
        <v>65</v>
      </c>
      <c r="AH33" s="774" t="s">
        <v>67</v>
      </c>
      <c r="AI33" s="774" t="s">
        <v>69</v>
      </c>
      <c r="AJ33" s="774" t="s">
        <v>71</v>
      </c>
      <c r="AK33" s="774" t="s">
        <v>73</v>
      </c>
      <c r="AL33" s="779"/>
      <c r="AN33" s="785" t="s">
        <v>53</v>
      </c>
      <c r="AO33" s="792" t="s">
        <v>57</v>
      </c>
      <c r="AP33" s="792" t="s">
        <v>59</v>
      </c>
      <c r="AQ33" s="792" t="s">
        <v>61</v>
      </c>
      <c r="AR33" s="792" t="s">
        <v>63</v>
      </c>
      <c r="AS33" s="792" t="s">
        <v>65</v>
      </c>
      <c r="AT33" s="792" t="s">
        <v>67</v>
      </c>
      <c r="AU33" s="792" t="s">
        <v>69</v>
      </c>
      <c r="AV33" s="792" t="s">
        <v>71</v>
      </c>
      <c r="AW33" s="793" t="s">
        <v>73</v>
      </c>
      <c r="AY33" s="801" t="s">
        <v>339</v>
      </c>
      <c r="AZ33" s="783">
        <f>AZ32*$BJ$32</f>
        <v>9418.8988568067343</v>
      </c>
      <c r="BA33" s="783">
        <f t="shared" ref="BA33:BH33" si="33">BA32*$BJ$32</f>
        <v>7459.2913438514906</v>
      </c>
      <c r="BB33" s="783">
        <f t="shared" si="33"/>
        <v>14041.847426430093</v>
      </c>
      <c r="BC33" s="783">
        <f t="shared" si="33"/>
        <v>19924.480375055824</v>
      </c>
      <c r="BD33" s="783">
        <f t="shared" si="33"/>
        <v>58904.8034364337</v>
      </c>
      <c r="BE33" s="783">
        <f t="shared" si="33"/>
        <v>43739.341649106158</v>
      </c>
      <c r="BF33" s="783">
        <f t="shared" si="33"/>
        <v>25767.876472761334</v>
      </c>
      <c r="BG33" s="783">
        <f t="shared" si="33"/>
        <v>12331.173226884033</v>
      </c>
      <c r="BH33" s="783">
        <f t="shared" si="33"/>
        <v>15211.172212670604</v>
      </c>
      <c r="BI33" s="802">
        <f>SUM(AZ33:BH33)</f>
        <v>206798.88499999998</v>
      </c>
      <c r="BJ33" s="803"/>
      <c r="BL33" s="785" t="s">
        <v>53</v>
      </c>
      <c r="BM33" s="809" t="s">
        <v>630</v>
      </c>
      <c r="BN33" s="809" t="s">
        <v>631</v>
      </c>
      <c r="BO33" s="809" t="s">
        <v>632</v>
      </c>
      <c r="BP33" s="809" t="s">
        <v>164</v>
      </c>
      <c r="BQ33" s="809" t="s">
        <v>645</v>
      </c>
      <c r="BR33" s="809" t="s">
        <v>633</v>
      </c>
      <c r="BS33" s="809" t="s">
        <v>634</v>
      </c>
      <c r="BT33" s="809" t="s">
        <v>635</v>
      </c>
      <c r="BU33" s="809" t="s">
        <v>636</v>
      </c>
      <c r="BV33" s="809" t="s">
        <v>622</v>
      </c>
      <c r="BW33" s="774" t="s">
        <v>666</v>
      </c>
      <c r="BX33" s="779"/>
      <c r="CC33" t="s">
        <v>49</v>
      </c>
      <c r="CD33" t="s">
        <v>619</v>
      </c>
      <c r="CE33">
        <v>111455</v>
      </c>
      <c r="CI33" t="s">
        <v>49</v>
      </c>
      <c r="CJ33" t="s">
        <v>49</v>
      </c>
      <c r="CK33" t="s">
        <v>49</v>
      </c>
      <c r="CL33" t="s">
        <v>634</v>
      </c>
      <c r="CM33">
        <v>6209</v>
      </c>
      <c r="CQ33" t="s">
        <v>49</v>
      </c>
      <c r="CR33" t="s">
        <v>613</v>
      </c>
      <c r="CS33" t="s">
        <v>55</v>
      </c>
      <c r="CT33" t="s">
        <v>634</v>
      </c>
      <c r="CU33">
        <v>574</v>
      </c>
    </row>
    <row r="34" spans="2:99">
      <c r="B34" s="775" t="s">
        <v>598</v>
      </c>
      <c r="C34" s="780"/>
      <c r="D34" s="780">
        <f>SUMIFS(INDEX(Table5[],,MATCH(B33,Table5[#Headers],0)),Table5[MainSpaceHeatingFuel],"*Oil",Table5[Year_of_Construction (group)],B34)</f>
        <v>6480</v>
      </c>
      <c r="E34" s="780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0">
        <f>SUMIFS(INDEX(Table5[],,MATCH(B33,Table5[#Headers],0)),Table5[MainSpaceHeatingFuel],"",Table5[Year_of_Construction (group)],B34)</f>
        <v>55</v>
      </c>
      <c r="M34" s="781">
        <f>SUM(C34:L34)</f>
        <v>22883</v>
      </c>
      <c r="O34" s="775" t="s">
        <v>598</v>
      </c>
      <c r="P34" s="780">
        <f>SUMIFS( CU14:CU96,CT14:CT96, P33, CS14:CS96, O33)</f>
        <v>2042</v>
      </c>
      <c r="Q34" s="780">
        <f>SUMIFS( CU14:CU96,CT14:CT96, Q33, CS14:CS96, O33)</f>
        <v>14677</v>
      </c>
      <c r="R34" s="780">
        <f>SUMIFS( CU14:CU96,CT14:CT96, R33, CS14:CS96, O33)</f>
        <v>25267</v>
      </c>
      <c r="S34" s="780">
        <f>SUMIFS( CU14:CU96,CT14:CT96, S33, CS14:CS96, O33)</f>
        <v>4140</v>
      </c>
      <c r="T34" s="780">
        <f>SUMIFS( CU14:CU96,CT14:CT96, T33, CS14:CS96, O33)</f>
        <v>3344</v>
      </c>
      <c r="U34" s="780">
        <f>SUMIFS( CU14:CU96,CT14:CT96, U33, CS14:CS96, O33)</f>
        <v>1463</v>
      </c>
      <c r="V34" s="780">
        <f>SUMIFS( CU14:CU96,CT14:CT96, V33, CS14:CS96, O33)</f>
        <v>196</v>
      </c>
      <c r="W34" s="780">
        <f>SUMIFS( CU14:CU96,CT14:CT96, W33, CS14:CS96, O33)</f>
        <v>811</v>
      </c>
      <c r="X34" s="780">
        <f>SUMIFS( CU14:CU96,CT14:CT96, X33, CS14:CS96, O33)</f>
        <v>177</v>
      </c>
      <c r="Y34" s="780">
        <f>SUMIFS( CU14:CU96,CT14:CT96, Y33, CS14:CS96, O33)</f>
        <v>317</v>
      </c>
      <c r="Z34" s="781">
        <f>SUM(P34:Y34)</f>
        <v>52434</v>
      </c>
      <c r="AB34" s="775" t="s">
        <v>598</v>
      </c>
      <c r="AC34" s="610">
        <v>48</v>
      </c>
      <c r="AD34" s="610">
        <v>62</v>
      </c>
      <c r="AE34" s="610">
        <v>209</v>
      </c>
      <c r="AF34" s="610">
        <v>560</v>
      </c>
      <c r="AG34" s="780">
        <v>2835</v>
      </c>
      <c r="AH34" s="780">
        <v>4516</v>
      </c>
      <c r="AI34" s="780">
        <v>4826</v>
      </c>
      <c r="AJ34" s="780">
        <v>3336</v>
      </c>
      <c r="AK34" s="780">
        <v>6491</v>
      </c>
      <c r="AL34" s="781">
        <f>SUM(AC34:AK34)</f>
        <v>22883</v>
      </c>
      <c r="AN34" s="775" t="s">
        <v>598</v>
      </c>
      <c r="AO34" s="788">
        <f t="shared" ref="AO34:AO42" si="34">AC34/AL34</f>
        <v>2.0976270593890661E-3</v>
      </c>
      <c r="AP34" s="788">
        <f t="shared" ref="AP34:AP42" si="35">AD34/AL34</f>
        <v>2.7094349517108769E-3</v>
      </c>
      <c r="AQ34" s="788">
        <f t="shared" ref="AQ34:AQ42" si="36">AE34/AL34</f>
        <v>9.1334178210898918E-3</v>
      </c>
      <c r="AR34" s="788">
        <f t="shared" ref="AR34:AR42" si="37">AF34/AL34</f>
        <v>2.4472315692872438E-2</v>
      </c>
      <c r="AS34" s="788">
        <f t="shared" ref="AS34:AS42" si="38">AG34/AL34</f>
        <v>0.12389109819516672</v>
      </c>
      <c r="AT34" s="788">
        <f t="shared" ref="AT34:AT42" si="39">AH34/AL34</f>
        <v>0.1973517458375213</v>
      </c>
      <c r="AU34" s="788">
        <f t="shared" ref="AU34:AU42" si="40">AI34/AL34</f>
        <v>0.21089892059607568</v>
      </c>
      <c r="AV34" s="788">
        <f t="shared" ref="AV34:AV42" si="41">AJ34/AL34</f>
        <v>0.14578508062754009</v>
      </c>
      <c r="AW34" s="789">
        <f t="shared" ref="AW34:AW42" si="42">AK34/AL34</f>
        <v>0.28366035921863392</v>
      </c>
      <c r="AY34" s="785" t="s">
        <v>53</v>
      </c>
      <c r="AZ34" s="774" t="s">
        <v>57</v>
      </c>
      <c r="BA34" s="774" t="s">
        <v>59</v>
      </c>
      <c r="BB34" s="774" t="s">
        <v>61</v>
      </c>
      <c r="BC34" s="774" t="s">
        <v>63</v>
      </c>
      <c r="BD34" s="774" t="s">
        <v>65</v>
      </c>
      <c r="BE34" s="774" t="s">
        <v>67</v>
      </c>
      <c r="BF34" s="774" t="s">
        <v>69</v>
      </c>
      <c r="BG34" s="774" t="s">
        <v>71</v>
      </c>
      <c r="BH34" s="774" t="s">
        <v>73</v>
      </c>
      <c r="BI34" s="774"/>
      <c r="BJ34" s="779"/>
      <c r="BL34" s="805" t="s">
        <v>57</v>
      </c>
      <c r="BM34" s="776">
        <f>(P34*AO34+P35*AO35+P36*AO36+P37*AO37+P38*AO38+P39*AO39+P40*AO40+P41*AO41+P42*AO42+P43/9)*BX43</f>
        <v>110.44896573851797</v>
      </c>
      <c r="BN34" s="776">
        <f>(Q34*AO34+Q35*AO35+Q36*AO36+Q37*AO37+Q38*AO38+Q39*AO39+Q40*AO40+Q41*AO41+Q42*AO42+Q43/9)*BX43</f>
        <v>3305.7205754094662</v>
      </c>
      <c r="BO34" s="776">
        <f>(R34*AO34+R35*AO35+R36*AO36+R37*AO37+R38*AO38+R39*AO39+R40*AO40+R41*AO41+R42*AO42+R43/9)*BX43</f>
        <v>8596.9514581720832</v>
      </c>
      <c r="BP34" s="776">
        <f>(S34*AO34+S35*AO35+S36*AO36+S37*AO37+S38*AO38+S39*AO39+S40*AO40+S41*AO41+S42*AO42+S43/9)*BX43</f>
        <v>1356.5313331461596</v>
      </c>
      <c r="BQ34" s="776">
        <f>(T34*AO34+T35*AO35+T36*AO36+T37*AO37+T38*AO38+T39*AO39+T40*AO40+T41*AO41+T42*AO42+T43/9)*BX43</f>
        <v>546.50574804975054</v>
      </c>
      <c r="BR34" s="776">
        <f>(U34*AO34+U35*AO35+U36*AO36+U37*AO37+U38*AO38+U39*AO39+U40*AO40+U41*AO41+U42*AO42+U43/9)*BX43</f>
        <v>184.25304265620815</v>
      </c>
      <c r="BS34" s="776">
        <f>(V34*AO34+V35*AO35+V36*AO36+V37*AO37+V38*AO38+V39*AO39+V40*AO40+V41*AO41+V42*AO42+V43/9)*BX43</f>
        <v>77.700077111418821</v>
      </c>
      <c r="BT34" s="776">
        <f>(W34*AO34+W35*AO35+W36*AO36+W37*AO37+W38*AO38+W39*AO39+W40*AO40+W41*AO41+W42*AO42+W43/9)*BX43</f>
        <v>122.56379371916552</v>
      </c>
      <c r="BU34" s="776">
        <f>(X34*AO34+X35*AO35+X36*AO36+X37*AO37+X38*AO38+X39*AO39+X40*AO40+X41*AO41+X42*AO42+X43/9)*BX43</f>
        <v>198.25110579911538</v>
      </c>
      <c r="BV34" s="776">
        <f>(Y34*AO34+Y35*AO35+Y36*AO36+Y37*AO37+Y38*AO38+Y39*AO39+Y40*AO40+Y41*AO41+Y42*AO42+Y43/9)*BX43</f>
        <v>1160.0099559116481</v>
      </c>
      <c r="BW34" s="811">
        <f>AVERAGE(BQ34,BR34,BT34)/3</f>
        <v>94.813620491680467</v>
      </c>
      <c r="BX34" s="795"/>
      <c r="CC34" t="s">
        <v>49</v>
      </c>
      <c r="CD34" t="s">
        <v>620</v>
      </c>
      <c r="CE34">
        <v>175223</v>
      </c>
      <c r="CI34" t="s">
        <v>49</v>
      </c>
      <c r="CJ34" t="s">
        <v>49</v>
      </c>
      <c r="CK34" t="s">
        <v>49</v>
      </c>
      <c r="CL34" t="s">
        <v>635</v>
      </c>
      <c r="CM34">
        <v>26591</v>
      </c>
      <c r="CQ34" t="s">
        <v>49</v>
      </c>
      <c r="CR34" t="s">
        <v>613</v>
      </c>
      <c r="CS34" t="s">
        <v>55</v>
      </c>
      <c r="CT34" t="s">
        <v>635</v>
      </c>
      <c r="CU34">
        <v>5593</v>
      </c>
    </row>
    <row r="35" spans="2:99">
      <c r="B35" s="775" t="s">
        <v>599</v>
      </c>
      <c r="C35" s="780"/>
      <c r="D35" s="780">
        <f>SUMIFS(INDEX(Table5[],,MATCH(B33,Table5[#Headers],0)),Table5[MainSpaceHeatingFuel],"*Oil",Table5[Year_of_Construction (group)],B35)</f>
        <v>7569</v>
      </c>
      <c r="E35" s="780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0">
        <f>SUMIFS(INDEX(Table5[],,MATCH(B33,Table5[#Headers],0)),Table5[MainSpaceHeatingFuel],"",Table5[Year_of_Construction (group)],B35)</f>
        <v>32</v>
      </c>
      <c r="M35" s="781">
        <f t="shared" ref="M35:M42" si="43">SUM(C35:L35)</f>
        <v>26844</v>
      </c>
      <c r="O35" s="775" t="s">
        <v>599</v>
      </c>
      <c r="P35" s="780">
        <f>SUMIFS( CU110:CU181,CT110:CT181, P33, CS110:CS181, O33)</f>
        <v>1360</v>
      </c>
      <c r="Q35" s="780">
        <f>SUMIFS( CU110:CU181,CT110:CT181, Q33, CS110:CS181, O33)</f>
        <v>15246</v>
      </c>
      <c r="R35" s="780">
        <f>SUMIFS( CU110:CU181,CT110:CT181, R33, CS110:CS181, O33)</f>
        <v>29941</v>
      </c>
      <c r="S35" s="780">
        <f>SUMIFS( CU110:CU181,CT110:CT181, S33, CS110:CS181, O33)</f>
        <v>2681</v>
      </c>
      <c r="T35" s="780">
        <f>SUMIFS( CU110:CU181,CT110:CT181, T33, CS110:CS181, O33)</f>
        <v>4381</v>
      </c>
      <c r="U35" s="780">
        <f>SUMIFS( CU110:CU181,CT110:CT181, U33, CS110:CS181, O33)</f>
        <v>1942</v>
      </c>
      <c r="V35" s="780">
        <f>SUMIFS( CU110:CU181,CT110:CT181, V33, CS110:CS181, O33)</f>
        <v>122</v>
      </c>
      <c r="W35" s="780">
        <f>SUMIFS( CU110:CU181,CT110:CT181, W33, CS110:CS181, O33)</f>
        <v>623</v>
      </c>
      <c r="X35" s="780">
        <f>SUMIFS( CU110:CU181,CT110:CT181, X33, CS110:CS181, O33)</f>
        <v>161</v>
      </c>
      <c r="Y35" s="780">
        <f>SUMIFS( CU110:CU181,CT110:CT181, Y33, CS110:CS181, O33)</f>
        <v>286</v>
      </c>
      <c r="Z35" s="781">
        <f t="shared" ref="Z35:Z42" si="44">SUM(P35:Y35)</f>
        <v>56743</v>
      </c>
      <c r="AB35" s="775" t="s">
        <v>599</v>
      </c>
      <c r="AC35" s="610">
        <v>51</v>
      </c>
      <c r="AD35" s="610">
        <v>75</v>
      </c>
      <c r="AE35" s="610">
        <v>274</v>
      </c>
      <c r="AF35" s="610">
        <v>833</v>
      </c>
      <c r="AG35" s="780">
        <v>4926</v>
      </c>
      <c r="AH35" s="780">
        <v>6303</v>
      </c>
      <c r="AI35" s="780">
        <v>5491</v>
      </c>
      <c r="AJ35" s="780">
        <v>3596</v>
      </c>
      <c r="AK35" s="780">
        <v>5295</v>
      </c>
      <c r="AL35" s="781">
        <f t="shared" ref="AL35:AL42" si="45">SUM(AC35:AK35)</f>
        <v>26844</v>
      </c>
      <c r="AN35" s="775" t="s">
        <v>599</v>
      </c>
      <c r="AO35" s="788">
        <f t="shared" si="34"/>
        <v>1.899865891819401E-3</v>
      </c>
      <c r="AP35" s="788">
        <f t="shared" si="35"/>
        <v>2.7939204291461779E-3</v>
      </c>
      <c r="AQ35" s="788">
        <f t="shared" si="36"/>
        <v>1.0207122634480703E-2</v>
      </c>
      <c r="AR35" s="788">
        <f t="shared" si="37"/>
        <v>3.1031142899716882E-2</v>
      </c>
      <c r="AS35" s="788">
        <f t="shared" si="38"/>
        <v>0.18350469378632098</v>
      </c>
      <c r="AT35" s="788">
        <f t="shared" si="39"/>
        <v>0.2348010728654448</v>
      </c>
      <c r="AU35" s="788">
        <f t="shared" si="40"/>
        <v>0.20455222768588885</v>
      </c>
      <c r="AV35" s="788">
        <f t="shared" si="41"/>
        <v>0.13395917150946207</v>
      </c>
      <c r="AW35" s="789">
        <f t="shared" si="42"/>
        <v>0.19725078229772017</v>
      </c>
      <c r="AY35" s="794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5"/>
      <c r="BL35" s="806" t="s">
        <v>59</v>
      </c>
      <c r="BM35" s="777">
        <f>(P34*AP34+P35*AP35+P36*AP36+P37*AP37+P38*AP38+P39*AP39+P40*AP40+P41*AP41+P42*AP42+P43/9)*BX43</f>
        <v>94.240577542499125</v>
      </c>
      <c r="BN35" s="777">
        <f>(Q34*AP34+Q35*AP35+Q36*AP36+Q37*AP37+Q38*AP38+Q39*AP39+Q40*AP40+Q41*AP41+Q42*AP42+Q43/9)*BX43</f>
        <v>2546.6403589668239</v>
      </c>
      <c r="BO35" s="777">
        <f>(R34*AP34+R35*AP35+R36*AP36+R37*AP37+R38*AP38+R39*AP39+R40*AP40+R41*AP41+R42*AP42+R43/9)*BX43</f>
        <v>4511.4355839807604</v>
      </c>
      <c r="BP35" s="777">
        <f>(S34*AP34+S35*AP35+S36*AP36+S37*AP37+S38*AP38+S39*AP39+S40*AP40+S41*AP41+S42*AP42+S43/9)*BX43</f>
        <v>619.65854531138825</v>
      </c>
      <c r="BQ35" s="777">
        <f>(T34*AP34+T35*AP35+T36*AP36+T37*AP37+T38*AP38+T39*AP39+T40*AP40+T41*AP41+T42*AP42+T43/9)*BX43</f>
        <v>472.92969557069938</v>
      </c>
      <c r="BR35" s="777">
        <f>(U34*AP34+U35*AP35+U36*AP36+U37*AP37+U38*AP38+U39*AP39+U40*AP40+U41*AP41+U42*AP42+U43/9)*BX43</f>
        <v>156.66402839385253</v>
      </c>
      <c r="BS35" s="777">
        <f>(V34*AP34+V35*AP35+V36*AP36+V37*AP37+V38*AP38+V39*AP39+V40*AP40+V41*AP41+V42*AP42+V43/9)*BX43</f>
        <v>45.466881544552024</v>
      </c>
      <c r="BT35" s="777">
        <f>(W34*AP34+W35*AP35+W36*AP36+W37*AP37+W38*AP38+W39*AP39+W40*AP40+W41*AP41+W42*AP42+W43/9)*BX43</f>
        <v>65.862230847595157</v>
      </c>
      <c r="BU35" s="777">
        <f>(X34*AP34+X35*AP35+X36*AP36+X37*AP37+X38*AP38+X39*AP39+X40*AP40+X41*AP41+X42*AP42+X43/9)*BX43</f>
        <v>34.022772177401563</v>
      </c>
      <c r="BV35" s="777">
        <f>(Y34*AP34+Y35*AP35+Y36*AP36+Y37*AP37+Y38*AP38+Y39*AP39+Y40*AP40+Y41*AP41+Y42*AP42+Y43/9)*BX43</f>
        <v>1106.0492296661287</v>
      </c>
      <c r="BW35" s="812">
        <f>AVERAGE(BQ35,BR35,BT35)/3</f>
        <v>77.272883868016336</v>
      </c>
      <c r="BX35" s="795"/>
      <c r="CC35" t="s">
        <v>49</v>
      </c>
      <c r="CD35" t="s">
        <v>621</v>
      </c>
      <c r="CE35">
        <v>18050</v>
      </c>
      <c r="CI35" t="s">
        <v>49</v>
      </c>
      <c r="CJ35" t="s">
        <v>49</v>
      </c>
      <c r="CK35" t="s">
        <v>49</v>
      </c>
      <c r="CL35" t="s">
        <v>636</v>
      </c>
      <c r="CM35">
        <v>7587</v>
      </c>
      <c r="CQ35" t="s">
        <v>49</v>
      </c>
      <c r="CR35" t="s">
        <v>613</v>
      </c>
      <c r="CS35" t="s">
        <v>55</v>
      </c>
      <c r="CT35" t="s">
        <v>636</v>
      </c>
      <c r="CU35">
        <v>473</v>
      </c>
    </row>
    <row r="36" spans="2:99">
      <c r="B36" s="775" t="s">
        <v>600</v>
      </c>
      <c r="C36" s="780"/>
      <c r="D36" s="780">
        <f>SUMIFS(INDEX(Table5[],,MATCH(B33,Table5[#Headers],0)),Table5[MainSpaceHeatingFuel],"*Oil",Table5[Year_of_Construction (group)],B36)</f>
        <v>9598</v>
      </c>
      <c r="E36" s="780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0">
        <f>SUMIFS(INDEX(Table5[],,MATCH(B33,Table5[#Headers],0)),Table5[MainSpaceHeatingFuel],"",Table5[Year_of_Construction (group)],B36)</f>
        <v>28</v>
      </c>
      <c r="M36" s="781">
        <f t="shared" si="43"/>
        <v>33472</v>
      </c>
      <c r="O36" s="775" t="s">
        <v>600</v>
      </c>
      <c r="P36" s="780">
        <f>SUMIFS( CU195:CU266,CT195:CT266, P33, CS195:CS266, O33)</f>
        <v>1286</v>
      </c>
      <c r="Q36" s="780">
        <f>SUMIFS( CU195:CU266,CT195:CT266, Q33, CS195:CS266, O33)</f>
        <v>20809</v>
      </c>
      <c r="R36" s="780">
        <f>SUMIFS( CU195:CU266,CT195:CT266, R33, CS195:CS266, O33)</f>
        <v>44437</v>
      </c>
      <c r="S36" s="780">
        <f>SUMIFS( CU195:CU266,CT195:CT266, S33, CS195:CS266, O33)</f>
        <v>2716</v>
      </c>
      <c r="T36" s="780">
        <f>SUMIFS( CU195:CU266,CT195:CT266, T33, CS195:CS266, O33)</f>
        <v>4719</v>
      </c>
      <c r="U36" s="780">
        <f>SUMIFS( CU195:CU266,CT195:CT266, U33, CS195:CS266, O33)</f>
        <v>2202</v>
      </c>
      <c r="V36" s="780">
        <f>SUMIFS( CU195:CU266,CT195:CT266, V33, CS195:CS266, O33)</f>
        <v>112</v>
      </c>
      <c r="W36" s="780">
        <f>SUMIFS( CU195:CU266,CT195:CT266, W33, CS195:CS266, O33)</f>
        <v>756</v>
      </c>
      <c r="X36" s="780">
        <f>SUMIFS( CU195:CU266,CT195:CT266, X33, CS195:CS266, O33)</f>
        <v>163</v>
      </c>
      <c r="Y36" s="780">
        <f>SUMIFS( CU195:CU266,CT195:CT266, Y33, CS195:CS266, O33)</f>
        <v>331</v>
      </c>
      <c r="Z36" s="781">
        <f t="shared" si="44"/>
        <v>77531</v>
      </c>
      <c r="AB36" s="775" t="s">
        <v>600</v>
      </c>
      <c r="AC36" s="610">
        <v>76</v>
      </c>
      <c r="AD36" s="610">
        <v>168</v>
      </c>
      <c r="AE36" s="610">
        <v>434</v>
      </c>
      <c r="AF36" s="780">
        <v>1022</v>
      </c>
      <c r="AG36" s="780">
        <v>6663</v>
      </c>
      <c r="AH36" s="780">
        <v>8654</v>
      </c>
      <c r="AI36" s="780">
        <v>7730</v>
      </c>
      <c r="AJ36" s="780">
        <v>4391</v>
      </c>
      <c r="AK36" s="780">
        <v>4335</v>
      </c>
      <c r="AL36" s="781">
        <f t="shared" si="45"/>
        <v>33473</v>
      </c>
      <c r="AN36" s="775" t="s">
        <v>600</v>
      </c>
      <c r="AO36" s="788">
        <f t="shared" si="34"/>
        <v>2.2704866608908672E-3</v>
      </c>
      <c r="AP36" s="788">
        <f t="shared" si="35"/>
        <v>5.0189705135482328E-3</v>
      </c>
      <c r="AQ36" s="788">
        <f t="shared" si="36"/>
        <v>1.2965673826666269E-2</v>
      </c>
      <c r="AR36" s="788">
        <f t="shared" si="37"/>
        <v>3.0532070624085084E-2</v>
      </c>
      <c r="AS36" s="788">
        <f t="shared" si="38"/>
        <v>0.19905595554626115</v>
      </c>
      <c r="AT36" s="788">
        <f t="shared" si="39"/>
        <v>0.25853673109670483</v>
      </c>
      <c r="AU36" s="788">
        <f>AI36/AL36</f>
        <v>0.23093239327218953</v>
      </c>
      <c r="AV36" s="788">
        <f t="shared" si="41"/>
        <v>0.13118035431541838</v>
      </c>
      <c r="AW36" s="789">
        <f t="shared" si="42"/>
        <v>0.12950736414423566</v>
      </c>
      <c r="AY36" s="794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5"/>
      <c r="BL36" s="805" t="s">
        <v>61</v>
      </c>
      <c r="BM36" s="776">
        <f>(P34*AQ34+P35*AQ35+P36*AQ36+P37*AQ37+P38*AQ38+P39*AQ39+P40*AQ40+P41*AQ41+P42*AQ42+P43/9)*BX43</f>
        <v>164.97553111415857</v>
      </c>
      <c r="BN36" s="776">
        <f>(Q34*AQ34+Q35*AQ35+Q36*AQ36+Q37*AQ37+Q38*AQ38+Q39*AQ39+Q40*AQ40+Q41*AQ41+Q42*AQ42+Q43/9)*BX43</f>
        <v>5047.0568933734157</v>
      </c>
      <c r="BO36" s="776">
        <f>(R34*AQ34+R35*AQ35+R36*AQ36+R37*AQ37+R38*AQ38+R39*AQ39+R40*AQ40+R41*AQ41+R42*AQ42+R43/9)*BX43</f>
        <v>8965.1077753968439</v>
      </c>
      <c r="BP36" s="776">
        <f>(S34*AQ34+S35*AQ35+S36*AQ36+S37*AQ37+S38*AQ38+S39*AQ39+S40*AQ40+S41*AQ41+S42*AQ42+S43/9)*BX43</f>
        <v>939.0089234404544</v>
      </c>
      <c r="BQ36" s="776">
        <f>(T34*AQ34+T35*AQ35+T36*AQ36+T37*AQ37+T38*AQ38+T39*AQ39+T40*AQ40+T41*AQ41+T42*AQ42+T43/9)*BX43</f>
        <v>900.36367689572558</v>
      </c>
      <c r="BR36" s="776">
        <f>(U34*AQ34+U35*AQ35+U36*AQ36+U37*AQ37+U38*AQ38+U39*AQ39+U40*AQ40+U41*AQ41+U42*AQ42+U43/9)*BX43</f>
        <v>323.44456847723291</v>
      </c>
      <c r="BS36" s="776">
        <f>(V34*AQ34+V35*AQ35+V36*AQ36+V37*AQ37+V38*AQ38+V39*AQ39+V40*AQ40+V41*AQ41+V42*AQ42+V43/9)*BX43</f>
        <v>96.164721786003781</v>
      </c>
      <c r="BT36" s="776">
        <f>(W34*AQ34+W35*AQ35+W36*AQ36+W37*AQ37+W38*AQ38+W39*AQ39+W40*AQ40+W41*AQ41+W42*AQ42+W43/9)*BX43</f>
        <v>130.76209586358399</v>
      </c>
      <c r="BU36" s="776">
        <f>(X34*AQ34+X35*AQ35+X36*AQ36+X37*AQ37+X38*AQ38+X39*AQ39+X40*AQ40+X41*AQ41+X42*AQ42+X43/9)*BX43</f>
        <v>50.486966261055613</v>
      </c>
      <c r="BV36" s="776">
        <f>(Y34*AQ34+Y35*AQ35+Y36*AQ36+Y37*AQ37+Y38*AQ38+Y39*AQ39+Y40*AQ40+Y41*AQ41+Y42*AQ42+Y43/9)*BX43</f>
        <v>1139.6207994692961</v>
      </c>
      <c r="BW36" s="811">
        <f t="shared" ref="BW36:BW42" si="48">AVERAGE(BQ36,BR36,BT36)/3</f>
        <v>150.50781569294915</v>
      </c>
      <c r="BX36" s="795"/>
      <c r="CC36" t="s">
        <v>49</v>
      </c>
      <c r="CD36" t="s">
        <v>622</v>
      </c>
      <c r="CE36">
        <v>20596</v>
      </c>
      <c r="CI36" t="s">
        <v>49</v>
      </c>
      <c r="CJ36" t="s">
        <v>49</v>
      </c>
      <c r="CK36" t="s">
        <v>49</v>
      </c>
      <c r="CL36" t="s">
        <v>622</v>
      </c>
      <c r="CM36">
        <v>7535</v>
      </c>
      <c r="CQ36" t="s">
        <v>49</v>
      </c>
      <c r="CR36" t="s">
        <v>613</v>
      </c>
      <c r="CS36" t="s">
        <v>55</v>
      </c>
      <c r="CT36" t="s">
        <v>622</v>
      </c>
      <c r="CU36">
        <v>419</v>
      </c>
    </row>
    <row r="37" spans="2:99">
      <c r="B37" s="775" t="s">
        <v>601</v>
      </c>
      <c r="C37" s="780"/>
      <c r="D37" s="780">
        <f>SUMIFS(INDEX(Table5[],,MATCH(B33,Table5[#Headers],0)),Table5[MainSpaceHeatingFuel],"*Oil",Table5[Year_of_Construction (group)],B37)</f>
        <v>8634</v>
      </c>
      <c r="E37" s="780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0">
        <f>SUMIFS(INDEX(Table5[],,MATCH(B33,Table5[#Headers],0)),Table5[MainSpaceHeatingFuel],"",Table5[Year_of_Construction (group)],B37)</f>
        <v>33</v>
      </c>
      <c r="M37" s="781">
        <f t="shared" si="43"/>
        <v>24851</v>
      </c>
      <c r="O37" s="775" t="s">
        <v>601</v>
      </c>
      <c r="P37" s="780">
        <f>SUMIFS( CU280:CU351,CT280:CT351, P33, CS280:CS351, O33)</f>
        <v>752</v>
      </c>
      <c r="Q37" s="780">
        <f>SUMIFS( CU280:CU351,CT280:CT351, Q33, CS280:CS351, O33)</f>
        <v>22343</v>
      </c>
      <c r="R37" s="780">
        <f>SUMIFS( CU280:CU351,CT280:CT351, R33, CS280:CS351, O33)</f>
        <v>36262</v>
      </c>
      <c r="S37" s="780">
        <f>SUMIFS( CU280:CU351,CT280:CT351, S33, CS280:CS351, O33)</f>
        <v>1955</v>
      </c>
      <c r="T37" s="780">
        <f>SUMIFS( CU280:CU351,CT280:CT351, T33, CS280:CS351, O33)</f>
        <v>3901</v>
      </c>
      <c r="U37" s="780">
        <f>SUMIFS( CU280:CU351,CT280:CT351, U33, CS280:CS351, O33)</f>
        <v>1479</v>
      </c>
      <c r="V37" s="780">
        <f>SUMIFS( CU280:CU351,CT280:CT351, V33, CS280:CS351, O33)</f>
        <v>129</v>
      </c>
      <c r="W37" s="780">
        <f>SUMIFS( CU280:CU351,CT280:CT351, W33, CS280:CS351, O33)</f>
        <v>513</v>
      </c>
      <c r="X37" s="780">
        <f>SUMIFS( CU280:CU351,CT280:CT351, X33, CS280:CS351, O33)</f>
        <v>119</v>
      </c>
      <c r="Y37" s="780">
        <f>SUMIFS( CU280:CU351,CT280:CT351, Y33, CS280:CS351, O33)</f>
        <v>281</v>
      </c>
      <c r="Z37" s="781">
        <f t="shared" si="44"/>
        <v>67734</v>
      </c>
      <c r="AB37" s="775" t="s">
        <v>601</v>
      </c>
      <c r="AC37" s="610">
        <v>79</v>
      </c>
      <c r="AD37" s="610">
        <v>57</v>
      </c>
      <c r="AE37" s="610">
        <v>248</v>
      </c>
      <c r="AF37" s="610">
        <v>903</v>
      </c>
      <c r="AG37" s="780">
        <v>6852</v>
      </c>
      <c r="AH37" s="780">
        <v>7789</v>
      </c>
      <c r="AI37" s="780">
        <v>5023</v>
      </c>
      <c r="AJ37" s="780">
        <v>2274</v>
      </c>
      <c r="AK37" s="780">
        <v>1626</v>
      </c>
      <c r="AL37" s="781">
        <f t="shared" si="45"/>
        <v>24851</v>
      </c>
      <c r="AN37" s="775" t="s">
        <v>601</v>
      </c>
      <c r="AO37" s="788">
        <f t="shared" si="34"/>
        <v>3.17894652126675E-3</v>
      </c>
      <c r="AP37" s="788">
        <f t="shared" si="35"/>
        <v>2.2936702748380345E-3</v>
      </c>
      <c r="AQ37" s="788">
        <f t="shared" si="36"/>
        <v>9.9794776870146071E-3</v>
      </c>
      <c r="AR37" s="788">
        <f t="shared" si="37"/>
        <v>3.6336565932960446E-2</v>
      </c>
      <c r="AS37" s="788">
        <f t="shared" si="38"/>
        <v>0.27572331093316166</v>
      </c>
      <c r="AT37" s="788">
        <f t="shared" si="39"/>
        <v>0.31342803106514827</v>
      </c>
      <c r="AU37" s="788">
        <f t="shared" si="40"/>
        <v>0.20212466299142892</v>
      </c>
      <c r="AV37" s="788">
        <f t="shared" si="41"/>
        <v>9.1505372017222641E-2</v>
      </c>
      <c r="AW37" s="789">
        <f t="shared" si="42"/>
        <v>6.542996257695867E-2</v>
      </c>
      <c r="AY37" s="794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5"/>
      <c r="BL37" s="806" t="s">
        <v>63</v>
      </c>
      <c r="BM37" s="777">
        <f>(P34*AR34+P35*AR35+P36*AR36+P37*AR37+P38*AR38+P39*AR39+P40*AR40+P41*AR41+P42*AR42+P43/9)*BX43</f>
        <v>421.89990166785122</v>
      </c>
      <c r="BN37" s="777">
        <f>(Q34*AR34+Q35*AR35+Q36*AR36+Q37*AR37+Q38*AR38+Q39*AR39+Q40*AR40+Q41*AR41+Q42*AR42+Q43/9)*BX43</f>
        <v>15093.991899389155</v>
      </c>
      <c r="BO37" s="777">
        <f>(R34*AR34+R35*AR35+R36*AR36+R37*AR37+R38*AR38+R39*AR39+R40*AR40+R41*AR41+R42*AR42+R43/9)*BX43</f>
        <v>26823.931610923515</v>
      </c>
      <c r="BP37" s="777">
        <f>(S34*AR34+S35*AR35+S36*AR36+S37*AR37+S38*AR38+S39*AR39+S40*AR40+S41*AR41+S42*AR42+S43/9)*BX43</f>
        <v>2268.2506868778041</v>
      </c>
      <c r="BQ37" s="777">
        <f>(T34*AR34+T35*AR35+T36*AR36+T37*AR37+T38*AR38+T39*AR39+T40*AR40+T41*AR41+T42*AR42+T43/9)*BX43</f>
        <v>2680.3413515551656</v>
      </c>
      <c r="BR37" s="777">
        <f>(U34*AR34+U35*AR35+U36*AR36+U37*AR37+U38*AR38+U39*AR39+U40*AR40+U41*AR41+U42*AR42+U43/9)*BX43</f>
        <v>1002.6225622828692</v>
      </c>
      <c r="BS37" s="777">
        <f>(V34*AR34+V35*AR35+V36*AR36+V37*AR37+V38*AR38+V39*AR39+V40*AR40+V41*AR41+V42*AR42+V43/9)*BX43</f>
        <v>285.00923419088042</v>
      </c>
      <c r="BT37" s="777">
        <f>(W34*AR34+W35*AR35+W36*AR36+W37*AR37+W38*AR38+W39*AR39+W40*AR40+W41*AR41+W42*AR42+W43/9)*BX43</f>
        <v>389.07570584031856</v>
      </c>
      <c r="BU37" s="777">
        <f>(X34*AR34+X35*AR35+X36*AR36+X37*AR37+X38*AR38+X39*AR39+X40*AR40+X41*AR41+X42*AR42+X43/9)*BX43</f>
        <v>129.74090410862129</v>
      </c>
      <c r="BV37" s="777">
        <f>(Y34*AR34+Y35*AR35+Y36*AR36+Y37*AR37+Y38*AR38+Y39*AR39+Y40*AR40+Y41*AR41+Y42*AR42+Y43/9)*BX43</f>
        <v>1275.0638296831544</v>
      </c>
      <c r="BW37" s="812">
        <f t="shared" si="48"/>
        <v>452.44884663092813</v>
      </c>
      <c r="BX37" s="795"/>
      <c r="CC37" t="s">
        <v>624</v>
      </c>
      <c r="CI37" t="s">
        <v>49</v>
      </c>
      <c r="CJ37" t="s">
        <v>49</v>
      </c>
      <c r="CK37" t="s">
        <v>624</v>
      </c>
      <c r="CQ37" t="s">
        <v>49</v>
      </c>
      <c r="CR37" t="s">
        <v>613</v>
      </c>
      <c r="CS37" t="s">
        <v>53</v>
      </c>
    </row>
    <row r="38" spans="2:99">
      <c r="B38" s="775" t="s">
        <v>602</v>
      </c>
      <c r="C38" s="780"/>
      <c r="D38" s="780">
        <f>SUMIFS(INDEX(Table5[],,MATCH(B33,Table5[#Headers],0)),Table5[MainSpaceHeatingFuel],"*Oil",Table5[Year_of_Construction (group)],B38)</f>
        <v>19285</v>
      </c>
      <c r="E38" s="780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0">
        <f>SUMIFS(INDEX(Table5[],,MATCH(B33,Table5[#Headers],0)),Table5[MainSpaceHeatingFuel],"",Table5[Year_of_Construction (group)],B38)</f>
        <v>36</v>
      </c>
      <c r="M38" s="781">
        <f t="shared" si="43"/>
        <v>51695</v>
      </c>
      <c r="O38" s="775" t="s">
        <v>602</v>
      </c>
      <c r="P38" s="780">
        <f>SUMIFS( CU365:CU436,CT365:CT436, P33, CS365:CS436, O33)</f>
        <v>1063</v>
      </c>
      <c r="Q38" s="780">
        <f>SUMIFS( CU365:CU436,CT365:CT436, Q33, CS365:CS436, O33)</f>
        <v>40052</v>
      </c>
      <c r="R38" s="780">
        <f>SUMIFS( CU365:CU436,CT365:CT436, R33, CS365:CS436, O33)</f>
        <v>51195</v>
      </c>
      <c r="S38" s="780">
        <f>SUMIFS( CU365:CU436,CT365:CT436, S33, CS365:CS436, O33)</f>
        <v>2600</v>
      </c>
      <c r="T38" s="780">
        <f>SUMIFS( CU365:CU436,CT365:CT436, T33, CS365:CS436, O33)</f>
        <v>7692</v>
      </c>
      <c r="U38" s="780">
        <f>SUMIFS( CU365:CU436,CT365:CT436, U33, CS365:CS436, O33)</f>
        <v>2980</v>
      </c>
      <c r="V38" s="780">
        <f>SUMIFS( CU365:CU436,CT365:CT436, V33, CS365:CS436, O33)</f>
        <v>208</v>
      </c>
      <c r="W38" s="780">
        <f>SUMIFS( CU365:CU436,CT365:CT436, W33, CS365:CS436, O33)</f>
        <v>994</v>
      </c>
      <c r="X38" s="780">
        <f>SUMIFS( CU365:CU436,CT365:CT436, X33, CS365:CS436, O33)</f>
        <v>220</v>
      </c>
      <c r="Y38" s="780">
        <f>SUMIFS( CU365:CU436,CT365:CT436, Y33, CS365:CS436, O33)</f>
        <v>449</v>
      </c>
      <c r="Z38" s="781">
        <f t="shared" si="44"/>
        <v>107453</v>
      </c>
      <c r="AB38" s="775" t="s">
        <v>602</v>
      </c>
      <c r="AC38" s="610">
        <v>114</v>
      </c>
      <c r="AD38" s="610">
        <v>126</v>
      </c>
      <c r="AE38" s="610">
        <v>355</v>
      </c>
      <c r="AF38" s="780">
        <v>1976</v>
      </c>
      <c r="AG38" s="780">
        <v>17845</v>
      </c>
      <c r="AH38" s="780">
        <v>17207</v>
      </c>
      <c r="AI38" s="780">
        <v>8983</v>
      </c>
      <c r="AJ38" s="780">
        <v>3200</v>
      </c>
      <c r="AK38" s="780">
        <v>1889</v>
      </c>
      <c r="AL38" s="781">
        <f t="shared" si="45"/>
        <v>51695</v>
      </c>
      <c r="AN38" s="775" t="s">
        <v>602</v>
      </c>
      <c r="AO38" s="788">
        <f t="shared" si="34"/>
        <v>2.2052422864880551E-3</v>
      </c>
      <c r="AP38" s="788">
        <f t="shared" si="35"/>
        <v>2.4373730534867975E-3</v>
      </c>
      <c r="AQ38" s="788">
        <f t="shared" si="36"/>
        <v>6.8672018570461362E-3</v>
      </c>
      <c r="AR38" s="788">
        <f t="shared" si="37"/>
        <v>3.822419963245962E-2</v>
      </c>
      <c r="AS38" s="788">
        <f t="shared" si="38"/>
        <v>0.34519779475771351</v>
      </c>
      <c r="AT38" s="788">
        <f t="shared" si="39"/>
        <v>0.33285617564561371</v>
      </c>
      <c r="AU38" s="788">
        <f t="shared" si="40"/>
        <v>0.17376922332914208</v>
      </c>
      <c r="AV38" s="788">
        <f t="shared" si="41"/>
        <v>6.1901537866331367E-2</v>
      </c>
      <c r="AW38" s="789">
        <f t="shared" si="42"/>
        <v>3.6541251571718732E-2</v>
      </c>
      <c r="AY38" s="794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5"/>
      <c r="BL38" s="805" t="s">
        <v>65</v>
      </c>
      <c r="BM38" s="776">
        <f>(P34*AS34+P35*AS35+P36*AS36+P37*AS37+P38*AS38+P39*AS39+P40*AS40+P41*AS41+P42*AS42+P43/9)*BX43</f>
        <v>2457.2252322827194</v>
      </c>
      <c r="BN38" s="776">
        <f>(Q34*AS34+Q35*AS35+Q36*AS36+Q37*AS37+Q38*AS38+Q39*AS39+Q40*AS40+Q41*AS41+Q42*AS42+Q43/9)*BX43</f>
        <v>87503.974827852478</v>
      </c>
      <c r="BO38" s="776">
        <f>(R34*AS34+R35*AS35+R36*AS36+R37*AS37+R38*AS38+R39*AS39+R40*AS40+R41*AS41+R42*AS42+R43/9)*BX43</f>
        <v>154216.98240300422</v>
      </c>
      <c r="BP38" s="776">
        <f>(S34*AS34+S35*AS35+S36*AS36+S37*AS37+S38*AS38+S39*AS39+S40*AS40+S41*AS41+S42*AS42+S43/9)*BX43</f>
        <v>11909.649032864803</v>
      </c>
      <c r="BQ38" s="776">
        <f>(T34*AS34+T35*AS35+T36*AS36+T37*AS37+T38*AS38+T39*AS39+T40*AS40+T41*AS41+T42*AS42+T43/9)*BX43</f>
        <v>16553.600891829512</v>
      </c>
      <c r="BR38" s="776">
        <f>(U34*AS34+U35*AS35+U36*AS36+U37*AS37+U38*AS38+U39*AS39+U40*AS40+U41*AS41+U42*AS42+U43/9)*BX43</f>
        <v>6286.0022053412995</v>
      </c>
      <c r="BS38" s="776">
        <f>(V34*AS34+V35*AS35+V36*AS36+V37*AS37+V38*AS38+V39*AS39+V40*AS40+V41*AS41+V42*AS42+V43/9)*BX43</f>
        <v>1394.600431646091</v>
      </c>
      <c r="BT38" s="776">
        <f>(W34*AS34+W35*AS35+W36*AS36+W37*AS37+W38*AS38+W39*AS39+W40*AS40+W41*AS41+W42*AS42+W43/9)*BX43</f>
        <v>2300.3427788426156</v>
      </c>
      <c r="BU38" s="776">
        <f>(X34*AS34+X35*AS35+X36*AS36+X37*AS37+X38*AS38+X39*AS39+X40*AS40+X41*AS41+X42*AS42+X43/9)*BX43</f>
        <v>689.81397464605288</v>
      </c>
      <c r="BV38" s="776">
        <f>(Y34*AS34+Y35*AS35+Y36*AS36+Y37*AS37+Y38*AS38+Y39*AS39+Y40*AS40+Y41*AS41+Y42*AS42+Y43/9)*BX43</f>
        <v>2246.9908283827135</v>
      </c>
      <c r="BW38" s="811">
        <f t="shared" si="48"/>
        <v>2793.3273195570473</v>
      </c>
      <c r="BX38" s="795"/>
      <c r="CC38" t="s">
        <v>49</v>
      </c>
      <c r="CD38" t="s">
        <v>612</v>
      </c>
      <c r="CE38">
        <v>471948</v>
      </c>
      <c r="CI38" t="s">
        <v>49</v>
      </c>
      <c r="CJ38" t="s">
        <v>49</v>
      </c>
      <c r="CK38" t="s">
        <v>49</v>
      </c>
      <c r="CL38" t="s">
        <v>611</v>
      </c>
      <c r="CM38">
        <v>471948</v>
      </c>
      <c r="CQ38" t="s">
        <v>49</v>
      </c>
      <c r="CR38" t="s">
        <v>613</v>
      </c>
      <c r="CS38" t="s">
        <v>53</v>
      </c>
      <c r="CT38" t="s">
        <v>611</v>
      </c>
      <c r="CU38">
        <v>15478</v>
      </c>
    </row>
    <row r="39" spans="2:99">
      <c r="B39" s="775" t="s">
        <v>603</v>
      </c>
      <c r="C39" s="780"/>
      <c r="D39" s="780">
        <f>SUMIFS(INDEX(Table5[],,MATCH(B33,Table5[#Headers],0)),Table5[MainSpaceHeatingFuel],"*Oil",Table5[Year_of_Construction (group)],B39)</f>
        <v>14405</v>
      </c>
      <c r="E39" s="780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0">
        <f>SUMIFS(INDEX(Table5[],,MATCH(B33,Table5[#Headers],0)),Table5[MainSpaceHeatingFuel],"",Table5[Year_of_Construction (group)],B39)</f>
        <v>68</v>
      </c>
      <c r="M39" s="781">
        <f t="shared" si="43"/>
        <v>43624</v>
      </c>
      <c r="O39" s="775" t="s">
        <v>603</v>
      </c>
      <c r="P39" s="780">
        <f>SUMIFS( CU450:CU521,CT450:CT521, P33, CS450:CS521, O33)</f>
        <v>762</v>
      </c>
      <c r="Q39" s="780">
        <f>SUMIFS( CU450:CU521,CT450:CT521, Q33, CS450:CS521, O33)</f>
        <v>23385</v>
      </c>
      <c r="R39" s="780">
        <f>SUMIFS( CU450:CU521,CT450:CT521, R33, CS450:CS521, O33)</f>
        <v>35617</v>
      </c>
      <c r="S39" s="780">
        <f>SUMIFS( CU450:CU521,CT450:CT521, S33, CS450:CS521, O33)</f>
        <v>3376</v>
      </c>
      <c r="T39" s="780">
        <f>SUMIFS( CU450:CU521,CT450:CT521, T33, CS450:CS521, O33)</f>
        <v>6160</v>
      </c>
      <c r="U39" s="780">
        <f>SUMIFS( CU450:CU521,CT450:CT521, U33, CS450:CS521, O33)</f>
        <v>2354</v>
      </c>
      <c r="V39" s="780">
        <f>SUMIFS( CU450:CU521,CT450:CT521, V33, CS450:CS521, O33)</f>
        <v>196</v>
      </c>
      <c r="W39" s="780">
        <f>SUMIFS( CU450:CU521,CT450:CT521, W33, CS450:CS521, O33)</f>
        <v>746</v>
      </c>
      <c r="X39" s="780">
        <f>SUMIFS( CU450:CU521,CT450:CT521, X33, CS450:CS521, O33)</f>
        <v>193</v>
      </c>
      <c r="Y39" s="780">
        <f>SUMIFS( CU450:CU521,CT450:CT521, Y33, CS450:CS521, O33)</f>
        <v>290</v>
      </c>
      <c r="Z39" s="781">
        <f t="shared" si="44"/>
        <v>73079</v>
      </c>
      <c r="AB39" s="775" t="s">
        <v>603</v>
      </c>
      <c r="AC39" s="610">
        <v>45</v>
      </c>
      <c r="AD39" s="610">
        <v>43</v>
      </c>
      <c r="AE39" s="610">
        <v>300</v>
      </c>
      <c r="AF39" s="780">
        <v>1948</v>
      </c>
      <c r="AG39" s="780">
        <v>18599</v>
      </c>
      <c r="AH39" s="780">
        <v>15206</v>
      </c>
      <c r="AI39" s="780">
        <v>5228</v>
      </c>
      <c r="AJ39" s="780">
        <v>1424</v>
      </c>
      <c r="AK39" s="610">
        <v>831</v>
      </c>
      <c r="AL39" s="781">
        <f t="shared" si="45"/>
        <v>43624</v>
      </c>
      <c r="AN39" s="775" t="s">
        <v>603</v>
      </c>
      <c r="AO39" s="788">
        <f t="shared" si="34"/>
        <v>1.0315422703099212E-3</v>
      </c>
      <c r="AP39" s="788">
        <f t="shared" si="35"/>
        <v>9.8569594718503567E-4</v>
      </c>
      <c r="AQ39" s="788">
        <f t="shared" si="36"/>
        <v>6.8769484687328077E-3</v>
      </c>
      <c r="AR39" s="788">
        <f t="shared" si="37"/>
        <v>4.4654318723638363E-2</v>
      </c>
      <c r="AS39" s="788">
        <f t="shared" si="38"/>
        <v>0.42634788189987161</v>
      </c>
      <c r="AT39" s="788">
        <f t="shared" si="39"/>
        <v>0.34856959471850357</v>
      </c>
      <c r="AU39" s="788">
        <f t="shared" si="40"/>
        <v>0.1198422886484504</v>
      </c>
      <c r="AV39" s="788">
        <f t="shared" si="41"/>
        <v>3.2642582064918393E-2</v>
      </c>
      <c r="AW39" s="789">
        <f t="shared" si="42"/>
        <v>1.9049147258389878E-2</v>
      </c>
      <c r="AY39" s="794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5"/>
      <c r="BL39" s="806" t="s">
        <v>67</v>
      </c>
      <c r="BM39" s="777">
        <f>(P34*AT34+P35*AT35+P36*AT36+P37*AT37+P38*AT38+P39*AT39+P40*AT40+P41*AT41+P42*AT42+P43/9)*BX43</f>
        <v>2291.1704917060065</v>
      </c>
      <c r="BN39" s="777">
        <f>(Q34*AT34+Q35*AT35+Q36*AT36+Q37*AT37+Q38*AT38+Q39*AT39+Q40*AT40+Q41*AT41+Q42*AT42+Q43/9)*BX43</f>
        <v>58227.47076690213</v>
      </c>
      <c r="BO39" s="777">
        <f>(R34*AT34+R35*AT35+R36*AT36+R37*AT37+R38*AT38+R39*AT39+R40*AT40+R41*AT41+R42*AT42+R43/9)*BX43</f>
        <v>99700.377762933043</v>
      </c>
      <c r="BP39" s="777">
        <f>(S34*AT34+S35*AT35+S36*AT36+S37*AT37+S38*AT38+S39*AT39+S40*AT40+S41*AT41+S42*AT42+S43/9)*BX43</f>
        <v>7986.415579415986</v>
      </c>
      <c r="BQ39" s="777">
        <f>(T34*AT34+T35*AT35+T36*AT36+T37*AT37+T38*AT38+T39*AT39+T40*AT40+T41*AT41+T42*AT42+T43/9)*BX43</f>
        <v>12311.357919682636</v>
      </c>
      <c r="BR39" s="777">
        <f>(U34*AT34+U35*AT35+U36*AT36+U37*AT37+U38*AT38+U39*AT39+U40*AT40+U41*AT41+U42*AT42+U43/9)*BX43</f>
        <v>4792.3876651058117</v>
      </c>
      <c r="BS39" s="777">
        <f>(V34*AT34+V35*AT35+V36*AT36+V37*AT37+V38*AT38+V39*AT39+V40*AT40+V41*AT41+V42*AT42+V43/9)*BX43</f>
        <v>587.86058669772672</v>
      </c>
      <c r="BT39" s="777">
        <f>(W34*AT34+W35*AT35+W36*AT36+W37*AT37+W38*AT38+W39*AT39+W40*AT40+W41*AT41+W42*AT42+W43/9)*BX43</f>
        <v>1683.1767289613485</v>
      </c>
      <c r="BU39" s="777">
        <f>(X34*AT34+X35*AT35+X36*AT36+X37*AT37+X38*AT38+X39*AT39+X40*AT40+X41*AT41+X42*AT42+X43/9)*BX43</f>
        <v>442.90798823661578</v>
      </c>
      <c r="BV39" s="777">
        <f>(Y34*AT34+Y35*AT35+Y36*AT36+Y37*AT37+Y38*AT38+Y39*AT39+Y40*AT40+Y41*AT41+Y42*AT42+Y43/9)*BX43</f>
        <v>1869.9423386615813</v>
      </c>
      <c r="BW39" s="812">
        <f t="shared" si="48"/>
        <v>2087.4358126388665</v>
      </c>
      <c r="BX39" s="795"/>
      <c r="CC39" t="s">
        <v>49</v>
      </c>
      <c r="CD39" t="s">
        <v>613</v>
      </c>
      <c r="CE39">
        <v>15478</v>
      </c>
      <c r="CI39" t="s">
        <v>49</v>
      </c>
      <c r="CJ39" t="s">
        <v>49</v>
      </c>
      <c r="CK39" t="s">
        <v>49</v>
      </c>
      <c r="CL39" t="s">
        <v>630</v>
      </c>
      <c r="CM39">
        <v>3625</v>
      </c>
      <c r="CQ39" t="s">
        <v>49</v>
      </c>
      <c r="CR39" t="s">
        <v>613</v>
      </c>
      <c r="CS39" t="s">
        <v>53</v>
      </c>
      <c r="CT39" t="s">
        <v>630</v>
      </c>
      <c r="CU39">
        <v>474</v>
      </c>
    </row>
    <row r="40" spans="2:99">
      <c r="B40" s="775" t="s">
        <v>604</v>
      </c>
      <c r="C40" s="780"/>
      <c r="D40" s="780">
        <f>SUMIFS(INDEX(Table5[],,MATCH(B33,Table5[#Headers],0)),Table5[MainSpaceHeatingFuel],"*Oil",Table5[Year_of_Construction (group)],B40)</f>
        <v>19202</v>
      </c>
      <c r="E40" s="780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0">
        <f>SUMIFS(INDEX(Table5[],,MATCH(B33,Table5[#Headers],0)),Table5[MainSpaceHeatingFuel],"",Table5[Year_of_Construction (group)],B40)</f>
        <v>182</v>
      </c>
      <c r="M40" s="781">
        <f t="shared" si="43"/>
        <v>64117</v>
      </c>
      <c r="O40" s="775" t="s">
        <v>604</v>
      </c>
      <c r="P40" s="780">
        <f>SUMIFS( CU535:CU606,CT535:CT606, P33, CS535:CS606, O33)</f>
        <v>555</v>
      </c>
      <c r="Q40" s="780">
        <f>SUMIFS( CU535:CU606,CT535:CT606, Q33, CS535:CS606, O33)</f>
        <v>26660</v>
      </c>
      <c r="R40" s="780">
        <f>SUMIFS( CU535:CU606,CT535:CT606, R33, CS535:CS606, O33)</f>
        <v>57434</v>
      </c>
      <c r="S40" s="780">
        <f>SUMIFS( CU535:CU606,CT535:CT606, S33, CS535:CS606, O33)</f>
        <v>5219</v>
      </c>
      <c r="T40" s="780">
        <f>SUMIFS( CU535:CU606,CT535:CT606, T33, CS535:CS606, O33)</f>
        <v>6133</v>
      </c>
      <c r="U40" s="780">
        <f>SUMIFS( CU535:CU606,CT535:CT606, U33, CS535:CS606, O33)</f>
        <v>2066</v>
      </c>
      <c r="V40" s="780">
        <f>SUMIFS( CU535:CU606,CT535:CT606, V33, CS535:CS606, O33)</f>
        <v>305</v>
      </c>
      <c r="W40" s="780">
        <f>SUMIFS( CU535:CU606,CT535:CT606, W33, CS535:CS606, O33)</f>
        <v>645</v>
      </c>
      <c r="X40" s="780">
        <f>SUMIFS( CU535:CU606,CT535:CT606, X33, CS535:CS606, O33)</f>
        <v>205</v>
      </c>
      <c r="Y40" s="780">
        <f>SUMIFS( CU535:CU606,CT535:CT606, Y33, CS535:CS606, O33)</f>
        <v>376</v>
      </c>
      <c r="Z40" s="781">
        <f t="shared" si="44"/>
        <v>99598</v>
      </c>
      <c r="AB40" s="775" t="s">
        <v>604</v>
      </c>
      <c r="AC40" s="610">
        <v>69</v>
      </c>
      <c r="AD40" s="610">
        <v>274</v>
      </c>
      <c r="AE40" s="610">
        <v>536</v>
      </c>
      <c r="AF40" s="780">
        <v>3008</v>
      </c>
      <c r="AG40" s="780">
        <v>30986</v>
      </c>
      <c r="AH40" s="780">
        <v>21728</v>
      </c>
      <c r="AI40" s="780">
        <v>5353</v>
      </c>
      <c r="AJ40" s="780">
        <v>1606</v>
      </c>
      <c r="AK40" s="610">
        <v>558</v>
      </c>
      <c r="AL40" s="781">
        <f t="shared" si="45"/>
        <v>64118</v>
      </c>
      <c r="AN40" s="775" t="s">
        <v>604</v>
      </c>
      <c r="AO40" s="788">
        <f t="shared" si="34"/>
        <v>1.0761408652796406E-3</v>
      </c>
      <c r="AP40" s="788">
        <f t="shared" si="35"/>
        <v>4.2733709722698777E-3</v>
      </c>
      <c r="AQ40" s="788">
        <f t="shared" si="36"/>
        <v>8.3595870114476431E-3</v>
      </c>
      <c r="AR40" s="788">
        <f t="shared" si="37"/>
        <v>4.6913503228422596E-2</v>
      </c>
      <c r="AS40" s="788">
        <f t="shared" si="38"/>
        <v>0.48326522973268038</v>
      </c>
      <c r="AT40" s="788">
        <f>AH40/AL40</f>
        <v>0.33887519885211642</v>
      </c>
      <c r="AU40" s="788">
        <f t="shared" si="40"/>
        <v>8.3486696403506033E-2</v>
      </c>
      <c r="AV40" s="788">
        <f t="shared" si="41"/>
        <v>2.5047568545494246E-2</v>
      </c>
      <c r="AW40" s="789">
        <f t="shared" si="42"/>
        <v>8.7027043887831813E-3</v>
      </c>
      <c r="AY40" s="794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5"/>
      <c r="BL40" s="805" t="s">
        <v>69</v>
      </c>
      <c r="BM40" s="776">
        <f>(P34*AU34+P35*AU35+P36*AU36+P37*AU37+P38*AU38+P39*AU39+P40*AU40+P41*AU41+P42*AU42+P43/9)*BX43</f>
        <v>1597.2422542462191</v>
      </c>
      <c r="BN40" s="776">
        <f>(Q34*AU34+Q35*AU35+Q36*AU36+Q37*AU37+Q38*AU38+Q39*AU39+Q40*AU40+Q41*AU41+Q42*AU42+Q43/9)*BX43</f>
        <v>31052.310787345741</v>
      </c>
      <c r="BO40" s="776">
        <f>(R34*AU34+R35*AU35+R36*AU36+R37*AU37+R38*AU38+R39*AU39+R40*AU40+R41*AU41+R42*AU42+R43/9)*BX43</f>
        <v>53130.666130211437</v>
      </c>
      <c r="BP40" s="776">
        <f>(S34*AU34+S35*AU35+S36*AU36+S37*AU37+S38*AU38+S39*AU39+S40*AU40+S41*AU41+S42*AU42+S43/9)*BX43</f>
        <v>4452.503354735064</v>
      </c>
      <c r="BQ40" s="776">
        <f>(T34*AU34+T35*AU35+T36*AU36+T37*AU37+T38*AU38+T39*AU39+T40*AU40+T41*AU41+T42*AU42+T43/9)*BX43</f>
        <v>6690.3850613115665</v>
      </c>
      <c r="BR40" s="776">
        <f>(U34*AU34+U35*AU35+U36*AU36+U37*AU37+U38*AU38+U39*AU39+U40*AU40+U41*AU41+U42*AU42+U43/9)*BX43</f>
        <v>2700.9800731537343</v>
      </c>
      <c r="BS40" s="776">
        <f>(V34*AU34+V35*AU35+V36*AU36+V37*AU37+V38*AU38+V39*AU39+V40*AU40+V41*AU41+V42*AU42+V43/9)*BX43</f>
        <v>271.97705529229523</v>
      </c>
      <c r="BT40" s="776">
        <f>(W34*AU34+W35*AU35+W36*AU36+W37*AU37+W38*AU38+W39*AU39+W40*AU40+W41*AU41+W42*AU42+W43/9)*BX43</f>
        <v>981.55177461271262</v>
      </c>
      <c r="BU40" s="776">
        <f>(X34*AU34+X35*AU35+X36*AU36+X37*AU37+X38*AU38+X39*AU39+X40*AU40+X41*AU41+X42*AU42+X43/9)*BX43</f>
        <v>245.86984030363962</v>
      </c>
      <c r="BV40" s="776">
        <f>(Y34*AU34+Y35*AU35+Y36*AU36+Y37*AU37+Y38*AU38+Y39*AU39+Y40*AU40+Y41*AU41+Y42*AU42+Y43/9)*BX43</f>
        <v>1520.285583996224</v>
      </c>
      <c r="BW40" s="811">
        <f t="shared" si="48"/>
        <v>1152.5463232308905</v>
      </c>
      <c r="BX40" s="795"/>
      <c r="CC40" t="s">
        <v>49</v>
      </c>
      <c r="CD40" t="s">
        <v>614</v>
      </c>
      <c r="CE40">
        <v>25149</v>
      </c>
      <c r="CI40" t="s">
        <v>49</v>
      </c>
      <c r="CJ40" t="s">
        <v>49</v>
      </c>
      <c r="CK40" t="s">
        <v>49</v>
      </c>
      <c r="CL40" t="s">
        <v>631</v>
      </c>
      <c r="CM40">
        <v>165422</v>
      </c>
      <c r="CQ40" t="s">
        <v>49</v>
      </c>
      <c r="CR40" t="s">
        <v>613</v>
      </c>
      <c r="CS40" t="s">
        <v>53</v>
      </c>
      <c r="CT40" t="s">
        <v>631</v>
      </c>
      <c r="CU40">
        <v>6318</v>
      </c>
    </row>
    <row r="41" spans="2:99">
      <c r="B41" s="775" t="s">
        <v>637</v>
      </c>
      <c r="C41" s="780"/>
      <c r="D41" s="780">
        <f>SUMIFS(INDEX(Table5[],,MATCH(B33,Table5[#Headers],0)),Table5[MainSpaceHeatingFuel],"*Oil",Table5[Year_of_Construction (group)],B41)</f>
        <v>38126</v>
      </c>
      <c r="E41" s="780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0">
        <f>SUMIFS(INDEX(Table5[],,MATCH(B33,Table5[#Headers],0)),Table5[MainSpaceHeatingFuel],"",Table5[Year_of_Construction (group)],B41)</f>
        <v>356</v>
      </c>
      <c r="M41" s="781">
        <f t="shared" si="43"/>
        <v>115505</v>
      </c>
      <c r="O41" s="775" t="s">
        <v>637</v>
      </c>
      <c r="P41" s="780">
        <f>SUMIFS( CU620:CU691,CT620:CT691, P33, CS620:CS691, O33)</f>
        <v>652</v>
      </c>
      <c r="Q41" s="780">
        <f>SUMIFS( CU620:CU691,CT620:CT691, Q33, CS620:CS691, O33)</f>
        <v>51402</v>
      </c>
      <c r="R41" s="780">
        <f>SUMIFS( CU620:CU691,CT620:CT691, R33, CS620:CS691, O33)</f>
        <v>95400</v>
      </c>
      <c r="S41" s="780">
        <f>SUMIFS( CU620:CU691,CT620:CT691, S33, CS620:CS691, O33)</f>
        <v>6741</v>
      </c>
      <c r="T41" s="780">
        <f>SUMIFS( CU620:CU691,CT620:CT691, T33, CS620:CS691, O33)</f>
        <v>6981</v>
      </c>
      <c r="U41" s="780">
        <f>SUMIFS( CU620:CU691,CT620:CT691, U33, CS620:CS691, O33)</f>
        <v>2601</v>
      </c>
      <c r="V41" s="780">
        <f>SUMIFS( CU620:CU691,CT620:CT691, V33, CS620:CS691, O33)</f>
        <v>1478</v>
      </c>
      <c r="W41" s="780">
        <f>SUMIFS( CU620:CU691,CT620:CT691, W33, CS620:CS691, O33)</f>
        <v>1160</v>
      </c>
      <c r="X41" s="780">
        <f>SUMIFS( CU620:CU691,CT620:CT691, X33, CS620:CS691, O33)</f>
        <v>446</v>
      </c>
      <c r="Y41" s="780">
        <f>SUMIFS( CU620:CU691,CT620:CT691, Y33, CS620:CS691, O33)</f>
        <v>690</v>
      </c>
      <c r="Z41" s="781">
        <f t="shared" si="44"/>
        <v>167551</v>
      </c>
      <c r="AB41" s="775" t="s">
        <v>637</v>
      </c>
      <c r="AC41" s="610">
        <v>521</v>
      </c>
      <c r="AD41" s="780">
        <v>1666</v>
      </c>
      <c r="AE41" s="780">
        <v>5056</v>
      </c>
      <c r="AF41" s="780">
        <v>16625</v>
      </c>
      <c r="AG41" s="780">
        <v>73117</v>
      </c>
      <c r="AH41" s="780">
        <v>13951</v>
      </c>
      <c r="AI41" s="780">
        <v>3496</v>
      </c>
      <c r="AJ41" s="610">
        <v>892</v>
      </c>
      <c r="AK41" s="610">
        <v>183</v>
      </c>
      <c r="AL41" s="781">
        <f t="shared" si="45"/>
        <v>115507</v>
      </c>
      <c r="AN41" s="775" t="s">
        <v>637</v>
      </c>
      <c r="AO41" s="788">
        <f t="shared" si="34"/>
        <v>4.51054914420771E-3</v>
      </c>
      <c r="AP41" s="788">
        <f t="shared" si="35"/>
        <v>1.442336828071026E-2</v>
      </c>
      <c r="AQ41" s="788">
        <f t="shared" si="36"/>
        <v>4.3772238911927414E-2</v>
      </c>
      <c r="AR41" s="788">
        <f t="shared" si="37"/>
        <v>0.14393067086843223</v>
      </c>
      <c r="AS41" s="788">
        <f t="shared" si="38"/>
        <v>0.63300925485035542</v>
      </c>
      <c r="AT41" s="788">
        <f t="shared" si="39"/>
        <v>0.1207805587540149</v>
      </c>
      <c r="AU41" s="788">
        <f t="shared" si="40"/>
        <v>3.0266563931190319E-2</v>
      </c>
      <c r="AV41" s="788">
        <f t="shared" si="41"/>
        <v>7.7224756941137764E-3</v>
      </c>
      <c r="AW41" s="789">
        <f t="shared" si="42"/>
        <v>1.5843195650480058E-3</v>
      </c>
      <c r="AY41" s="794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5"/>
      <c r="BL41" s="806" t="s">
        <v>71</v>
      </c>
      <c r="BM41" s="777">
        <f>(P34*AV34+P35*AV35+P36*AV36+P37*AV37+P38*AV38+P39*AV39+P40*AV40+P41*AV41+P42*AV42+P43/9)*BX43</f>
        <v>907.33249805582989</v>
      </c>
      <c r="BN41" s="777">
        <f>(Q34*AV34+Q35*AV35+Q36*AV36+Q37*AV37+Q38*AV38+Q39*AV39+Q40*AV40+Q41*AV41+Q42*AV42+Q43/9)*BX43</f>
        <v>14837.527853356503</v>
      </c>
      <c r="BO41" s="777">
        <f>(R34*AV34+R35*AV35+R36*AV36+R37*AV37+R38*AV38+R39*AV39+R40*AV40+R41*AV41+R42*AV42+R43/9)*BX43</f>
        <v>25918.290034759892</v>
      </c>
      <c r="BP41" s="777">
        <f>(S34*AV34+S35*AV35+S36*AV36+S37*AV37+S38*AV38+S39*AV39+S40*AV40+S41*AV41+S42*AV42+S43/9)*BX43</f>
        <v>2414.1365703481142</v>
      </c>
      <c r="BQ41" s="777">
        <f>(T34*AV34+T35*AV35+T36*AV36+T37*AV37+T38*AV38+T39*AV39+T40*AV40+T41*AV41+T42*AV42+T43/9)*BX43</f>
        <v>3263.3522083004204</v>
      </c>
      <c r="BR41" s="777">
        <f>(U34*AV34+U35*AV35+U36*AV36+U37*AV37+U38*AV38+U39*AV39+U40*AV40+U41*AV41+U42*AV42+U43/9)*BX43</f>
        <v>1333.7099855074393</v>
      </c>
      <c r="BS41" s="777">
        <f>(V34*AV34+V35*AV35+V36*AV36+V37*AV37+V38*AV38+V39*AV39+V40*AV40+V41*AV41+V42*AV42+V43/9)*BX43</f>
        <v>130.16782061672322</v>
      </c>
      <c r="BT41" s="777">
        <f>(W34*AV34+W35*AV35+W36*AV36+W37*AV37+W38*AV38+W39*AV39+W40*AV40+W41*AV41+W42*AV42+W43/9)*BX43</f>
        <v>500.67954982941126</v>
      </c>
      <c r="BU41" s="777">
        <f>(X34*AV34+X35*AV35+X36*AV36+X37*AV37+X38*AV38+X39*AV39+X40*AV40+X41*AV41+X42*AV42+X43/9)*BX43</f>
        <v>127.16487921035188</v>
      </c>
      <c r="BV41" s="777">
        <f>(Y34*AV34+Y35*AV35+Y36*AV36+Y37*AV37+Y38*AV38+Y39*AV39+Y40*AV40+Y41*AV41+Y42*AV42+Y43/9)*BX43</f>
        <v>1296.8095754713954</v>
      </c>
      <c r="BW41" s="812">
        <f t="shared" si="48"/>
        <v>566.41574929303022</v>
      </c>
      <c r="BX41" s="795"/>
      <c r="CR41" t="s">
        <v>613</v>
      </c>
      <c r="CS41" t="s">
        <v>53</v>
      </c>
      <c r="CT41" t="s">
        <v>632</v>
      </c>
      <c r="CU41">
        <v>5273</v>
      </c>
    </row>
    <row r="42" spans="2:99" ht="13.5" thickBot="1">
      <c r="B42" s="775" t="s">
        <v>638</v>
      </c>
      <c r="C42" s="780"/>
      <c r="D42" s="780">
        <f>SUMIFS(INDEX(Table5[],,MATCH(B33,Table5[#Headers],0)),Table5[MainSpaceHeatingFuel],"*Oil",Table5[Year_of_Construction (group)],B42)</f>
        <v>1018</v>
      </c>
      <c r="E42" s="780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0">
        <f>SUMIFS(INDEX(Table5[],,MATCH(B33,Table5[#Headers],0)),Table5[MainSpaceHeatingFuel],"",Table5[Year_of_Construction (group)],B42)</f>
        <v>227</v>
      </c>
      <c r="M42" s="781">
        <f t="shared" si="43"/>
        <v>31963</v>
      </c>
      <c r="O42" s="775" t="s">
        <v>638</v>
      </c>
      <c r="P42" s="780">
        <f>SUMIFS( CU705:CU776,CT705:CT776, P33, CS705:CS776, O33)</f>
        <v>33</v>
      </c>
      <c r="Q42" s="780">
        <f>SUMIFS( CU705:CU776,CT705:CT776, Q33, CS705:CS776, O33)</f>
        <v>1565</v>
      </c>
      <c r="R42" s="780">
        <f>SUMIFS( CU705:CU776,CT705:CT776, R33, CS705:CS776, O33)</f>
        <v>5862</v>
      </c>
      <c r="S42" s="780">
        <f>SUMIFS( CU705:CU776,CT705:CT776, S33, CS705:CS776, O33)</f>
        <v>907</v>
      </c>
      <c r="T42" s="780">
        <f>SUMIFS( CU705:CU776,CT705:CT776, T33, CS705:CS776, O33)</f>
        <v>198</v>
      </c>
      <c r="U42" s="780">
        <f>SUMIFS( CU705:CU776,CT705:CT776, U33, CS705:CS776, O33)</f>
        <v>75</v>
      </c>
      <c r="V42" s="780">
        <f>SUMIFS( CU705:CU776,CT705:CT776, V33, CS705:CS776, O33)</f>
        <v>53</v>
      </c>
      <c r="W42" s="780">
        <f>SUMIFS( CU705:CU776,CT705:CT776, W33, CS705:CS776, O33)</f>
        <v>80</v>
      </c>
      <c r="X42" s="780">
        <f>SUMIFS( CU705:CU776,CT705:CT776, X33, CS705:CS776, O33)</f>
        <v>185</v>
      </c>
      <c r="Y42" s="780">
        <f>SUMIFS( CU705:CU776,CT705:CT776, Y33, CS705:CS776, O33)</f>
        <v>69</v>
      </c>
      <c r="Z42" s="781">
        <f t="shared" si="44"/>
        <v>9027</v>
      </c>
      <c r="AB42" s="775" t="s">
        <v>638</v>
      </c>
      <c r="AC42" s="780">
        <v>29914</v>
      </c>
      <c r="AD42" s="780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1">
        <f t="shared" si="45"/>
        <v>31963</v>
      </c>
      <c r="AN42" s="787" t="s">
        <v>638</v>
      </c>
      <c r="AO42" s="790">
        <f t="shared" si="34"/>
        <v>0.93589462816381441</v>
      </c>
      <c r="AP42" s="790">
        <f t="shared" si="35"/>
        <v>3.9139004473922975E-2</v>
      </c>
      <c r="AQ42" s="790">
        <f t="shared" si="36"/>
        <v>1.4704502080530613E-2</v>
      </c>
      <c r="AR42" s="790">
        <f t="shared" si="37"/>
        <v>6.4449519757219286E-3</v>
      </c>
      <c r="AS42" s="790">
        <f t="shared" si="38"/>
        <v>3.2224759878609643E-3</v>
      </c>
      <c r="AT42" s="790">
        <f t="shared" si="39"/>
        <v>5.631511435096831E-4</v>
      </c>
      <c r="AU42" s="790">
        <f t="shared" si="40"/>
        <v>0</v>
      </c>
      <c r="AV42" s="790">
        <f t="shared" si="41"/>
        <v>3.128617463942684E-5</v>
      </c>
      <c r="AW42" s="791">
        <f t="shared" si="42"/>
        <v>0</v>
      </c>
      <c r="AY42" s="794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5"/>
      <c r="BL42" s="805" t="s">
        <v>73</v>
      </c>
      <c r="BM42" s="776">
        <f>(P34*AW34+P35*AW35+P36*AW36+P37*AW37+P38*AW38+P39*AW39+P40*AW40+P41*AW41+P42*AW42+P43/9)*BX43</f>
        <v>1210.2554764461979</v>
      </c>
      <c r="BN42" s="776">
        <f>(Q34*AW34+Q35*AW35+Q36*AW36+Q37*AW37+Q38*AW38+Q39*AW39+Q40*AW40+Q41*AW41+Q42*AW42+Q43/9)*BX43</f>
        <v>15130.943822204281</v>
      </c>
      <c r="BO42" s="776">
        <f>(R34*AW34+R35*AW35+R36*AW36+R37*AW37+R38*AW38+R39*AW39+R40*AW40+R41*AW41+R42*AW42+R43/9)*BX43</f>
        <v>26996.660257418189</v>
      </c>
      <c r="BP42" s="776">
        <f>(S34*AW34+S35*AW35+S36*AW36+S37*AW37+S38*AW38+S39*AW39+S40*AW40+S41*AW41+S42*AW42+S43/9)*BX43</f>
        <v>2871.8314322602259</v>
      </c>
      <c r="BQ42" s="776">
        <f>(T34*AW34+T35*AW35+T36*AW36+T37*AW37+T38*AW38+T39*AW39+T40*AW40+T41*AW41+T42*AW42+T43/9)*BX43</f>
        <v>3475.3849028045206</v>
      </c>
      <c r="BR42" s="776">
        <f>(U34*AW34+U35*AW35+U36*AW36+U37*AW37+U38*AW38+U39*AW39+U40*AW40+U41*AW41+U42*AW42+U43/9)*BX43</f>
        <v>1461.9315482815518</v>
      </c>
      <c r="BS42" s="776">
        <f>(V34*AW34+V35*AW35+V36*AW36+V37*AW37+V38*AW38+V39*AW39+V40*AW40+V41*AW41+V42*AW42+V43/9)*BX43</f>
        <v>139.59560871430867</v>
      </c>
      <c r="BT42" s="776">
        <f>(W34*AW34+W35*AW35+W36*AW36+W37*AW37+W38*AW38+W39*AW39+W40*AW40+W41*AW41+W42*AW42+W43/9)*BX43</f>
        <v>586.38097508324859</v>
      </c>
      <c r="BU42" s="776">
        <f>(X34*AW34+X35*AW35+X36*AW36+X37*AW37+X38*AW38+X39*AW39+X40*AW40+X41*AW41+X42*AW42+X43/9)*BX43</f>
        <v>144.513182057146</v>
      </c>
      <c r="BV42" s="776">
        <f>(Y34*AW34+Y35*AW35+Y36*AW36+Y37*AW37+Y38*AW38+Y39*AW39+Y40*AW40+Y41*AW41+Y42*AW42+Y43/9)*BX43</f>
        <v>1325.7364555578574</v>
      </c>
      <c r="BW42" s="811">
        <f t="shared" si="48"/>
        <v>613.74415846325792</v>
      </c>
      <c r="BX42" s="797"/>
      <c r="CC42" t="s">
        <v>49</v>
      </c>
      <c r="CD42" t="s">
        <v>615</v>
      </c>
      <c r="CE42">
        <v>39121</v>
      </c>
      <c r="CI42" t="s">
        <v>49</v>
      </c>
      <c r="CJ42" t="s">
        <v>49</v>
      </c>
      <c r="CK42" t="s">
        <v>49</v>
      </c>
      <c r="CL42" t="s">
        <v>632</v>
      </c>
      <c r="CM42">
        <v>235910</v>
      </c>
      <c r="CQ42" t="s">
        <v>49</v>
      </c>
      <c r="CR42" t="s">
        <v>613</v>
      </c>
      <c r="CS42" t="s">
        <v>53</v>
      </c>
      <c r="CT42" t="s">
        <v>164</v>
      </c>
      <c r="CU42">
        <v>836</v>
      </c>
    </row>
    <row r="43" spans="2:99" ht="13.5" thickBot="1">
      <c r="B43" s="782" t="s">
        <v>639</v>
      </c>
      <c r="C43" s="783">
        <f t="shared" ref="C43:L43" si="55">SUM(C34:C42)</f>
        <v>0</v>
      </c>
      <c r="D43" s="783">
        <f t="shared" si="55"/>
        <v>124317</v>
      </c>
      <c r="E43" s="783">
        <f t="shared" si="55"/>
        <v>225374</v>
      </c>
      <c r="F43" s="783">
        <f t="shared" si="55"/>
        <v>34746</v>
      </c>
      <c r="G43" s="783">
        <f t="shared" si="55"/>
        <v>6874</v>
      </c>
      <c r="H43" s="783">
        <f t="shared" si="55"/>
        <v>619</v>
      </c>
      <c r="I43" s="783">
        <f t="shared" si="55"/>
        <v>4633</v>
      </c>
      <c r="J43" s="783">
        <f t="shared" si="55"/>
        <v>483</v>
      </c>
      <c r="K43" s="783">
        <f t="shared" si="55"/>
        <v>16891</v>
      </c>
      <c r="L43" s="783">
        <f t="shared" si="55"/>
        <v>1017</v>
      </c>
      <c r="M43" s="784">
        <f>SUM(C43:L43)</f>
        <v>414954</v>
      </c>
      <c r="O43" s="775" t="s">
        <v>408</v>
      </c>
      <c r="P43" s="780">
        <f t="shared" ref="P43:Y43" si="56">SUMIFS( $CU$777:$CU$861,$CT$777:$CT$861, P33, $CS$777:$CS$861, $O$33)</f>
        <v>522</v>
      </c>
      <c r="Q43" s="780">
        <f t="shared" si="56"/>
        <v>10878</v>
      </c>
      <c r="R43" s="780">
        <f t="shared" si="56"/>
        <v>17382</v>
      </c>
      <c r="S43" s="780">
        <f t="shared" si="56"/>
        <v>3626</v>
      </c>
      <c r="T43" s="780">
        <f t="shared" si="56"/>
        <v>2231</v>
      </c>
      <c r="U43" s="780">
        <f t="shared" si="56"/>
        <v>631</v>
      </c>
      <c r="V43" s="780">
        <f t="shared" si="56"/>
        <v>155</v>
      </c>
      <c r="W43" s="780">
        <f t="shared" si="56"/>
        <v>266</v>
      </c>
      <c r="X43" s="780">
        <f t="shared" si="56"/>
        <v>143</v>
      </c>
      <c r="Y43" s="780">
        <f t="shared" si="56"/>
        <v>9533</v>
      </c>
      <c r="Z43" s="781">
        <f>SUM(P43:Y43)</f>
        <v>45367</v>
      </c>
      <c r="AB43" s="782" t="s">
        <v>255</v>
      </c>
      <c r="AC43" s="783">
        <f t="shared" ref="AC43:AL43" si="57">SUM(AC34:AC42)</f>
        <v>30917</v>
      </c>
      <c r="AD43" s="783">
        <f t="shared" si="57"/>
        <v>3722</v>
      </c>
      <c r="AE43" s="783">
        <f t="shared" si="57"/>
        <v>7882</v>
      </c>
      <c r="AF43" s="783">
        <f t="shared" si="57"/>
        <v>27081</v>
      </c>
      <c r="AG43" s="783">
        <f t="shared" si="57"/>
        <v>161926</v>
      </c>
      <c r="AH43" s="783">
        <f t="shared" si="57"/>
        <v>95372</v>
      </c>
      <c r="AI43" s="783">
        <f t="shared" si="57"/>
        <v>46130</v>
      </c>
      <c r="AJ43" s="783">
        <f t="shared" si="57"/>
        <v>20720</v>
      </c>
      <c r="AK43" s="783">
        <f t="shared" si="57"/>
        <v>21208</v>
      </c>
      <c r="AL43" s="784">
        <f t="shared" si="57"/>
        <v>414958</v>
      </c>
      <c r="AO43" s="764"/>
      <c r="AP43" s="764"/>
      <c r="AQ43" s="764"/>
      <c r="AR43" s="764"/>
      <c r="AS43" s="764"/>
      <c r="AT43" s="764"/>
      <c r="AU43" s="764"/>
      <c r="AV43" s="764"/>
      <c r="AW43" s="764"/>
      <c r="AY43" s="794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5"/>
      <c r="BL43" s="787"/>
      <c r="BM43" s="807"/>
      <c r="BN43" s="807"/>
      <c r="BO43" s="807"/>
      <c r="BP43" s="807"/>
      <c r="BQ43" s="807"/>
      <c r="BR43" s="807"/>
      <c r="BS43" s="807"/>
      <c r="BT43" s="807"/>
      <c r="BU43" s="807"/>
      <c r="BV43" s="807"/>
      <c r="BW43" s="807"/>
      <c r="BX43" s="808">
        <v>1.0252344</v>
      </c>
      <c r="CC43" t="s">
        <v>49</v>
      </c>
      <c r="CD43" t="s">
        <v>616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613</v>
      </c>
      <c r="CS43" t="s">
        <v>53</v>
      </c>
      <c r="CT43" t="s">
        <v>645</v>
      </c>
      <c r="CU43">
        <v>1077</v>
      </c>
    </row>
    <row r="44" spans="2:99" ht="13.5" thickBot="1">
      <c r="C44" s="604"/>
      <c r="D44" s="604"/>
      <c r="E44" s="604"/>
      <c r="O44" s="782" t="s">
        <v>639</v>
      </c>
      <c r="P44" s="783">
        <f t="shared" ref="P44:Y44" si="59">SUM(P34:P43)</f>
        <v>9027</v>
      </c>
      <c r="Q44" s="783">
        <f t="shared" si="59"/>
        <v>227017</v>
      </c>
      <c r="R44" s="783">
        <f t="shared" si="59"/>
        <v>398797</v>
      </c>
      <c r="S44" s="783">
        <f t="shared" si="59"/>
        <v>33961</v>
      </c>
      <c r="T44" s="783">
        <f t="shared" si="59"/>
        <v>45740</v>
      </c>
      <c r="U44" s="783">
        <f t="shared" si="59"/>
        <v>17793</v>
      </c>
      <c r="V44" s="783">
        <f t="shared" si="59"/>
        <v>2954</v>
      </c>
      <c r="W44" s="783">
        <f t="shared" si="59"/>
        <v>6594</v>
      </c>
      <c r="X44" s="783">
        <f t="shared" si="59"/>
        <v>2012</v>
      </c>
      <c r="Y44" s="783">
        <f t="shared" si="59"/>
        <v>12622</v>
      </c>
      <c r="Z44" s="784">
        <f>SUM(P44:Y44)</f>
        <v>756517</v>
      </c>
      <c r="AO44" s="764"/>
      <c r="AP44" s="764"/>
      <c r="AQ44" s="764"/>
      <c r="AR44" s="764"/>
      <c r="AS44" s="764"/>
      <c r="AT44" s="764"/>
      <c r="AU44" s="764"/>
      <c r="AV44" s="764"/>
      <c r="AW44" s="764"/>
      <c r="AY44" s="796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5"/>
      <c r="BM44" s="604"/>
      <c r="BN44" s="604"/>
      <c r="BO44" s="604"/>
      <c r="CC44" t="s">
        <v>49</v>
      </c>
      <c r="CD44" t="s">
        <v>617</v>
      </c>
      <c r="CE44">
        <v>71056</v>
      </c>
      <c r="CI44" t="s">
        <v>49</v>
      </c>
      <c r="CJ44" t="s">
        <v>49</v>
      </c>
      <c r="CK44" t="s">
        <v>49</v>
      </c>
      <c r="CL44" t="s">
        <v>645</v>
      </c>
      <c r="CM44">
        <v>25563</v>
      </c>
      <c r="CQ44" t="s">
        <v>49</v>
      </c>
      <c r="CR44" t="s">
        <v>613</v>
      </c>
      <c r="CS44" t="s">
        <v>53</v>
      </c>
      <c r="CT44" t="s">
        <v>633</v>
      </c>
      <c r="CU44">
        <v>831</v>
      </c>
    </row>
    <row r="45" spans="2:99">
      <c r="B45" s="785" t="s">
        <v>55</v>
      </c>
      <c r="C45" s="774" t="s">
        <v>630</v>
      </c>
      <c r="D45" s="774" t="s">
        <v>631</v>
      </c>
      <c r="E45" s="774" t="s">
        <v>632</v>
      </c>
      <c r="F45" s="774" t="s">
        <v>164</v>
      </c>
      <c r="G45" s="774" t="s">
        <v>645</v>
      </c>
      <c r="H45" s="774" t="s">
        <v>633</v>
      </c>
      <c r="I45" s="774" t="s">
        <v>634</v>
      </c>
      <c r="J45" s="774" t="s">
        <v>635</v>
      </c>
      <c r="K45" s="774" t="s">
        <v>636</v>
      </c>
      <c r="L45" s="774" t="s">
        <v>622</v>
      </c>
      <c r="M45" s="779"/>
      <c r="O45" s="785" t="s">
        <v>55</v>
      </c>
      <c r="P45" s="774" t="s">
        <v>630</v>
      </c>
      <c r="Q45" s="774" t="s">
        <v>631</v>
      </c>
      <c r="R45" s="774" t="s">
        <v>632</v>
      </c>
      <c r="S45" s="774" t="s">
        <v>164</v>
      </c>
      <c r="T45" s="774" t="s">
        <v>645</v>
      </c>
      <c r="U45" s="774" t="s">
        <v>633</v>
      </c>
      <c r="V45" s="774" t="s">
        <v>634</v>
      </c>
      <c r="W45" s="774" t="s">
        <v>635</v>
      </c>
      <c r="X45" s="774" t="s">
        <v>636</v>
      </c>
      <c r="Y45" s="774" t="s">
        <v>622</v>
      </c>
      <c r="Z45" s="779"/>
      <c r="AB45" s="785" t="s">
        <v>55</v>
      </c>
      <c r="AC45" s="774" t="s">
        <v>57</v>
      </c>
      <c r="AD45" s="774" t="s">
        <v>59</v>
      </c>
      <c r="AE45" s="774" t="s">
        <v>61</v>
      </c>
      <c r="AF45" s="774" t="s">
        <v>63</v>
      </c>
      <c r="AG45" s="774" t="s">
        <v>65</v>
      </c>
      <c r="AH45" s="774" t="s">
        <v>67</v>
      </c>
      <c r="AI45" s="774" t="s">
        <v>69</v>
      </c>
      <c r="AJ45" s="774" t="s">
        <v>71</v>
      </c>
      <c r="AK45" s="774" t="s">
        <v>73</v>
      </c>
      <c r="AL45" s="779"/>
      <c r="AN45" s="785" t="s">
        <v>55</v>
      </c>
      <c r="AO45" s="792" t="s">
        <v>57</v>
      </c>
      <c r="AP45" s="792" t="s">
        <v>59</v>
      </c>
      <c r="AQ45" s="792" t="s">
        <v>61</v>
      </c>
      <c r="AR45" s="792" t="s">
        <v>63</v>
      </c>
      <c r="AS45" s="792" t="s">
        <v>65</v>
      </c>
      <c r="AT45" s="792" t="s">
        <v>67</v>
      </c>
      <c r="AU45" s="792" t="s">
        <v>69</v>
      </c>
      <c r="AV45" s="792" t="s">
        <v>71</v>
      </c>
      <c r="AW45" s="793" t="s">
        <v>73</v>
      </c>
      <c r="AY45" s="798" t="s">
        <v>255</v>
      </c>
      <c r="AZ45" s="799">
        <f t="shared" ref="AZ45:BH45" si="61">SUM(AZ35:AZ44)</f>
        <v>15273.517993264304</v>
      </c>
      <c r="BA45" s="799">
        <f t="shared" si="61"/>
        <v>9415.3784773527896</v>
      </c>
      <c r="BB45" s="799">
        <f t="shared" si="61"/>
        <v>17319.933814235817</v>
      </c>
      <c r="BC45" s="799">
        <f t="shared" si="61"/>
        <v>49130.157636652992</v>
      </c>
      <c r="BD45" s="799">
        <f t="shared" si="61"/>
        <v>278530.62929481542</v>
      </c>
      <c r="BE45" s="799">
        <f t="shared" si="61"/>
        <v>185219.17312597283</v>
      </c>
      <c r="BF45" s="799">
        <f t="shared" si="61"/>
        <v>100117.37014989805</v>
      </c>
      <c r="BG45" s="799">
        <f t="shared" si="61"/>
        <v>49480.558763397014</v>
      </c>
      <c r="BH45" s="799">
        <f t="shared" si="61"/>
        <v>52030.280744410775</v>
      </c>
      <c r="BI45" s="799">
        <f>SUM(AZ45:BH45)</f>
        <v>756517.00000000012</v>
      </c>
      <c r="BJ45" s="800">
        <v>1.0129999999999999</v>
      </c>
      <c r="BL45" s="785" t="s">
        <v>55</v>
      </c>
      <c r="BM45" s="774" t="s">
        <v>630</v>
      </c>
      <c r="BN45" s="774" t="s">
        <v>631</v>
      </c>
      <c r="BO45" s="774" t="s">
        <v>632</v>
      </c>
      <c r="BP45" s="774" t="s">
        <v>164</v>
      </c>
      <c r="BQ45" s="774" t="s">
        <v>645</v>
      </c>
      <c r="BR45" s="774" t="s">
        <v>633</v>
      </c>
      <c r="BS45" s="774" t="s">
        <v>634</v>
      </c>
      <c r="BT45" s="774" t="s">
        <v>635</v>
      </c>
      <c r="BU45" s="774" t="s">
        <v>636</v>
      </c>
      <c r="BV45" s="774" t="s">
        <v>622</v>
      </c>
      <c r="BW45" s="774" t="s">
        <v>666</v>
      </c>
      <c r="BX45" s="779"/>
      <c r="CC45" t="s">
        <v>49</v>
      </c>
      <c r="CD45" t="s">
        <v>618</v>
      </c>
      <c r="CE45">
        <v>49522</v>
      </c>
      <c r="CI45" t="s">
        <v>49</v>
      </c>
      <c r="CJ45" t="s">
        <v>49</v>
      </c>
      <c r="CK45" t="s">
        <v>49</v>
      </c>
      <c r="CL45" t="s">
        <v>633</v>
      </c>
      <c r="CM45">
        <v>12102</v>
      </c>
      <c r="CQ45" t="s">
        <v>49</v>
      </c>
      <c r="CR45" t="s">
        <v>613</v>
      </c>
      <c r="CS45" t="s">
        <v>53</v>
      </c>
      <c r="CT45" t="s">
        <v>634</v>
      </c>
      <c r="CU45">
        <v>85</v>
      </c>
    </row>
    <row r="46" spans="2:99" ht="13.5" thickBot="1">
      <c r="B46" s="775" t="s">
        <v>598</v>
      </c>
      <c r="C46" s="780"/>
      <c r="D46" s="780">
        <f>SUMIFS(INDEX(Table5[],,MATCH(B45,Table5[#Headers],0)),Table5[MainSpaceHeatingFuel],"*Oil",Table5[Year_of_Construction (group)],B46)</f>
        <v>14309</v>
      </c>
      <c r="E46" s="780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0">
        <f>SUMIFS(INDEX(Table5[],,MATCH(B45,Table5[#Headers],0)),Table5[MainSpaceHeatingFuel],"",Table5[Year_of_Construction (group)],B46)</f>
        <v>23</v>
      </c>
      <c r="M46" s="781">
        <f>SUM(C46:L46)</f>
        <v>21159</v>
      </c>
      <c r="O46" s="775" t="s">
        <v>598</v>
      </c>
      <c r="P46" s="780">
        <f>SUMIFS( CU14:CU96,CT14:CT96, P45, CS14:CS96, O45)</f>
        <v>3486</v>
      </c>
      <c r="Q46" s="780">
        <f>SUMIFS( CU14:CU96,CT14:CT96, Q45, CS14:CS96, O45)</f>
        <v>42672</v>
      </c>
      <c r="R46" s="780">
        <f>SUMIFS( CU14:CU96,CT14:CT96, R45, CS14:CS96, O45)</f>
        <v>3088</v>
      </c>
      <c r="S46" s="780">
        <f>SUMIFS( CU14:CU96,CT14:CT96, S45, CS14:CS96, O45)</f>
        <v>2096</v>
      </c>
      <c r="T46" s="780">
        <f>SUMIFS( CU14:CU96,CT14:CT96, T45, CS14:CS96, O45)</f>
        <v>6482</v>
      </c>
      <c r="U46" s="780">
        <f>SUMIFS( CU14:CU96,CT14:CT96, U45, CS14:CS96, O45)</f>
        <v>9242</v>
      </c>
      <c r="V46" s="780">
        <f>SUMIFS( CU14:CU96,CT14:CT96, V45, CS14:CS96, O45)</f>
        <v>574</v>
      </c>
      <c r="W46" s="780">
        <f>SUMIFS( CU14:CU96,CT14:CT96, W45, CS14:CS96, O45)</f>
        <v>5593</v>
      </c>
      <c r="X46" s="780">
        <f>SUMIFS( CU14:CU96,CT14:CT96, X45, CS14:CS96, O45)</f>
        <v>473</v>
      </c>
      <c r="Y46" s="780">
        <f>SUMIFS( CU14:CU96,CT14:CT96, Y45, CS14:CS96, O45)</f>
        <v>419</v>
      </c>
      <c r="Z46" s="781">
        <f>SUM(P46:Y46)</f>
        <v>74125</v>
      </c>
      <c r="AB46" s="775" t="s">
        <v>598</v>
      </c>
      <c r="AC46" s="610">
        <v>73</v>
      </c>
      <c r="AD46" s="610">
        <v>77</v>
      </c>
      <c r="AE46" s="610">
        <v>165</v>
      </c>
      <c r="AF46" s="610">
        <v>337</v>
      </c>
      <c r="AG46" s="780">
        <v>1930</v>
      </c>
      <c r="AH46" s="780">
        <v>3323</v>
      </c>
      <c r="AI46" s="780">
        <v>3790</v>
      </c>
      <c r="AJ46" s="780">
        <v>3009</v>
      </c>
      <c r="AK46" s="780">
        <v>8455</v>
      </c>
      <c r="AL46" s="781">
        <f>SUM(AC46:AK46)</f>
        <v>21159</v>
      </c>
      <c r="AN46" s="775" t="s">
        <v>598</v>
      </c>
      <c r="AO46" s="788">
        <f t="shared" ref="AO46:AO54" si="62">AC46/AL46</f>
        <v>3.4500685287584478E-3</v>
      </c>
      <c r="AP46" s="788">
        <f t="shared" ref="AP46:AP54" si="63">AD46/AL46</f>
        <v>3.6391133796493218E-3</v>
      </c>
      <c r="AQ46" s="788">
        <f t="shared" ref="AQ46:AQ54" si="64">AE46/AL46</f>
        <v>7.7981000992485465E-3</v>
      </c>
      <c r="AR46" s="788">
        <f t="shared" ref="AR46:AR54" si="65">AF46/AL46</f>
        <v>1.5927028687556122E-2</v>
      </c>
      <c r="AS46" s="788">
        <f t="shared" ref="AS46:AS54" si="66">AG46/AL46</f>
        <v>9.121414055484664E-2</v>
      </c>
      <c r="AT46" s="788">
        <f t="shared" ref="AT46:AT54" si="67">AH46/AL46</f>
        <v>0.15704900987759346</v>
      </c>
      <c r="AU46" s="788">
        <f t="shared" ref="AU46:AU54" si="68">AI46/AL46</f>
        <v>0.17911999621910299</v>
      </c>
      <c r="AV46" s="788">
        <f t="shared" ref="AV46:AV54" si="69">AJ46/AL46</f>
        <v>0.14220898908265986</v>
      </c>
      <c r="AW46" s="789">
        <f t="shared" ref="AW46:AW54" si="70">AK46/AL46</f>
        <v>0.39959355357058463</v>
      </c>
      <c r="AY46" s="801" t="s">
        <v>339</v>
      </c>
      <c r="AZ46" s="783">
        <f t="shared" ref="AZ46:BH46" si="71">AZ45*$BJ$32</f>
        <v>15472.073727176739</v>
      </c>
      <c r="BA46" s="783">
        <f t="shared" si="71"/>
        <v>9537.7783975583752</v>
      </c>
      <c r="BB46" s="783">
        <f t="shared" si="71"/>
        <v>17545.09295382088</v>
      </c>
      <c r="BC46" s="783">
        <f t="shared" si="71"/>
        <v>49768.849685929476</v>
      </c>
      <c r="BD46" s="783">
        <f t="shared" si="71"/>
        <v>282151.52747564798</v>
      </c>
      <c r="BE46" s="783">
        <f t="shared" si="71"/>
        <v>187627.02237661046</v>
      </c>
      <c r="BF46" s="783">
        <f t="shared" si="71"/>
        <v>101418.89596184672</v>
      </c>
      <c r="BG46" s="783">
        <f t="shared" si="71"/>
        <v>50123.806027321167</v>
      </c>
      <c r="BH46" s="783">
        <f t="shared" si="71"/>
        <v>52706.674394088106</v>
      </c>
      <c r="BI46" s="802">
        <f>SUM(AZ46:BH46)</f>
        <v>766351.72099999979</v>
      </c>
      <c r="BJ46" s="803"/>
      <c r="BL46" s="805" t="s">
        <v>57</v>
      </c>
      <c r="BM46" s="776">
        <f>(P46*AO46+P47*AO47+P48*AO48+P49*AO49+P50*AO50+P51*AO51+P52*AO52+P53*AO53+P54*AO54+P55/9)*BX55</f>
        <v>187.96821195899579</v>
      </c>
      <c r="BN46" s="776">
        <f>(Q46*AO46+Q47*AO47+Q48*AO48+Q49*AO49+Q50*AO50+Q51*AO51+Q52*AO52+Q53*AO53+Q54*AO54+Q55/9)*BX55</f>
        <v>10715.078646106485</v>
      </c>
      <c r="BO46" s="776">
        <f>(R46*AO46+R47*AO47+R48*AO48+R49*AO49+R50*AO50+R51*AO51+R52*AO52+R53*AO53+R54*AO54+R55/9)*BX55</f>
        <v>2492.9354373262854</v>
      </c>
      <c r="BP46" s="776">
        <f>(S46*AO46+S47*AO47+S48*AO48+S49*AO49+S50*AO50+S51*AO51+S52*AO52+S53*AO53+S54*AO54+S55/9)*BX55</f>
        <v>2117.7741572503596</v>
      </c>
      <c r="BQ46" s="776">
        <f>(T46*AO46+T47*AO47+T48*AO48+T49*AO49+T50*AO50+T51*AO51+T52*AO52+T53*AO53+T54*AO54+T55/9)*BX55</f>
        <v>636.87817283620245</v>
      </c>
      <c r="BR46" s="776">
        <f>(U46*AO46+U47*AO47+U48*AO48+U49*AO49+U50*AO50+U51*AO51+U52*AO52+U53*AO53+U54*AO54+U55/9)*BX55</f>
        <v>1530.4366032257699</v>
      </c>
      <c r="BS46" s="776">
        <f>(V46*AO46+V47*AO47+V48*AO48+V49*AO49+V50*AO50+V51*AO51+V52*AO52+V53*AO53+V54*AO54+V55/9)*BX55</f>
        <v>165.04029682939117</v>
      </c>
      <c r="BT46" s="776">
        <f>(W46*AO46+W47*AO47+W48*AO48+W49*AO49+W50*AO50+W51*AO51+W52*AO52+W53*AO53+W54*AO54+W55/9)*BX55</f>
        <v>971.2204741518816</v>
      </c>
      <c r="BU46" s="776">
        <f>(X46*AO46+X47*AO47+X48*AO48+X49*AO49+X50*AO50+X51*AO51+X52*AO52+X53*AO53+X54*AO54+X55/9)*BX55</f>
        <v>1187.9160200295087</v>
      </c>
      <c r="BV46" s="776">
        <f>(Y46*AO46+Y47*AO47+Y48*AO48+Y49*AO49+Y50*AO50+Y51*AO51+Y52*AO52+Y53*AO53+Y54*AO54+Y55/9)*BX55</f>
        <v>628.80572114094321</v>
      </c>
      <c r="BW46" s="811">
        <f>AVERAGE(BQ46,BR46,BT46)/3</f>
        <v>348.72613891265041</v>
      </c>
      <c r="BX46" s="795"/>
      <c r="CC46" t="s">
        <v>49</v>
      </c>
      <c r="CD46" t="s">
        <v>619</v>
      </c>
      <c r="CE46">
        <v>80437</v>
      </c>
      <c r="CI46" t="s">
        <v>49</v>
      </c>
      <c r="CJ46" t="s">
        <v>49</v>
      </c>
      <c r="CK46" t="s">
        <v>49</v>
      </c>
      <c r="CL46" t="s">
        <v>634</v>
      </c>
      <c r="CM46">
        <v>1972</v>
      </c>
      <c r="CQ46" t="s">
        <v>49</v>
      </c>
      <c r="CR46" t="s">
        <v>613</v>
      </c>
      <c r="CS46" t="s">
        <v>53</v>
      </c>
      <c r="CT46" t="s">
        <v>635</v>
      </c>
      <c r="CU46">
        <v>420</v>
      </c>
    </row>
    <row r="47" spans="2:99">
      <c r="B47" s="775" t="s">
        <v>599</v>
      </c>
      <c r="C47" s="780"/>
      <c r="D47" s="780">
        <f>SUMIFS(INDEX(Table5[],,MATCH(B45,Table5[#Headers],0)),Table5[MainSpaceHeatingFuel],"*Oil",Table5[Year_of_Construction (group)],B47)</f>
        <v>10518</v>
      </c>
      <c r="E47" s="780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0">
        <f>SUMIFS(INDEX(Table5[],,MATCH(B45,Table5[#Headers],0)),Table5[MainSpaceHeatingFuel],"",Table5[Year_of_Construction (group)],B47)</f>
        <v>11</v>
      </c>
      <c r="M47" s="781">
        <f t="shared" ref="M47:M54" si="72">SUM(C47:L47)</f>
        <v>16032</v>
      </c>
      <c r="O47" s="775" t="s">
        <v>599</v>
      </c>
      <c r="P47" s="780">
        <f>SUMIFS( CU110:CU181,CT110:CT181, P45, CS110:CS181, O45)</f>
        <v>1343</v>
      </c>
      <c r="Q47" s="780">
        <f>SUMIFS( CU110:CU181,CT110:CT181, Q45, CS110:CS181, O45)</f>
        <v>25936</v>
      </c>
      <c r="R47" s="780">
        <f>SUMIFS( CU110:CU181,CT110:CT181, R45, CS110:CS181, O45)</f>
        <v>3575</v>
      </c>
      <c r="S47" s="780">
        <f>SUMIFS( CU110:CU181,CT110:CT181, S45, CS110:CS181, O45)</f>
        <v>1041</v>
      </c>
      <c r="T47" s="780">
        <f>SUMIFS( CU110:CU181,CT110:CT181, T45, CS110:CS181, O45)</f>
        <v>4238</v>
      </c>
      <c r="U47" s="780">
        <f>SUMIFS( CU110:CU181,CT110:CT181, U45, CS110:CS181, O45)</f>
        <v>7788</v>
      </c>
      <c r="V47" s="780">
        <f>SUMIFS( CU110:CU181,CT110:CT181, V45, CS110:CS181, O45)</f>
        <v>266</v>
      </c>
      <c r="W47" s="780">
        <f>SUMIFS( CU110:CU181,CT110:CT181, W45, CS110:CS181, O45)</f>
        <v>2251</v>
      </c>
      <c r="X47" s="780">
        <f>SUMIFS( CU110:CU181,CT110:CT181, X45, CS110:CS181, O45)</f>
        <v>191</v>
      </c>
      <c r="Y47" s="780">
        <f>SUMIFS( CU110:CU181,CT110:CT181, Y45, CS110:CS181, O45)</f>
        <v>218</v>
      </c>
      <c r="Z47" s="781">
        <f t="shared" ref="Z47:Z54" si="73">SUM(P47:Y47)</f>
        <v>46847</v>
      </c>
      <c r="AB47" s="775" t="s">
        <v>599</v>
      </c>
      <c r="AC47" s="610">
        <v>71</v>
      </c>
      <c r="AD47" s="610">
        <v>56</v>
      </c>
      <c r="AE47" s="610">
        <v>133</v>
      </c>
      <c r="AF47" s="610">
        <v>321</v>
      </c>
      <c r="AG47" s="780">
        <v>1698</v>
      </c>
      <c r="AH47" s="780">
        <v>2771</v>
      </c>
      <c r="AI47" s="780">
        <v>2825</v>
      </c>
      <c r="AJ47" s="780">
        <v>2170</v>
      </c>
      <c r="AK47" s="780">
        <v>5987</v>
      </c>
      <c r="AL47" s="781">
        <f t="shared" ref="AL47:AL54" si="74">SUM(AC47:AK47)</f>
        <v>16032</v>
      </c>
      <c r="AN47" s="775" t="s">
        <v>599</v>
      </c>
      <c r="AO47" s="788">
        <f t="shared" si="62"/>
        <v>4.4286427145708582E-3</v>
      </c>
      <c r="AP47" s="788">
        <f t="shared" si="63"/>
        <v>3.4930139720558881E-3</v>
      </c>
      <c r="AQ47" s="788">
        <f t="shared" si="64"/>
        <v>8.2959081836327352E-3</v>
      </c>
      <c r="AR47" s="788">
        <f t="shared" si="65"/>
        <v>2.0022455089820361E-2</v>
      </c>
      <c r="AS47" s="788">
        <f t="shared" si="66"/>
        <v>0.10591317365269461</v>
      </c>
      <c r="AT47" s="788">
        <f t="shared" si="67"/>
        <v>0.17284181636726548</v>
      </c>
      <c r="AU47" s="788">
        <f t="shared" si="68"/>
        <v>0.17621007984031936</v>
      </c>
      <c r="AV47" s="788">
        <f t="shared" si="69"/>
        <v>0.13535429141716568</v>
      </c>
      <c r="AW47" s="789">
        <f t="shared" si="70"/>
        <v>0.37344061876247503</v>
      </c>
      <c r="AY47" s="785" t="s">
        <v>55</v>
      </c>
      <c r="AZ47" s="774" t="s">
        <v>57</v>
      </c>
      <c r="BA47" s="774" t="s">
        <v>59</v>
      </c>
      <c r="BB47" s="774" t="s">
        <v>61</v>
      </c>
      <c r="BC47" s="774" t="s">
        <v>63</v>
      </c>
      <c r="BD47" s="774" t="s">
        <v>65</v>
      </c>
      <c r="BE47" s="774" t="s">
        <v>67</v>
      </c>
      <c r="BF47" s="774" t="s">
        <v>69</v>
      </c>
      <c r="BG47" s="774" t="s">
        <v>71</v>
      </c>
      <c r="BH47" s="774" t="s">
        <v>73</v>
      </c>
      <c r="BI47" s="792"/>
      <c r="BJ47" s="779"/>
      <c r="BL47" s="806" t="s">
        <v>59</v>
      </c>
      <c r="BM47" s="777">
        <f>(P46*AP46+P47*AP47+P48*AP48+P49*AP49+P50*AP50+P51*AP51+P52*AP52+P53*AP53+P54*AP54+P55/9)*BX55</f>
        <v>84.287931197693752</v>
      </c>
      <c r="BN47" s="777">
        <f>(Q46*AP46+Q47*AP47+Q48*AP48+Q49*AP49+Q50*AP50+Q51*AP51+Q52*AP52+Q53*AP53+Q54*AP54+Q55/9)*BX55</f>
        <v>5422.2427266334407</v>
      </c>
      <c r="BO47" s="777">
        <f>(R46*AP46+R47*AP47+R48*AP48+R49*AP49+R50*AP50+R51*AP51+R52*AP52+R53*AP53+R54*AP54+R55/9)*BX55</f>
        <v>1318.6039014587607</v>
      </c>
      <c r="BP47" s="777">
        <f>(S46*AP46+S47*AP47+S48*AP48+S49*AP49+S50*AP50+S51*AP51+S52*AP52+S53*AP53+S54*AP54+S55/9)*BX55</f>
        <v>490.82216961956362</v>
      </c>
      <c r="BQ47" s="777">
        <f>(T46*AP46+T47*AP47+T48*AP48+T49*AP49+T50*AP50+T51*AP51+T52*AP52+T53*AP53+T54*AP54+T55/9)*BX55</f>
        <v>377.08548439500998</v>
      </c>
      <c r="BR47" s="777">
        <f>(U46*AP46+U47*AP47+U48*AP48+U49*AP49+U50*AP50+U51*AP51+U52*AP52+U53*AP53+U54*AP54+U55/9)*BX55</f>
        <v>682.4235986448524</v>
      </c>
      <c r="BS47" s="777">
        <f>(V46*AP46+V47*AP47+V48*AP48+V49*AP49+V50*AP50+V51*AP51+V52*AP52+V53*AP53+V54*AP54+V55/9)*BX55</f>
        <v>75.438607478052077</v>
      </c>
      <c r="BT47" s="777">
        <f>(W46*AP46+W47*AP47+W48*AP48+W49*AP49+W50*AP50+W51*AP51+W52*AP52+W53*AP53+W54*AP54+W55/9)*BX55</f>
        <v>331.95269853978573</v>
      </c>
      <c r="BU47" s="777">
        <f>(X46*AP46+X47*AP47+X48*AP48+X49*AP49+X50*AP50+X51*AP51+X52*AP52+X53*AP53+X54*AP54+X55/9)*BX55</f>
        <v>229.23177246782097</v>
      </c>
      <c r="BV47" s="777">
        <f>(Y46*AP46+Y47*AP47+Y48*AP48+Y49*AP49+Y50*AP50+Y51*AP51+Y52*AP52+Y53*AP53+Y54*AP54+Y55/9)*BX55</f>
        <v>540.02011649348128</v>
      </c>
      <c r="BW47" s="812">
        <f>AVERAGE(BQ47,BR47,BT47)/3</f>
        <v>154.60686461996093</v>
      </c>
      <c r="BX47" s="795"/>
      <c r="CB47" t="s">
        <v>49</v>
      </c>
      <c r="CC47" t="s">
        <v>49</v>
      </c>
      <c r="CD47" t="s">
        <v>620</v>
      </c>
      <c r="CE47">
        <v>115869</v>
      </c>
      <c r="CI47" t="s">
        <v>49</v>
      </c>
      <c r="CJ47" t="s">
        <v>49</v>
      </c>
      <c r="CK47" t="s">
        <v>49</v>
      </c>
      <c r="CL47" t="s">
        <v>635</v>
      </c>
      <c r="CM47">
        <v>4276</v>
      </c>
      <c r="CQ47" t="s">
        <v>49</v>
      </c>
      <c r="CR47" t="s">
        <v>613</v>
      </c>
      <c r="CS47" t="s">
        <v>53</v>
      </c>
      <c r="CT47" t="s">
        <v>636</v>
      </c>
      <c r="CU47">
        <v>76</v>
      </c>
    </row>
    <row r="48" spans="2:99">
      <c r="B48" s="775" t="s">
        <v>600</v>
      </c>
      <c r="C48" s="780"/>
      <c r="D48" s="780">
        <f>SUMIFS(INDEX(Table5[],,MATCH(B45,Table5[#Headers],0)),Table5[MainSpaceHeatingFuel],"*Oil",Table5[Year_of_Construction (group)],B48)</f>
        <v>9928</v>
      </c>
      <c r="E48" s="780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0">
        <f>SUMIFS(INDEX(Table5[],,MATCH(B45,Table5[#Headers],0)),Table5[MainSpaceHeatingFuel],"",Table5[Year_of_Construction (group)],B48)</f>
        <v>5</v>
      </c>
      <c r="M48" s="781">
        <f t="shared" si="72"/>
        <v>14682</v>
      </c>
      <c r="O48" s="775" t="s">
        <v>600</v>
      </c>
      <c r="P48" s="780">
        <f>SUMIFS( CU195:CU266,CT195:CT266, P45, CS195:CS266, O45)</f>
        <v>834</v>
      </c>
      <c r="Q48" s="780">
        <f>SUMIFS( CU195:CU266,CT195:CT266, Q45, CS195:CS266, O45)</f>
        <v>23868</v>
      </c>
      <c r="R48" s="780">
        <f>SUMIFS( CU195:CU266,CT195:CT266, R45, CS195:CS266, O45)</f>
        <v>4865</v>
      </c>
      <c r="S48" s="780">
        <f>SUMIFS( CU195:CU266,CT195:CT266, S45, CS195:CS266, O45)</f>
        <v>864</v>
      </c>
      <c r="T48" s="780">
        <f>SUMIFS( CU195:CU266,CT195:CT266, T45, CS195:CS266, O45)</f>
        <v>3293</v>
      </c>
      <c r="U48" s="780">
        <f>SUMIFS( CU195:CU266,CT195:CT266, U45, CS195:CS266, O45)</f>
        <v>6483</v>
      </c>
      <c r="V48" s="780">
        <f>SUMIFS( CU195:CU266,CT195:CT266, V45, CS195:CS266, O45)</f>
        <v>185</v>
      </c>
      <c r="W48" s="780">
        <f>SUMIFS( CU195:CU266,CT195:CT266, W45, CS195:CS266, O45)</f>
        <v>1648</v>
      </c>
      <c r="X48" s="780">
        <f>SUMIFS( CU195:CU266,CT195:CT266, X45, CS195:CS266, O45)</f>
        <v>192</v>
      </c>
      <c r="Y48" s="780">
        <f>SUMIFS( CU195:CU266,CT195:CT266, Y45, CS195:CS266, O45)</f>
        <v>195</v>
      </c>
      <c r="Z48" s="781">
        <f t="shared" si="73"/>
        <v>42427</v>
      </c>
      <c r="AB48" s="775" t="s">
        <v>600</v>
      </c>
      <c r="AC48" s="610">
        <v>81</v>
      </c>
      <c r="AD48" s="610">
        <v>78</v>
      </c>
      <c r="AE48" s="610">
        <v>186</v>
      </c>
      <c r="AF48" s="610">
        <v>316</v>
      </c>
      <c r="AG48" s="780">
        <v>1906</v>
      </c>
      <c r="AH48" s="780">
        <v>3214</v>
      </c>
      <c r="AI48" s="780">
        <v>2831</v>
      </c>
      <c r="AJ48" s="780">
        <v>1986</v>
      </c>
      <c r="AK48" s="780">
        <v>4084</v>
      </c>
      <c r="AL48" s="781">
        <f t="shared" si="74"/>
        <v>14682</v>
      </c>
      <c r="AN48" s="775" t="s">
        <v>600</v>
      </c>
      <c r="AO48" s="788">
        <f t="shared" si="62"/>
        <v>5.5169595422966894E-3</v>
      </c>
      <c r="AP48" s="788">
        <f t="shared" si="63"/>
        <v>5.3126277073968125E-3</v>
      </c>
      <c r="AQ48" s="788">
        <f t="shared" si="64"/>
        <v>1.2668573763792398E-2</v>
      </c>
      <c r="AR48" s="788">
        <f t="shared" si="65"/>
        <v>2.1522953276120419E-2</v>
      </c>
      <c r="AS48" s="788">
        <f t="shared" si="66"/>
        <v>0.12981882577305545</v>
      </c>
      <c r="AT48" s="788">
        <f t="shared" si="67"/>
        <v>0.21890750578940199</v>
      </c>
      <c r="AU48" s="788">
        <f t="shared" si="68"/>
        <v>0.19282114153385096</v>
      </c>
      <c r="AV48" s="788">
        <f t="shared" si="69"/>
        <v>0.13526767470371884</v>
      </c>
      <c r="AW48" s="789">
        <f t="shared" si="70"/>
        <v>0.27816373791036642</v>
      </c>
      <c r="AY48" s="794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4"/>
      <c r="BJ48" s="795"/>
      <c r="BL48" s="805" t="s">
        <v>61</v>
      </c>
      <c r="BM48" s="776">
        <f>(P46*AQ46+P47*AQ47+P48*AQ48+P49*AQ49+P50*AQ50+P51*AQ51+P52*AQ52+P53*AQ53+P54*AQ54+P55/9)*BX55</f>
        <v>151.9034629439617</v>
      </c>
      <c r="BN48" s="776">
        <f>(Q46*AQ46+Q47*AQ47+Q48*AQ48+Q49*AQ49+Q50*AQ50+Q51*AQ51+Q52*AQ52+Q53*AQ53+Q54*AQ54+Q55/9)*BX55</f>
        <v>12442.403534306701</v>
      </c>
      <c r="BO48" s="776">
        <f>(R46*AQ46+R47*AQ47+R48*AQ48+R49*AQ49+R50*AQ50+R51*AQ51+R52*AQ52+R53*AQ53+R54*AQ54+R55/9)*BX55</f>
        <v>2859.5616568527607</v>
      </c>
      <c r="BP48" s="776">
        <f>(S46*AQ46+S47*AQ47+S48*AQ48+S49*AQ49+S50*AQ50+S51*AQ51+S52*AQ52+S53*AQ53+S54*AQ54+S55/9)*BX55</f>
        <v>741.34485180970808</v>
      </c>
      <c r="BQ48" s="776">
        <f>(T46*AQ46+T47*AQ47+T48*AQ48+T49*AQ49+T50*AQ50+T51*AQ51+T52*AQ52+T53*AQ53+T54*AQ54+T55/9)*BX55</f>
        <v>806.99965397441827</v>
      </c>
      <c r="BR48" s="776">
        <f>(U46*AQ46+U47*AQ47+U48*AQ48+U49*AQ49+U50*AQ50+U51*AQ51+U52*AQ52+U53*AQ53+U54*AQ54+U55/9)*BX55</f>
        <v>1528.2238714663135</v>
      </c>
      <c r="BS48" s="776">
        <f>(V46*AQ46+V47*AQ47+V48*AQ48+V49*AQ49+V50*AQ50+V51*AQ51+V52*AQ52+V53*AQ53+V54*AQ54+V55/9)*BX55</f>
        <v>175.48984163633784</v>
      </c>
      <c r="BT48" s="776">
        <f>(W46*AQ46+W47*AQ47+W48*AQ48+W49*AQ49+W50*AQ50+W51*AQ51+W52*AQ52+W53*AQ53+W54*AQ54+W55/9)*BX55</f>
        <v>682.82030329601912</v>
      </c>
      <c r="BU48" s="776">
        <f>(X46*AQ46+X47*AQ47+X48*AQ48+X49*AQ49+X50*AQ50+X51*AQ51+X52*AQ52+X53*AQ53+X54*AQ54+X55/9)*BX55</f>
        <v>369.15024083317485</v>
      </c>
      <c r="BV48" s="776">
        <f>(Y46*AQ46+Y47*AQ47+Y48*AQ48+Y49*AQ49+Y50*AQ50+Y51*AQ51+Y52*AQ52+Y53*AQ53+Y54*AQ54+Y55/9)*BX55</f>
        <v>584.79355377248248</v>
      </c>
      <c r="BW48" s="811">
        <f t="shared" ref="BW48:BW54" si="76">AVERAGE(BQ48,BR48,BT48)/3</f>
        <v>335.33820319297234</v>
      </c>
      <c r="BX48" s="795"/>
      <c r="CA48" t="s">
        <v>49</v>
      </c>
      <c r="CB48" t="s">
        <v>49</v>
      </c>
      <c r="CC48" t="s">
        <v>49</v>
      </c>
      <c r="CD48" t="s">
        <v>621</v>
      </c>
      <c r="CE48">
        <v>5900</v>
      </c>
      <c r="CI48" t="s">
        <v>49</v>
      </c>
      <c r="CJ48" t="s">
        <v>49</v>
      </c>
      <c r="CK48" t="s">
        <v>49</v>
      </c>
      <c r="CL48" t="s">
        <v>636</v>
      </c>
      <c r="CM48">
        <v>1305</v>
      </c>
      <c r="CQ48" t="s">
        <v>49</v>
      </c>
      <c r="CR48" t="s">
        <v>613</v>
      </c>
      <c r="CS48" t="s">
        <v>53</v>
      </c>
      <c r="CT48" t="s">
        <v>622</v>
      </c>
      <c r="CU48">
        <v>88</v>
      </c>
    </row>
    <row r="49" spans="2:99">
      <c r="B49" s="775" t="s">
        <v>601</v>
      </c>
      <c r="C49" s="780"/>
      <c r="D49" s="780">
        <f>SUMIFS(INDEX(Table5[],,MATCH(B45,Table5[#Headers],0)),Table5[MainSpaceHeatingFuel],"*Oil",Table5[Year_of_Construction (group)],B49)</f>
        <v>10387</v>
      </c>
      <c r="E49" s="780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0">
        <f>SUMIFS(INDEX(Table5[],,MATCH(B45,Table5[#Headers],0)),Table5[MainSpaceHeatingFuel],"",Table5[Year_of_Construction (group)],B49)</f>
        <v>13</v>
      </c>
      <c r="M49" s="781">
        <f t="shared" si="72"/>
        <v>14478</v>
      </c>
      <c r="O49" s="775" t="s">
        <v>601</v>
      </c>
      <c r="P49" s="780">
        <f>SUMIFS( CU280:CU351,CT280:CT351, P45, CS280:CS351, O45)</f>
        <v>492</v>
      </c>
      <c r="Q49" s="780">
        <f>SUMIFS( CU280:CU351,CT280:CT351, Q45, CS280:CS351, O45)</f>
        <v>26248</v>
      </c>
      <c r="R49" s="780">
        <f>SUMIFS( CU280:CU351,CT280:CT351, R45, CS280:CS351, O45)</f>
        <v>6182</v>
      </c>
      <c r="S49" s="780">
        <f>SUMIFS( CU280:CU351,CT280:CT351, S45, CS280:CS351, O45)</f>
        <v>856</v>
      </c>
      <c r="T49" s="780">
        <f>SUMIFS( CU280:CU351,CT280:CT351, T45, CS280:CS351, O45)</f>
        <v>2338</v>
      </c>
      <c r="U49" s="780">
        <f>SUMIFS( CU280:CU351,CT280:CT351, U45, CS280:CS351, O45)</f>
        <v>4315</v>
      </c>
      <c r="V49" s="780">
        <f>SUMIFS( CU280:CU351,CT280:CT351, V45, CS280:CS351, O45)</f>
        <v>298</v>
      </c>
      <c r="W49" s="780">
        <f>SUMIFS( CU280:CU351,CT280:CT351, W45, CS280:CS351, O45)</f>
        <v>1142</v>
      </c>
      <c r="X49" s="780">
        <f>SUMIFS( CU280:CU351,CT280:CT351, X45, CS280:CS351, O45)</f>
        <v>160</v>
      </c>
      <c r="Y49" s="780">
        <f>SUMIFS( CU280:CU351,CT280:CT351, Y45, CS280:CS351, O45)</f>
        <v>190</v>
      </c>
      <c r="Z49" s="781">
        <f t="shared" si="73"/>
        <v>42221</v>
      </c>
      <c r="AB49" s="775" t="s">
        <v>601</v>
      </c>
      <c r="AC49" s="610">
        <v>88</v>
      </c>
      <c r="AD49" s="610">
        <v>67</v>
      </c>
      <c r="AE49" s="610">
        <v>171</v>
      </c>
      <c r="AF49" s="610">
        <v>331</v>
      </c>
      <c r="AG49" s="780">
        <v>2563</v>
      </c>
      <c r="AH49" s="780">
        <v>4213</v>
      </c>
      <c r="AI49" s="780">
        <v>3243</v>
      </c>
      <c r="AJ49" s="780">
        <v>1639</v>
      </c>
      <c r="AK49" s="780">
        <v>2163</v>
      </c>
      <c r="AL49" s="781">
        <f t="shared" si="74"/>
        <v>14478</v>
      </c>
      <c r="AN49" s="775" t="s">
        <v>601</v>
      </c>
      <c r="AO49" s="788">
        <f t="shared" si="62"/>
        <v>6.078187594971681E-3</v>
      </c>
      <c r="AP49" s="788">
        <f t="shared" si="63"/>
        <v>4.6277110098079848E-3</v>
      </c>
      <c r="AQ49" s="788">
        <f t="shared" si="64"/>
        <v>1.1811023622047244E-2</v>
      </c>
      <c r="AR49" s="788">
        <f t="shared" si="65"/>
        <v>2.2862273794723029E-2</v>
      </c>
      <c r="AS49" s="788">
        <f t="shared" si="66"/>
        <v>0.17702721370355021</v>
      </c>
      <c r="AT49" s="788">
        <f t="shared" si="67"/>
        <v>0.29099323110926922</v>
      </c>
      <c r="AU49" s="788">
        <f t="shared" si="68"/>
        <v>0.22399502693742229</v>
      </c>
      <c r="AV49" s="788">
        <f t="shared" si="69"/>
        <v>0.11320624395634757</v>
      </c>
      <c r="AW49" s="789">
        <f t="shared" si="70"/>
        <v>0.14939908827186074</v>
      </c>
      <c r="AY49" s="794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4"/>
      <c r="BJ49" s="795"/>
      <c r="BL49" s="806" t="s">
        <v>63</v>
      </c>
      <c r="BM49" s="777">
        <f>(P46*AR46+P47*AR47+P48*AR48+P49*AR49+P50*AR50+P51*AR51+P52*AR52+P53*AR53+P54*AR54+P55/9)*BX55</f>
        <v>339.710193261553</v>
      </c>
      <c r="BN49" s="777">
        <f>(Q46*AR46+Q47*AR47+Q48*AR48+Q49*AR49+Q50*AR50+Q51*AR51+Q52*AR52+Q53*AR53+Q54*AR54+Q55/9)*BX55</f>
        <v>34329.606575483442</v>
      </c>
      <c r="BO49" s="777">
        <f>(R46*AR46+R47*AR47+R48*AR48+R49*AR49+R50*AR50+R51*AR51+R52*AR52+R53*AR53+R54*AR54+R55/9)*BX55</f>
        <v>7656.6680175161064</v>
      </c>
      <c r="BP49" s="777">
        <f>(S46*AR46+S47*AR47+S48*AR48+S49*AR49+S50*AR50+S51*AR51+S52*AR52+S53*AR53+S54*AR54+S55/9)*BX55</f>
        <v>1630.4603883451343</v>
      </c>
      <c r="BQ49" s="777">
        <f>(T46*AR46+T47*AR47+T48*AR48+T49*AR49+T50*AR50+T51*AR51+T52*AR52+T53*AR53+T54*AR54+T55/9)*BX55</f>
        <v>2133.3310703474585</v>
      </c>
      <c r="BR49" s="777">
        <f>(U46*AR46+U47*AR47+U48*AR48+U49*AR49+U50*AR50+U51*AR51+U52*AR52+U53*AR53+U54*AR54+U55/9)*BX55</f>
        <v>4182.3694569966874</v>
      </c>
      <c r="BS49" s="777">
        <f>(V46*AR46+V47*AR47+V48*AR48+V49*AR49+V50*AR50+V51*AR51+V52*AR52+V53*AR53+V54*AR54+V55/9)*BX55</f>
        <v>495.28416015539341</v>
      </c>
      <c r="BT49" s="777">
        <f>(W46*AR46+W47*AR47+W48*AR48+W49*AR49+W50*AR50+W51*AR51+W52*AR52+W53*AR53+W54*AR54+W55/9)*BX55</f>
        <v>1780.4048610260172</v>
      </c>
      <c r="BU49" s="777">
        <f>(X46*AR46+X47*AR47+X48*AR48+X49*AR49+X50*AR50+X51*AR51+X52*AR52+X53*AR53+X54*AR54+X55/9)*BX55</f>
        <v>860.52275967145385</v>
      </c>
      <c r="BV49" s="777">
        <f>(Y46*AR46+Y47*AR47+Y48*AR48+Y49*AR49+Y50*AR50+Y51*AR51+Y52*AR52+Y53*AR53+Y54*AR54+Y55/9)*BX55</f>
        <v>727.78997883712282</v>
      </c>
      <c r="BW49" s="812">
        <f t="shared" si="76"/>
        <v>899.56726537446264</v>
      </c>
      <c r="BX49" s="795"/>
      <c r="CA49" t="s">
        <v>49</v>
      </c>
      <c r="CB49" t="s">
        <v>49</v>
      </c>
      <c r="CC49" t="s">
        <v>49</v>
      </c>
      <c r="CD49" t="s">
        <v>622</v>
      </c>
      <c r="CE49">
        <v>26052</v>
      </c>
      <c r="CI49" t="s">
        <v>49</v>
      </c>
      <c r="CJ49" t="s">
        <v>49</v>
      </c>
      <c r="CK49" t="s">
        <v>49</v>
      </c>
      <c r="CL49" t="s">
        <v>622</v>
      </c>
      <c r="CM49">
        <v>6256</v>
      </c>
      <c r="CQ49" t="s">
        <v>49</v>
      </c>
      <c r="CR49" t="s">
        <v>613</v>
      </c>
      <c r="CS49" t="s">
        <v>53</v>
      </c>
    </row>
    <row r="50" spans="2:99">
      <c r="B50" s="775" t="s">
        <v>602</v>
      </c>
      <c r="C50" s="780"/>
      <c r="D50" s="780">
        <f>SUMIFS(INDEX(Table5[],,MATCH(B45,Table5[#Headers],0)),Table5[MainSpaceHeatingFuel],"*Oil",Table5[Year_of_Construction (group)],B50)</f>
        <v>27683</v>
      </c>
      <c r="E50" s="780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0">
        <f>SUMIFS(INDEX(Table5[],,MATCH(B45,Table5[#Headers],0)),Table5[MainSpaceHeatingFuel],"",Table5[Year_of_Construction (group)],B50)</f>
        <v>14</v>
      </c>
      <c r="M50" s="781">
        <f t="shared" si="72"/>
        <v>35579</v>
      </c>
      <c r="O50" s="775" t="s">
        <v>602</v>
      </c>
      <c r="P50" s="780">
        <f>SUMIFS( CU365:CU436,CT365:CT436, P45, CS365:CS436, O45)</f>
        <v>743</v>
      </c>
      <c r="Q50" s="780">
        <f>SUMIFS( CU365:CU436,CT365:CT436, Q45, CS365:CS436, O45)</f>
        <v>66311</v>
      </c>
      <c r="R50" s="780">
        <f>SUMIFS( CU365:CU436,CT365:CT436, R45, CS365:CS436, O45)</f>
        <v>10132</v>
      </c>
      <c r="S50" s="780">
        <f>SUMIFS( CU365:CU436,CT365:CT436, S45, CS365:CS436, O45)</f>
        <v>1162</v>
      </c>
      <c r="T50" s="780">
        <f>SUMIFS( CU365:CU436,CT365:CT436, T45, CS365:CS436, O45)</f>
        <v>5117</v>
      </c>
      <c r="U50" s="780">
        <f>SUMIFS( CU365:CU436,CT365:CT436, U45, CS365:CS436, O45)</f>
        <v>9754</v>
      </c>
      <c r="V50" s="780">
        <f>SUMIFS( CU365:CU436,CT365:CT436, V45, CS365:CS436, O45)</f>
        <v>841</v>
      </c>
      <c r="W50" s="780">
        <f>SUMIFS( CU365:CU436,CT365:CT436, W45, CS365:CS436, O45)</f>
        <v>2881</v>
      </c>
      <c r="X50" s="780">
        <f>SUMIFS( CU365:CU436,CT365:CT436, X45, CS365:CS436, O45)</f>
        <v>346</v>
      </c>
      <c r="Y50" s="780">
        <f>SUMIFS( CU365:CU436,CT365:CT436, Y45, CS365:CS436, O45)</f>
        <v>411</v>
      </c>
      <c r="Z50" s="781">
        <f t="shared" si="73"/>
        <v>97698</v>
      </c>
      <c r="AB50" s="775" t="s">
        <v>602</v>
      </c>
      <c r="AC50" s="610">
        <v>121</v>
      </c>
      <c r="AD50" s="610">
        <v>96</v>
      </c>
      <c r="AE50" s="610">
        <v>319</v>
      </c>
      <c r="AF50" s="610">
        <v>960</v>
      </c>
      <c r="AG50" s="780">
        <v>9473</v>
      </c>
      <c r="AH50" s="780">
        <v>12760</v>
      </c>
      <c r="AI50" s="780">
        <v>6909</v>
      </c>
      <c r="AJ50" s="780">
        <v>2593</v>
      </c>
      <c r="AK50" s="780">
        <v>2348</v>
      </c>
      <c r="AL50" s="781">
        <f t="shared" si="74"/>
        <v>35579</v>
      </c>
      <c r="AN50" s="775" t="s">
        <v>602</v>
      </c>
      <c r="AO50" s="788">
        <f t="shared" si="62"/>
        <v>3.4008825430731611E-3</v>
      </c>
      <c r="AP50" s="788">
        <f t="shared" si="63"/>
        <v>2.6982208606200287E-3</v>
      </c>
      <c r="AQ50" s="788">
        <f t="shared" si="64"/>
        <v>8.9659630681019706E-3</v>
      </c>
      <c r="AR50" s="788">
        <f t="shared" si="65"/>
        <v>2.6982208606200285E-2</v>
      </c>
      <c r="AS50" s="788">
        <f t="shared" si="66"/>
        <v>0.26625256471514097</v>
      </c>
      <c r="AT50" s="788">
        <f t="shared" si="67"/>
        <v>0.35863852272407881</v>
      </c>
      <c r="AU50" s="788">
        <f t="shared" si="68"/>
        <v>0.19418758256274768</v>
      </c>
      <c r="AV50" s="788">
        <f t="shared" si="69"/>
        <v>7.2880069704038902E-2</v>
      </c>
      <c r="AW50" s="789">
        <f t="shared" si="70"/>
        <v>6.5993985215998197E-2</v>
      </c>
      <c r="AY50" s="794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4"/>
      <c r="BJ50" s="795"/>
      <c r="BL50" s="805" t="s">
        <v>65</v>
      </c>
      <c r="BM50" s="776">
        <f>(P46*AS46+P47*AS47+P48*AS48+P49*AS49+P50*AS50+P51*AS51+P52*AS52+P53*AS53+P54*AS54+P55/9)*BX55</f>
        <v>1717.3043325018202</v>
      </c>
      <c r="BN50" s="776">
        <f>(Q46*AS46+Q47*AS47+Q48*AS48+Q49*AS49+Q50*AS50+Q51*AS51+Q52*AS52+Q53*AS53+Q54*AS54+Q55/9)*BX55</f>
        <v>163849.2594743463</v>
      </c>
      <c r="BO50" s="776">
        <f>(R46*AS46+R47*AS47+R48*AS48+R49*AS49+R50*AS50+R51*AS51+R52*AS52+R53*AS53+R54*AS54+R55/9)*BX55</f>
        <v>34460.956381660319</v>
      </c>
      <c r="BP50" s="776">
        <f>(S46*AS46+S47*AS47+S48*AS48+S49*AS49+S50*AS50+S51*AS51+S52*AS52+S53*AS53+S54*AS54+S55/9)*BX55</f>
        <v>6165.6039689902091</v>
      </c>
      <c r="BQ50" s="776">
        <f>(T46*AS46+T47*AS47+T48*AS48+T49*AS49+T50*AS50+T51*AS51+T52*AS52+T53*AS53+T54*AS54+T55/9)*BX55</f>
        <v>11165.449786910043</v>
      </c>
      <c r="BR50" s="776">
        <f>(U46*AS46+U47*AS47+U48*AS48+U49*AS49+U50*AS50+U51*AS51+U52*AS52+U53*AS53+U54*AS54+U55/9)*BX55</f>
        <v>21844.180894101482</v>
      </c>
      <c r="BS50" s="776">
        <f>(V46*AS46+V47*AS47+V48*AS48+V49*AS49+V50*AS50+V51*AS51+V52*AS52+V53*AS53+V54*AS54+V55/9)*BX55</f>
        <v>2381.5891297639673</v>
      </c>
      <c r="BT50" s="776">
        <f>(W46*AS46+W47*AS47+W48*AS48+W49*AS49+W50*AS50+W51*AS51+W52*AS52+W53*AS53+W54*AS54+W55/9)*BX55</f>
        <v>8282.3737471957593</v>
      </c>
      <c r="BU50" s="776">
        <f>(X46*AS46+X47*AS47+X48*AS48+X49*AS49+X50*AS50+X51*AS51+X52*AS52+X53*AS53+X54*AS54+X55/9)*BX55</f>
        <v>3026.8540899248737</v>
      </c>
      <c r="BV50" s="776">
        <f>(Y46*AS46+Y47*AS47+Y48*AS48+Y49*AS49+Y50*AS50+Y51*AS51+Y52*AS52+Y53*AS53+Y54*AS54+Y55/9)*BX55</f>
        <v>1574.4153368376396</v>
      </c>
      <c r="BW50" s="811">
        <f t="shared" si="76"/>
        <v>4588.0004920230322</v>
      </c>
      <c r="BX50" s="795"/>
      <c r="CA50" t="s">
        <v>49</v>
      </c>
      <c r="CB50" t="s">
        <v>49</v>
      </c>
      <c r="CC50" t="s">
        <v>625</v>
      </c>
      <c r="CI50" t="s">
        <v>49</v>
      </c>
      <c r="CJ50" t="s">
        <v>49</v>
      </c>
      <c r="CK50" t="s">
        <v>625</v>
      </c>
      <c r="CQ50" t="s">
        <v>49</v>
      </c>
      <c r="CR50" t="s">
        <v>613</v>
      </c>
      <c r="CS50" t="s">
        <v>53</v>
      </c>
      <c r="CT50" t="s">
        <v>611</v>
      </c>
      <c r="CU50">
        <v>36956</v>
      </c>
    </row>
    <row r="51" spans="2:99">
      <c r="B51" s="775" t="s">
        <v>603</v>
      </c>
      <c r="C51" s="780"/>
      <c r="D51" s="780">
        <f>SUMIFS(INDEX(Table5[],,MATCH(B45,Table5[#Headers],0)),Table5[MainSpaceHeatingFuel],"*Oil",Table5[Year_of_Construction (group)],B51)</f>
        <v>25187</v>
      </c>
      <c r="E51" s="780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0">
        <f>SUMIFS(INDEX(Table5[],,MATCH(B45,Table5[#Headers],0)),Table5[MainSpaceHeatingFuel],"",Table5[Year_of_Construction (group)],B51)</f>
        <v>17</v>
      </c>
      <c r="M51" s="781">
        <f t="shared" si="72"/>
        <v>33190</v>
      </c>
      <c r="O51" s="775" t="s">
        <v>603</v>
      </c>
      <c r="P51" s="780">
        <f>SUMIFS( CU450:CU521,CT450:CT521, P45, CS450:CS521, O45)</f>
        <v>474</v>
      </c>
      <c r="Q51" s="780">
        <f>SUMIFS( CU450:CU521,CT450:CT521, Q45, CS450:CS521, O45)</f>
        <v>54892</v>
      </c>
      <c r="R51" s="780">
        <f>SUMIFS( CU450:CU521,CT450:CT521, R45, CS450:CS521, O45)</f>
        <v>8821</v>
      </c>
      <c r="S51" s="780">
        <f>SUMIFS( CU450:CU521,CT450:CT521, S45, CS450:CS521, O45)</f>
        <v>1049</v>
      </c>
      <c r="T51" s="780">
        <f>SUMIFS( CU450:CU521,CT450:CT521, T45, CS450:CS521, O45)</f>
        <v>5425</v>
      </c>
      <c r="U51" s="780">
        <f>SUMIFS( CU450:CU521,CT450:CT521, U45, CS450:CS521, O45)</f>
        <v>11032</v>
      </c>
      <c r="V51" s="780">
        <f>SUMIFS( CU450:CU521,CT450:CT521, V45, CS450:CS521, O45)</f>
        <v>1160</v>
      </c>
      <c r="W51" s="780">
        <f>SUMIFS( CU450:CU521,CT450:CT521, W45, CS450:CS521, O45)</f>
        <v>2941</v>
      </c>
      <c r="X51" s="780">
        <f>SUMIFS( CU450:CU521,CT450:CT521, X45, CS450:CS521, O45)</f>
        <v>341</v>
      </c>
      <c r="Y51" s="780">
        <f>SUMIFS( CU450:CU521,CT450:CT521, Y45, CS450:CS521, O45)</f>
        <v>356</v>
      </c>
      <c r="Z51" s="781">
        <f t="shared" si="73"/>
        <v>86491</v>
      </c>
      <c r="AB51" s="775" t="s">
        <v>603</v>
      </c>
      <c r="AC51" s="610">
        <v>90</v>
      </c>
      <c r="AD51" s="610">
        <v>94</v>
      </c>
      <c r="AE51" s="610">
        <v>303</v>
      </c>
      <c r="AF51" s="780">
        <v>1399</v>
      </c>
      <c r="AG51" s="780">
        <v>12085</v>
      </c>
      <c r="AH51" s="780">
        <v>13010</v>
      </c>
      <c r="AI51" s="780">
        <v>4266</v>
      </c>
      <c r="AJ51" s="780">
        <v>1158</v>
      </c>
      <c r="AK51" s="610">
        <v>785</v>
      </c>
      <c r="AL51" s="781">
        <f t="shared" si="74"/>
        <v>33190</v>
      </c>
      <c r="AN51" s="775" t="s">
        <v>603</v>
      </c>
      <c r="AO51" s="788">
        <f t="shared" si="62"/>
        <v>2.7116601385959627E-3</v>
      </c>
      <c r="AP51" s="788">
        <f t="shared" si="63"/>
        <v>2.8321783669780056E-3</v>
      </c>
      <c r="AQ51" s="788">
        <f t="shared" si="64"/>
        <v>9.1292557999397405E-3</v>
      </c>
      <c r="AR51" s="788">
        <f t="shared" si="65"/>
        <v>4.2151250376619466E-2</v>
      </c>
      <c r="AS51" s="788">
        <f t="shared" si="66"/>
        <v>0.36411569749924677</v>
      </c>
      <c r="AT51" s="788">
        <f t="shared" si="67"/>
        <v>0.39198553781259415</v>
      </c>
      <c r="AU51" s="788">
        <f t="shared" si="68"/>
        <v>0.12853269056944863</v>
      </c>
      <c r="AV51" s="788">
        <f t="shared" si="69"/>
        <v>3.4890027116601385E-2</v>
      </c>
      <c r="AW51" s="789">
        <f t="shared" si="70"/>
        <v>2.3651702319975897E-2</v>
      </c>
      <c r="AY51" s="794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4"/>
      <c r="BJ51" s="795"/>
      <c r="BL51" s="806" t="s">
        <v>67</v>
      </c>
      <c r="BM51" s="777">
        <f>(P46*AT46+P47*AT47+P48*AT48+P49*AT49+P50*AT50+P51*AT51+P52*AT52+P53*AT53+P54*AT54+P55/9)*BX55</f>
        <v>1831.7627226618804</v>
      </c>
      <c r="BN51" s="777">
        <f>(Q46*AT46+Q47*AT47+Q48*AT48+Q49*AT49+Q50*AT50+Q51*AT51+Q52*AT52+Q53*AT53+Q54*AT54+Q55/9)*BX55</f>
        <v>107228.36613155821</v>
      </c>
      <c r="BO51" s="777">
        <f>(R46*AT46+R47*AT47+R48*AT48+R49*AT49+R50*AT50+R51*AT51+R52*AT52+R53*AT53+R54*AT54+R55/9)*BX55</f>
        <v>19875.019913364118</v>
      </c>
      <c r="BP51" s="777">
        <f>(S46*AT46+S47*AT47+S48*AT48+S49*AT49+S50*AT50+S51*AT51+S52*AT52+S53*AT53+S54*AT54+S55/9)*BX55</f>
        <v>3174.547749852743</v>
      </c>
      <c r="BQ51" s="777">
        <f>(T46*AT46+T47*AT47+T48*AT48+T49*AT49+T50*AT50+T51*AT51+T52*AT52+T53*AT53+T54*AT54+T55/9)*BX55</f>
        <v>9373.7860686616386</v>
      </c>
      <c r="BR51" s="777">
        <f>(U46*AT46+U47*AT47+U48*AT48+U49*AT49+U50*AT50+U51*AT51+U52*AT52+U53*AT53+U54*AT54+U55/9)*BX55</f>
        <v>17614.816874518059</v>
      </c>
      <c r="BS51" s="777">
        <f>(V46*AT46+V47*AT47+V48*AT48+V49*AT49+V50*AT50+V51*AT51+V52*AT52+V53*AT53+V54*AT54+V55/9)*BX55</f>
        <v>1536.9749476527602</v>
      </c>
      <c r="BT51" s="777">
        <f>(W46*AT46+W47*AT47+W48*AT48+W49*AT49+W50*AT50+W51*AT51+W52*AT52+W53*AT53+W54*AT54+W55/9)*BX55</f>
        <v>5836.3108876834813</v>
      </c>
      <c r="BU51" s="777">
        <f>(X46*AT46+X47*AT47+X48*AT48+X49*AT49+X50*AT50+X51*AT51+X52*AT52+X53*AT53+X54*AT54+X55/9)*BX55</f>
        <v>1064.2402579545919</v>
      </c>
      <c r="BV51" s="777">
        <f>(Y46*AT46+Y47*AT47+Y48*AT48+Y49*AT49+Y50*AT50+Y51*AT51+Y52*AT52+Y53*AT53+Y54*AT54+Y55/9)*BX55</f>
        <v>1220.3313834667658</v>
      </c>
      <c r="BW51" s="812">
        <f t="shared" si="76"/>
        <v>3647.2126478736868</v>
      </c>
      <c r="BX51" s="795"/>
      <c r="CA51" t="s">
        <v>49</v>
      </c>
      <c r="CB51" t="s">
        <v>49</v>
      </c>
      <c r="CC51" t="s">
        <v>49</v>
      </c>
      <c r="CD51" t="s">
        <v>612</v>
      </c>
      <c r="CE51">
        <v>284569</v>
      </c>
      <c r="CI51" t="s">
        <v>49</v>
      </c>
      <c r="CJ51" t="s">
        <v>49</v>
      </c>
      <c r="CK51" t="s">
        <v>49</v>
      </c>
      <c r="CL51" t="s">
        <v>611</v>
      </c>
      <c r="CM51">
        <v>284569</v>
      </c>
      <c r="CQ51" t="s">
        <v>49</v>
      </c>
      <c r="CR51" t="s">
        <v>613</v>
      </c>
      <c r="CS51" t="s">
        <v>53</v>
      </c>
      <c r="CT51" t="s">
        <v>630</v>
      </c>
      <c r="CU51">
        <v>1568</v>
      </c>
    </row>
    <row r="52" spans="2:99">
      <c r="B52" s="775" t="s">
        <v>604</v>
      </c>
      <c r="C52" s="780"/>
      <c r="D52" s="780">
        <f>SUMIFS(INDEX(Table5[],,MATCH(B45,Table5[#Headers],0)),Table5[MainSpaceHeatingFuel],"*Oil",Table5[Year_of_Construction (group)],B52)</f>
        <v>36438</v>
      </c>
      <c r="E52" s="780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0">
        <f>SUMIFS(INDEX(Table5[],,MATCH(B45,Table5[#Headers],0)),Table5[MainSpaceHeatingFuel],"",Table5[Year_of_Construction (group)],B52)</f>
        <v>16</v>
      </c>
      <c r="M52" s="781">
        <f t="shared" si="72"/>
        <v>50159</v>
      </c>
      <c r="O52" s="775" t="s">
        <v>604</v>
      </c>
      <c r="P52" s="780">
        <f>SUMIFS( CU535:CU606,CT535:CT606, P45, CS535:CS606, O45)</f>
        <v>445</v>
      </c>
      <c r="Q52" s="780">
        <f>SUMIFS( CU535:CU606,CT535:CT606, Q45, CS535:CS606, O45)</f>
        <v>74134</v>
      </c>
      <c r="R52" s="780">
        <f>SUMIFS( CU535:CU606,CT535:CT606, R45, CS535:CS606, O45)</f>
        <v>17190</v>
      </c>
      <c r="S52" s="780">
        <f>SUMIFS( CU535:CU606,CT535:CT606, S45, CS535:CS606, O45)</f>
        <v>1747</v>
      </c>
      <c r="T52" s="780">
        <f>SUMIFS( CU535:CU606,CT535:CT606, T45, CS535:CS606, O45)</f>
        <v>4583</v>
      </c>
      <c r="U52" s="780">
        <f>SUMIFS( CU535:CU606,CT535:CT606, U45, CS535:CS606, O45)</f>
        <v>8635</v>
      </c>
      <c r="V52" s="780">
        <f>SUMIFS( CU535:CU606,CT535:CT606, V45, CS535:CS606, O45)</f>
        <v>969</v>
      </c>
      <c r="W52" s="780">
        <f>SUMIFS( CU535:CU606,CT535:CT606, W45, CS535:CS606, O45)</f>
        <v>2895</v>
      </c>
      <c r="X52" s="780">
        <f>SUMIFS( CU535:CU606,CT535:CT606, X45, CS535:CS606, O45)</f>
        <v>428</v>
      </c>
      <c r="Y52" s="780">
        <f>SUMIFS( CU535:CU606,CT535:CT606, Y45, CS535:CS606, O45)</f>
        <v>429</v>
      </c>
      <c r="Z52" s="781">
        <f t="shared" si="73"/>
        <v>111455</v>
      </c>
      <c r="AB52" s="775" t="s">
        <v>604</v>
      </c>
      <c r="AC52" s="610">
        <v>97</v>
      </c>
      <c r="AD52" s="610">
        <v>137</v>
      </c>
      <c r="AE52" s="610">
        <v>760</v>
      </c>
      <c r="AF52" s="780">
        <v>3782</v>
      </c>
      <c r="AG52" s="780">
        <v>26945</v>
      </c>
      <c r="AH52" s="780">
        <v>14603</v>
      </c>
      <c r="AI52" s="780">
        <v>2602</v>
      </c>
      <c r="AJ52" s="610">
        <v>820</v>
      </c>
      <c r="AK52" s="610">
        <v>413</v>
      </c>
      <c r="AL52" s="781">
        <f t="shared" si="74"/>
        <v>50159</v>
      </c>
      <c r="AN52" s="775" t="s">
        <v>604</v>
      </c>
      <c r="AO52" s="788">
        <f t="shared" si="62"/>
        <v>1.9338503558683387E-3</v>
      </c>
      <c r="AP52" s="788">
        <f t="shared" si="63"/>
        <v>2.7313144201439421E-3</v>
      </c>
      <c r="AQ52" s="788">
        <f t="shared" si="64"/>
        <v>1.5151817221236468E-2</v>
      </c>
      <c r="AR52" s="788">
        <f t="shared" si="65"/>
        <v>7.5400227277258314E-2</v>
      </c>
      <c r="AS52" s="788">
        <f t="shared" si="66"/>
        <v>0.53719173029765344</v>
      </c>
      <c r="AT52" s="788">
        <f t="shared" si="67"/>
        <v>0.29113419326541595</v>
      </c>
      <c r="AU52" s="788">
        <f t="shared" si="68"/>
        <v>5.187503738112801E-2</v>
      </c>
      <c r="AV52" s="788">
        <f t="shared" si="69"/>
        <v>1.6348013317649873E-2</v>
      </c>
      <c r="AW52" s="789">
        <f t="shared" si="70"/>
        <v>8.2338164636456077E-3</v>
      </c>
      <c r="AY52" s="794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4"/>
      <c r="BJ52" s="795"/>
      <c r="BL52" s="805" t="s">
        <v>69</v>
      </c>
      <c r="BM52" s="776">
        <f>(P46*AU46+P47*AU47+P48*AU48+P49*AU49+P50*AU50+P51*AU51+P52*AU52+P53*AU53+P54*AU54+P55/9)*BX55</f>
        <v>1434.0866591059389</v>
      </c>
      <c r="BN52" s="776">
        <f>(Q46*AU46+Q47*AU47+Q48*AU48+Q49*AU49+Q50*AU50+Q51*AU51+Q52*AU52+Q53*AU53+Q54*AU54+Q55/9)*BX55</f>
        <v>50708.062237806495</v>
      </c>
      <c r="BO52" s="776">
        <f>(R46*AU46+R47*AU47+R48*AU48+R49*AU49+R50*AU50+R51*AU51+R52*AU52+R53*AU53+R54*AU54+R55/9)*BX55</f>
        <v>8524.8396225770775</v>
      </c>
      <c r="BP52" s="776">
        <f>(S46*AU46+S47*AU47+S48*AU48+S49*AU49+S50*AU50+S51*AU51+S52*AU52+S53*AU53+S54*AU54+S55/9)*BX55</f>
        <v>1630.6804634911505</v>
      </c>
      <c r="BQ52" s="776">
        <f>(T46*AU46+T47*AU47+T48*AU48+T49*AU49+T50*AU50+T51*AU51+T52*AU52+T53*AU53+T54*AU54+T55/9)*BX55</f>
        <v>5326.9003757247274</v>
      </c>
      <c r="BR52" s="776">
        <f>(U46*AU46+U47*AU47+U48*AU48+U49*AU49+U50*AU50+U51*AU51+U52*AU52+U53*AU53+U54*AU54+U55/9)*BX55</f>
        <v>9547.6157774056082</v>
      </c>
      <c r="BS52" s="776">
        <f>(V46*AU46+V47*AU47+V48*AU48+V49*AU49+V50*AU50+V51*AU51+V52*AU52+V53*AU53+V54*AU54+V55/9)*BX55</f>
        <v>671.14821463642295</v>
      </c>
      <c r="BT52" s="776">
        <f>(W46*AU46+W47*AU47+W48*AU48+W49*AU49+W50*AU50+W51*AU51+W52*AU52+W53*AU53+W54*AU54+W55/9)*BX55</f>
        <v>3290.2431310775041</v>
      </c>
      <c r="BU52" s="776">
        <f>(X46*AU46+X47*AU47+X48*AU48+X49*AU49+X50*AU50+X51*AU51+X52*AU52+X53*AU53+X54*AU54+X55/9)*BX55</f>
        <v>415.74437983152592</v>
      </c>
      <c r="BV52" s="776">
        <f>(Y46*AU46+Y47*AU47+Y48*AU48+Y49*AU49+Y50*AU50+Y51*AU51+Y52*AU52+Y53*AU53+Y54*AU54+Y55/9)*BX55</f>
        <v>867.28659244145547</v>
      </c>
      <c r="BW52" s="811">
        <f t="shared" si="76"/>
        <v>2018.3065871342042</v>
      </c>
      <c r="BX52" s="795"/>
      <c r="CA52" t="s">
        <v>49</v>
      </c>
      <c r="CB52" t="s">
        <v>49</v>
      </c>
      <c r="CC52" t="s">
        <v>49</v>
      </c>
      <c r="CD52" t="s">
        <v>613</v>
      </c>
      <c r="CE52">
        <v>36956</v>
      </c>
      <c r="CI52" t="s">
        <v>49</v>
      </c>
      <c r="CJ52" t="s">
        <v>49</v>
      </c>
      <c r="CK52" t="s">
        <v>49</v>
      </c>
      <c r="CL52" t="s">
        <v>630</v>
      </c>
      <c r="CM52">
        <v>5402</v>
      </c>
      <c r="CQ52" t="s">
        <v>49</v>
      </c>
      <c r="CR52" t="s">
        <v>613</v>
      </c>
      <c r="CS52" t="s">
        <v>53</v>
      </c>
      <c r="CT52" t="s">
        <v>631</v>
      </c>
      <c r="CU52">
        <v>8359</v>
      </c>
    </row>
    <row r="53" spans="2:99">
      <c r="B53" s="775" t="s">
        <v>637</v>
      </c>
      <c r="C53" s="780"/>
      <c r="D53" s="780">
        <f>SUMIFS(INDEX(Table5[],,MATCH(B45,Table5[#Headers],0)),Table5[MainSpaceHeatingFuel],"*Oil",Table5[Year_of_Construction (group)],B53)</f>
        <v>47807</v>
      </c>
      <c r="E53" s="780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0">
        <f>SUMIFS(INDEX(Table5[],,MATCH(B45,Table5[#Headers],0)),Table5[MainSpaceHeatingFuel],"",Table5[Year_of_Construction (group)],B53)</f>
        <v>48</v>
      </c>
      <c r="M53" s="781">
        <f t="shared" si="72"/>
        <v>69505</v>
      </c>
      <c r="O53" s="775" t="s">
        <v>637</v>
      </c>
      <c r="P53" s="780">
        <f>SUMIFS( CU620:CU691,CT620:CT691, P45, CS620:CS691, O45)</f>
        <v>644</v>
      </c>
      <c r="Q53" s="780">
        <f>SUMIFS( CU620:CU691,CT620:CT691, Q45, CS620:CS691, O45)</f>
        <v>113051</v>
      </c>
      <c r="R53" s="780">
        <f>SUMIFS( CU620:CU691,CT620:CT691, R45, CS620:CS691, O45)</f>
        <v>26564</v>
      </c>
      <c r="S53" s="780">
        <f>SUMIFS( CU620:CU691,CT620:CT691, S45, CS620:CS691, O45)</f>
        <v>6208</v>
      </c>
      <c r="T53" s="780">
        <f>SUMIFS( CU620:CU691,CT620:CT691, T45, CS620:CS691, O45)</f>
        <v>5234</v>
      </c>
      <c r="U53" s="780">
        <f>SUMIFS( CU620:CU691,CT620:CT691, U45, CS620:CS691, O45)</f>
        <v>11248</v>
      </c>
      <c r="V53" s="780">
        <f>SUMIFS( CU620:CU691,CT620:CT691, V45, CS620:CS691, O45)</f>
        <v>1668</v>
      </c>
      <c r="W53" s="780">
        <f>SUMIFS( CU620:CU691,CT620:CT691, W45, CS620:CS691, O45)</f>
        <v>5852</v>
      </c>
      <c r="X53" s="780">
        <f>SUMIFS( CU620:CU691,CT620:CT691, X45, CS620:CS691, O45)</f>
        <v>3988</v>
      </c>
      <c r="Y53" s="780">
        <f>SUMIFS( CU620:CU691,CT620:CT691, Y45, CS620:CS691, O45)</f>
        <v>766</v>
      </c>
      <c r="Z53" s="781">
        <f t="shared" si="73"/>
        <v>175223</v>
      </c>
      <c r="AB53" s="775" t="s">
        <v>637</v>
      </c>
      <c r="AC53" s="610">
        <v>562</v>
      </c>
      <c r="AD53" s="780">
        <v>1504</v>
      </c>
      <c r="AE53" s="780">
        <v>4471</v>
      </c>
      <c r="AF53" s="780">
        <v>12409</v>
      </c>
      <c r="AG53" s="780">
        <v>41033</v>
      </c>
      <c r="AH53" s="780">
        <v>7731</v>
      </c>
      <c r="AI53" s="780">
        <v>1198</v>
      </c>
      <c r="AJ53" s="610">
        <v>410</v>
      </c>
      <c r="AK53" s="610">
        <v>200</v>
      </c>
      <c r="AL53" s="781">
        <f t="shared" si="74"/>
        <v>69518</v>
      </c>
      <c r="AN53" s="775" t="s">
        <v>637</v>
      </c>
      <c r="AO53" s="788">
        <f t="shared" si="62"/>
        <v>8.0842371759831978E-3</v>
      </c>
      <c r="AP53" s="788">
        <f t="shared" si="63"/>
        <v>2.1634684542132972E-2</v>
      </c>
      <c r="AQ53" s="788">
        <f t="shared" si="64"/>
        <v>6.4314278316407264E-2</v>
      </c>
      <c r="AR53" s="788">
        <f t="shared" si="65"/>
        <v>0.17850053223625537</v>
      </c>
      <c r="AS53" s="788">
        <f t="shared" si="66"/>
        <v>0.59025000719238185</v>
      </c>
      <c r="AT53" s="788">
        <f t="shared" si="67"/>
        <v>0.11120860784257315</v>
      </c>
      <c r="AU53" s="788">
        <f t="shared" si="68"/>
        <v>1.7232946862683046E-2</v>
      </c>
      <c r="AV53" s="788">
        <f t="shared" si="69"/>
        <v>5.8977530999165684E-3</v>
      </c>
      <c r="AW53" s="789">
        <f t="shared" si="70"/>
        <v>2.8769527316666187E-3</v>
      </c>
      <c r="AY53" s="794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4"/>
      <c r="BJ53" s="795"/>
      <c r="BL53" s="806" t="s">
        <v>71</v>
      </c>
      <c r="BM53" s="777">
        <f>(P46*AV46+P47*AV47+P48*AV48+P49*AV49+P50*AV50+P51*AV51+P52*AV52+P53*AV53+P54*AV54+P55/9)*BX55</f>
        <v>979.01102258318224</v>
      </c>
      <c r="BN53" s="777">
        <f>(Q46*AV46+Q47*AV47+Q48*AV48+Q49*AV49+Q50*AV50+Q51*AV51+Q52*AV52+Q53*AV53+Q54*AV54+Q55/9)*BX55</f>
        <v>26075.179869251067</v>
      </c>
      <c r="BO53" s="777">
        <f>(R46*AV46+R47*AV47+R48*AV48+R49*AV49+R50*AV50+R51*AV51+R52*AV52+R53*AV53+R54*AV54+R55/9)*BX55</f>
        <v>4225.276326032139</v>
      </c>
      <c r="BP53" s="777">
        <f>(S46*AV46+S47*AV47+S48*AV48+S49*AV49+S50*AV50+S51*AV51+S52*AV52+S53*AV53+S54*AV54+S55/9)*BX55</f>
        <v>978.25476954413898</v>
      </c>
      <c r="BQ53" s="777">
        <f>(T46*AV46+T47*AV47+T48*AV48+T49*AV49+T50*AV50+T51*AV51+T52*AV52+T53*AV53+T54*AV54+T55/9)*BX55</f>
        <v>3058.2290387389176</v>
      </c>
      <c r="BR53" s="777">
        <f>(U46*AV46+U47*AV47+U48*AV48+U49*AV49+U50*AV50+U51*AV51+U52*AV52+U53*AV53+U54*AV54+U55/9)*BX55</f>
        <v>5279.6430082449397</v>
      </c>
      <c r="BS53" s="777">
        <f>(V46*AV46+V47*AV47+V48*AV48+V49*AV49+V50*AV50+V51*AV51+V52*AV52+V53*AV53+V54*AV54+V55/9)*BX55</f>
        <v>322.72552952734486</v>
      </c>
      <c r="BT53" s="777">
        <f>(W46*AV46+W47*AV47+W48*AV48+W49*AV49+W50*AV50+W51*AV51+W52*AV52+W53*AV53+W54*AV54+W55/9)*BX55</f>
        <v>1942.6334572594192</v>
      </c>
      <c r="BU53" s="777">
        <f>(X46*AV46+X47*AV47+X48*AV48+X49*AV49+X50*AV50+X51*AV51+X52*AV52+X53*AV53+X54*AV54+X55/9)*BX55</f>
        <v>222.55130864377296</v>
      </c>
      <c r="BV53" s="777">
        <f>(Y46*AV46+Y47*AV47+Y48*AV48+Y49*AV49+Y50*AV50+Y51*AV51+Y52*AV52+Y53*AV53+Y54*AV54+Y55/9)*BX55</f>
        <v>699.31593082170093</v>
      </c>
      <c r="BW53" s="812">
        <f t="shared" si="76"/>
        <v>1142.2783893603639</v>
      </c>
      <c r="BX53" s="795"/>
      <c r="CA53" t="s">
        <v>49</v>
      </c>
      <c r="CB53" t="s">
        <v>49</v>
      </c>
      <c r="CC53" t="s">
        <v>49</v>
      </c>
      <c r="CD53" t="s">
        <v>614</v>
      </c>
      <c r="CE53">
        <v>31594</v>
      </c>
      <c r="CI53" t="s">
        <v>49</v>
      </c>
      <c r="CJ53" t="s">
        <v>49</v>
      </c>
      <c r="CK53" t="s">
        <v>49</v>
      </c>
      <c r="CL53" t="s">
        <v>631</v>
      </c>
      <c r="CM53">
        <v>61595</v>
      </c>
      <c r="CQ53" t="s">
        <v>49</v>
      </c>
      <c r="CR53" t="s">
        <v>613</v>
      </c>
      <c r="CS53" t="s">
        <v>53</v>
      </c>
      <c r="CT53" t="s">
        <v>632</v>
      </c>
      <c r="CU53">
        <v>19994</v>
      </c>
    </row>
    <row r="54" spans="2:99" ht="13.5" thickBot="1">
      <c r="B54" s="775" t="s">
        <v>638</v>
      </c>
      <c r="C54" s="780"/>
      <c r="D54" s="780">
        <f>SUMIFS(INDEX(Table5[],,MATCH(B45,Table5[#Headers],0)),Table5[MainSpaceHeatingFuel],"*Oil",Table5[Year_of_Construction (group)],B54)</f>
        <v>2311</v>
      </c>
      <c r="E54" s="780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0">
        <f>SUMIFS(INDEX(Table5[],,MATCH(B45,Table5[#Headers],0)),Table5[MainSpaceHeatingFuel],"",Table5[Year_of_Construction (group)],B54)</f>
        <v>43</v>
      </c>
      <c r="M54" s="781">
        <f t="shared" si="72"/>
        <v>10694</v>
      </c>
      <c r="O54" s="775" t="s">
        <v>638</v>
      </c>
      <c r="P54" s="780">
        <f>SUMIFS( CU705:CU776,CT705:CT776, P45, CS705:CS776, O45)</f>
        <v>149</v>
      </c>
      <c r="Q54" s="780">
        <f>SUMIFS( CU705:CU776,CT705:CT776, Q45, CS705:CS776, O45)</f>
        <v>9159</v>
      </c>
      <c r="R54" s="780">
        <f>SUMIFS( CU705:CU776,CT705:CT776, R45, CS705:CS776, O45)</f>
        <v>2065</v>
      </c>
      <c r="S54" s="780">
        <f>SUMIFS( CU705:CU776,CT705:CT776, S45, CS705:CS776, O45)</f>
        <v>2298</v>
      </c>
      <c r="T54" s="780">
        <f>SUMIFS( CU705:CU776,CT705:CT776, T45, CS705:CS776, O45)</f>
        <v>438</v>
      </c>
      <c r="U54" s="780">
        <f>SUMIFS( CU705:CU776,CT705:CT776, U45, CS705:CS776, O45)</f>
        <v>1332</v>
      </c>
      <c r="V54" s="780">
        <f>SUMIFS( CU705:CU776,CT705:CT776, V45, CS705:CS776, O45)</f>
        <v>151</v>
      </c>
      <c r="W54" s="780">
        <f>SUMIFS( CU705:CU776,CT705:CT776, W45, CS705:CS776, O45)</f>
        <v>964</v>
      </c>
      <c r="X54" s="780">
        <f>SUMIFS( CU705:CU776,CT705:CT776, X45, CS705:CS776, O45)</f>
        <v>1361</v>
      </c>
      <c r="Y54" s="780">
        <f>SUMIFS( CU705:CU776,CT705:CT776, Y45, CS705:CS776, O45)</f>
        <v>133</v>
      </c>
      <c r="Z54" s="781">
        <f t="shared" si="73"/>
        <v>18050</v>
      </c>
      <c r="AB54" s="775" t="s">
        <v>638</v>
      </c>
      <c r="AC54" s="780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1">
        <f t="shared" si="74"/>
        <v>10694</v>
      </c>
      <c r="AN54" s="787" t="s">
        <v>638</v>
      </c>
      <c r="AO54" s="790">
        <f t="shared" si="62"/>
        <v>0.81307275107536936</v>
      </c>
      <c r="AP54" s="790">
        <f t="shared" si="63"/>
        <v>8.6777632317187214E-2</v>
      </c>
      <c r="AQ54" s="790">
        <f t="shared" si="64"/>
        <v>5.0869646530764916E-2</v>
      </c>
      <c r="AR54" s="790">
        <f t="shared" si="65"/>
        <v>2.9455769590424539E-2</v>
      </c>
      <c r="AS54" s="790">
        <f t="shared" si="66"/>
        <v>1.6457826818776885E-2</v>
      </c>
      <c r="AT54" s="790">
        <f t="shared" si="67"/>
        <v>2.8988217692163831E-3</v>
      </c>
      <c r="AU54" s="790">
        <f t="shared" si="68"/>
        <v>1.8702075930428279E-4</v>
      </c>
      <c r="AV54" s="790">
        <f t="shared" si="69"/>
        <v>1.8702075930428279E-4</v>
      </c>
      <c r="AW54" s="791">
        <f t="shared" si="70"/>
        <v>9.3510379652141394E-5</v>
      </c>
      <c r="AY54" s="794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4"/>
      <c r="BJ54" s="795"/>
      <c r="BL54" s="805" t="s">
        <v>73</v>
      </c>
      <c r="BM54" s="776">
        <f>(P46*AW46+P47*AW47+P48*AW48+P49*AW49+P50*AW50+P51*AW51+P52*AW52+P53*AW53+P54*AW54+P55/9)*BX55</f>
        <v>2351.3485137849739</v>
      </c>
      <c r="BN54" s="776">
        <f>(Q46*AW46+Q47*AW47+Q48*AW48+Q49*AW49+Q50*AW50+Q51*AW51+Q52*AW52+Q53*AW53+Q54*AW54+Q55/9)*BX55</f>
        <v>46077.565776507807</v>
      </c>
      <c r="BO54" s="776">
        <f>(R46*AW46+R47*AW47+R48*AW48+R49*AW49+R50*AW50+R51*AW51+R52*AW52+R53*AW53+R54*AW54+R55/9)*BX55</f>
        <v>6457.2580532124321</v>
      </c>
      <c r="BP54" s="776">
        <f>(S46*AW46+S47*AW47+S48*AW48+S49*AW49+S50*AW50+S51*AW51+S52*AW52+S53*AW53+S54*AW54+S55/9)*BX55</f>
        <v>1889.9266450969924</v>
      </c>
      <c r="BQ54" s="776">
        <f>(T46*AW46+T47*AW47+T48*AW48+T49*AW49+T50*AW50+T51*AW51+T52*AW52+T53*AW53+T54*AW54+T55/9)*BX55</f>
        <v>6220.7575084115815</v>
      </c>
      <c r="BR54" s="776">
        <f>(U46*AW46+U47*AW47+U48*AW48+U49*AW49+U50*AW50+U51*AW51+U52*AW52+U53*AW53+U54*AW54+U55/9)*BX55</f>
        <v>10428.842482396285</v>
      </c>
      <c r="BS54" s="776">
        <f>(V46*AW46+V47*AW47+V48*AW48+V49*AW49+V50*AW50+V51*AW51+V52*AW52+V53*AW53+V54*AW54+V55/9)*BX55</f>
        <v>544.83710932033034</v>
      </c>
      <c r="BT54" s="776">
        <f>(W46*AW46+W47*AW47+W48*AW48+W49*AW49+W50*AW50+W51*AW51+W52*AW52+W53*AW53+W54*AW54+W55/9)*BX55</f>
        <v>4156.243002770133</v>
      </c>
      <c r="BU54" s="776">
        <f>(X46*AW46+X47*AW47+X48*AW48+X49*AW49+X50*AW50+X51*AW51+X52*AW52+X53*AW53+X54*AW54+X55/9)*BX55</f>
        <v>405.7219616432771</v>
      </c>
      <c r="BV54" s="776">
        <f>(Y46*AW46+Y47*AW47+Y48*AW48+Y49*AW49+Y50*AW50+Y51*AW51+Y52*AW52+Y53*AW53+Y54*AW54+Y55/9)*BX55</f>
        <v>885.83814118840837</v>
      </c>
      <c r="BW54" s="811">
        <f t="shared" si="76"/>
        <v>2311.7603326197777</v>
      </c>
      <c r="BX54" s="797"/>
      <c r="CA54" t="s">
        <v>49</v>
      </c>
      <c r="CB54" t="s">
        <v>49</v>
      </c>
      <c r="CC54" t="s">
        <v>49</v>
      </c>
      <c r="CD54" t="s">
        <v>615</v>
      </c>
      <c r="CE54">
        <v>38410</v>
      </c>
      <c r="CI54" t="s">
        <v>49</v>
      </c>
      <c r="CJ54" t="s">
        <v>49</v>
      </c>
      <c r="CK54" t="s">
        <v>49</v>
      </c>
      <c r="CL54" t="s">
        <v>632</v>
      </c>
      <c r="CM54">
        <v>162887</v>
      </c>
      <c r="CQ54" t="s">
        <v>49</v>
      </c>
      <c r="CR54" t="s">
        <v>613</v>
      </c>
      <c r="CS54" t="s">
        <v>53</v>
      </c>
      <c r="CT54" t="s">
        <v>164</v>
      </c>
      <c r="CU54">
        <v>3304</v>
      </c>
    </row>
    <row r="55" spans="2:99" ht="13.5" thickBot="1">
      <c r="B55" s="782" t="s">
        <v>639</v>
      </c>
      <c r="C55" s="783">
        <f t="shared" ref="C55:L55" si="83">SUM(C46:C54)</f>
        <v>0</v>
      </c>
      <c r="D55" s="783">
        <f t="shared" si="83"/>
        <v>184568</v>
      </c>
      <c r="E55" s="783">
        <f t="shared" si="83"/>
        <v>41651</v>
      </c>
      <c r="F55" s="783">
        <f t="shared" si="83"/>
        <v>17895</v>
      </c>
      <c r="G55" s="783">
        <f t="shared" si="83"/>
        <v>1595</v>
      </c>
      <c r="H55" s="783">
        <f t="shared" si="83"/>
        <v>771</v>
      </c>
      <c r="I55" s="783">
        <f t="shared" si="83"/>
        <v>5856</v>
      </c>
      <c r="J55" s="783">
        <f t="shared" si="83"/>
        <v>1317</v>
      </c>
      <c r="K55" s="783">
        <f t="shared" si="83"/>
        <v>11635</v>
      </c>
      <c r="L55" s="783">
        <f t="shared" si="83"/>
        <v>190</v>
      </c>
      <c r="M55" s="784">
        <f>SUM(C55:L55)</f>
        <v>265478</v>
      </c>
      <c r="O55" s="775" t="s">
        <v>408</v>
      </c>
      <c r="P55" s="780">
        <f t="shared" ref="P55:Y55" si="84">SUMIFS( $CU$777:$CU$861,$CT$777:$CT$861, P45, $CS$777:$CS$861, $O$45)</f>
        <v>240</v>
      </c>
      <c r="Q55" s="780">
        <f t="shared" si="84"/>
        <v>9133</v>
      </c>
      <c r="R55" s="780">
        <f t="shared" si="84"/>
        <v>3188</v>
      </c>
      <c r="S55" s="780">
        <f t="shared" si="84"/>
        <v>1027</v>
      </c>
      <c r="T55" s="780">
        <f t="shared" si="84"/>
        <v>972</v>
      </c>
      <c r="U55" s="780">
        <f t="shared" si="84"/>
        <v>990</v>
      </c>
      <c r="V55" s="780">
        <f t="shared" si="84"/>
        <v>97</v>
      </c>
      <c r="W55" s="780">
        <f t="shared" si="84"/>
        <v>424</v>
      </c>
      <c r="X55" s="780">
        <f t="shared" si="84"/>
        <v>107</v>
      </c>
      <c r="Y55" s="780">
        <f t="shared" si="84"/>
        <v>4418</v>
      </c>
      <c r="Z55" s="781">
        <f>SUM(P55:Y55)</f>
        <v>20596</v>
      </c>
      <c r="AB55" s="782" t="s">
        <v>255</v>
      </c>
      <c r="AC55" s="783">
        <f t="shared" ref="AC55:AL55" si="85">SUM(AC46:AC54)</f>
        <v>9878</v>
      </c>
      <c r="AD55" s="783">
        <f t="shared" si="85"/>
        <v>3037</v>
      </c>
      <c r="AE55" s="783">
        <f t="shared" si="85"/>
        <v>7052</v>
      </c>
      <c r="AF55" s="783">
        <f t="shared" si="85"/>
        <v>20170</v>
      </c>
      <c r="AG55" s="783">
        <f t="shared" si="85"/>
        <v>97809</v>
      </c>
      <c r="AH55" s="783">
        <f t="shared" si="85"/>
        <v>61656</v>
      </c>
      <c r="AI55" s="783">
        <f t="shared" si="85"/>
        <v>27666</v>
      </c>
      <c r="AJ55" s="783">
        <f t="shared" si="85"/>
        <v>13787</v>
      </c>
      <c r="AK55" s="783">
        <f t="shared" si="85"/>
        <v>24436</v>
      </c>
      <c r="AL55" s="784">
        <f t="shared" si="85"/>
        <v>265491</v>
      </c>
      <c r="AY55" s="794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4"/>
      <c r="BJ55" s="795"/>
      <c r="BL55" s="787"/>
      <c r="BM55" s="807"/>
      <c r="BN55" s="807"/>
      <c r="BO55" s="807"/>
      <c r="BP55" s="807"/>
      <c r="BQ55" s="807"/>
      <c r="BR55" s="807"/>
      <c r="BS55" s="807"/>
      <c r="BT55" s="807"/>
      <c r="BU55" s="807"/>
      <c r="BV55" s="807"/>
      <c r="BW55" s="807"/>
      <c r="BX55" s="808">
        <v>1.025693</v>
      </c>
      <c r="CC55" t="s">
        <v>49</v>
      </c>
      <c r="CD55" t="s">
        <v>616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613</v>
      </c>
      <c r="CS55" t="s">
        <v>53</v>
      </c>
      <c r="CT55" t="s">
        <v>645</v>
      </c>
      <c r="CU55">
        <v>2267</v>
      </c>
    </row>
    <row r="56" spans="2:99" ht="13.5" thickBot="1">
      <c r="B56" s="148" t="s">
        <v>597</v>
      </c>
      <c r="C56" t="s">
        <v>478</v>
      </c>
      <c r="D56" t="s">
        <v>342</v>
      </c>
      <c r="E56" t="s">
        <v>53</v>
      </c>
      <c r="F56" t="s">
        <v>55</v>
      </c>
      <c r="O56" s="782" t="s">
        <v>639</v>
      </c>
      <c r="P56" s="783">
        <f t="shared" ref="P56:Y56" si="87">SUM(P46:P55)</f>
        <v>8850</v>
      </c>
      <c r="Q56" s="783">
        <f t="shared" si="87"/>
        <v>445404</v>
      </c>
      <c r="R56" s="783">
        <f t="shared" si="87"/>
        <v>85670</v>
      </c>
      <c r="S56" s="783">
        <f t="shared" si="87"/>
        <v>18348</v>
      </c>
      <c r="T56" s="783">
        <f t="shared" si="87"/>
        <v>38120</v>
      </c>
      <c r="U56" s="783">
        <f t="shared" si="87"/>
        <v>70819</v>
      </c>
      <c r="V56" s="783">
        <f t="shared" si="87"/>
        <v>6209</v>
      </c>
      <c r="W56" s="783">
        <f t="shared" si="87"/>
        <v>26591</v>
      </c>
      <c r="X56" s="783">
        <f t="shared" si="87"/>
        <v>7587</v>
      </c>
      <c r="Y56" s="783">
        <f t="shared" si="87"/>
        <v>7535</v>
      </c>
      <c r="Z56" s="784">
        <f>SUM(P56:Y56)</f>
        <v>715133</v>
      </c>
      <c r="AY56" s="794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4"/>
      <c r="BJ56" s="795"/>
      <c r="CA56" t="s">
        <v>49</v>
      </c>
      <c r="CB56" t="s">
        <v>49</v>
      </c>
      <c r="CC56" t="s">
        <v>49</v>
      </c>
      <c r="CD56" t="s">
        <v>617</v>
      </c>
      <c r="CE56">
        <v>36397</v>
      </c>
      <c r="CI56" t="s">
        <v>49</v>
      </c>
      <c r="CJ56" t="s">
        <v>49</v>
      </c>
      <c r="CK56" t="s">
        <v>49</v>
      </c>
      <c r="CL56" t="s">
        <v>645</v>
      </c>
      <c r="CM56">
        <v>20177</v>
      </c>
      <c r="CQ56" t="s">
        <v>49</v>
      </c>
      <c r="CR56" t="s">
        <v>613</v>
      </c>
      <c r="CS56" t="s">
        <v>53</v>
      </c>
      <c r="CT56" t="s">
        <v>633</v>
      </c>
      <c r="CU56">
        <v>632</v>
      </c>
    </row>
    <row r="57" spans="2:99">
      <c r="B57" t="s">
        <v>598</v>
      </c>
      <c r="D57">
        <v>363</v>
      </c>
      <c r="E57">
        <v>55</v>
      </c>
      <c r="F57">
        <v>23</v>
      </c>
      <c r="AY57" s="775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5"/>
      <c r="CA57" t="s">
        <v>49</v>
      </c>
      <c r="CB57" t="s">
        <v>49</v>
      </c>
      <c r="CC57" t="s">
        <v>49</v>
      </c>
      <c r="CD57" t="s">
        <v>618</v>
      </c>
      <c r="CE57">
        <v>23557</v>
      </c>
      <c r="CI57" t="s">
        <v>49</v>
      </c>
      <c r="CJ57" t="s">
        <v>49</v>
      </c>
      <c r="CK57" t="s">
        <v>49</v>
      </c>
      <c r="CL57" t="s">
        <v>633</v>
      </c>
      <c r="CM57">
        <v>5691</v>
      </c>
      <c r="CQ57" t="s">
        <v>49</v>
      </c>
      <c r="CR57" t="s">
        <v>613</v>
      </c>
      <c r="CS57" t="s">
        <v>53</v>
      </c>
      <c r="CT57" t="s">
        <v>634</v>
      </c>
      <c r="CU57">
        <v>111</v>
      </c>
    </row>
    <row r="58" spans="2:99">
      <c r="B58" t="s">
        <v>598</v>
      </c>
      <c r="C58" s="763" t="s">
        <v>646</v>
      </c>
      <c r="D58">
        <v>2</v>
      </c>
      <c r="E58">
        <v>3</v>
      </c>
      <c r="F58">
        <v>8</v>
      </c>
      <c r="AY58" s="798" t="s">
        <v>255</v>
      </c>
      <c r="AZ58" s="799">
        <f t="shared" ref="AZ58:BH58" si="90">SUM(AZ48:AZ57)</f>
        <v>20117.182959087979</v>
      </c>
      <c r="BA58" s="799">
        <f t="shared" si="90"/>
        <v>9312.8343538743684</v>
      </c>
      <c r="BB58" s="799">
        <f t="shared" si="90"/>
        <v>19833.118653331825</v>
      </c>
      <c r="BC58" s="799">
        <f t="shared" si="90"/>
        <v>52780.069145095433</v>
      </c>
      <c r="BD58" s="799">
        <f t="shared" si="90"/>
        <v>248093.71531465303</v>
      </c>
      <c r="BE58" s="799">
        <f t="shared" si="90"/>
        <v>164528.91551114636</v>
      </c>
      <c r="BF58" s="799">
        <f t="shared" si="90"/>
        <v>80352.120424042965</v>
      </c>
      <c r="BG58" s="799">
        <f t="shared" si="90"/>
        <v>42686.086636690146</v>
      </c>
      <c r="BH58" s="799">
        <f t="shared" si="90"/>
        <v>77428.957002077819</v>
      </c>
      <c r="BI58" s="799">
        <f>SUM(AZ58:BH58)</f>
        <v>715133</v>
      </c>
      <c r="BJ58" s="800">
        <v>1.0129999999999999</v>
      </c>
      <c r="CA58" t="s">
        <v>49</v>
      </c>
      <c r="CB58" t="s">
        <v>49</v>
      </c>
      <c r="CC58" t="s">
        <v>49</v>
      </c>
      <c r="CD58" t="s">
        <v>619</v>
      </c>
      <c r="CE58">
        <v>19161</v>
      </c>
      <c r="CI58" t="s">
        <v>49</v>
      </c>
      <c r="CJ58" t="s">
        <v>49</v>
      </c>
      <c r="CK58" t="s">
        <v>49</v>
      </c>
      <c r="CL58" t="s">
        <v>634</v>
      </c>
      <c r="CM58">
        <v>982</v>
      </c>
      <c r="CQ58" t="s">
        <v>49</v>
      </c>
      <c r="CR58" t="s">
        <v>613</v>
      </c>
      <c r="CS58" t="s">
        <v>53</v>
      </c>
      <c r="CT58" t="s">
        <v>635</v>
      </c>
      <c r="CU58">
        <v>391</v>
      </c>
    </row>
    <row r="59" spans="2:99" ht="13.5" thickBot="1">
      <c r="B59" t="s">
        <v>598</v>
      </c>
      <c r="C59" t="s">
        <v>511</v>
      </c>
      <c r="D59">
        <v>7</v>
      </c>
      <c r="E59">
        <v>56</v>
      </c>
      <c r="F59">
        <v>62</v>
      </c>
      <c r="AY59" s="801" t="s">
        <v>339</v>
      </c>
      <c r="AZ59" s="783">
        <f t="shared" ref="AZ59:BH59" si="91">AZ58*$BJ$32</f>
        <v>20378.706337556119</v>
      </c>
      <c r="BA59" s="783">
        <f t="shared" si="91"/>
        <v>9433.9012004747347</v>
      </c>
      <c r="BB59" s="783">
        <f t="shared" si="91"/>
        <v>20090.949195825138</v>
      </c>
      <c r="BC59" s="783">
        <f t="shared" si="91"/>
        <v>53466.210043981671</v>
      </c>
      <c r="BD59" s="783">
        <f t="shared" si="91"/>
        <v>251318.93361374349</v>
      </c>
      <c r="BE59" s="783">
        <f t="shared" si="91"/>
        <v>166667.79141279124</v>
      </c>
      <c r="BF59" s="783">
        <f t="shared" si="91"/>
        <v>81396.697989555512</v>
      </c>
      <c r="BG59" s="783">
        <f t="shared" si="91"/>
        <v>43241.005762967114</v>
      </c>
      <c r="BH59" s="783">
        <f t="shared" si="91"/>
        <v>78435.533443104825</v>
      </c>
      <c r="BI59" s="802">
        <f>SUM(AZ59:BH59)</f>
        <v>724429.72899999993</v>
      </c>
      <c r="BJ59" s="803"/>
      <c r="CA59" t="s">
        <v>49</v>
      </c>
      <c r="CB59" t="s">
        <v>49</v>
      </c>
      <c r="CC59" t="s">
        <v>49</v>
      </c>
      <c r="CD59" t="s">
        <v>620</v>
      </c>
      <c r="CE59">
        <v>51682</v>
      </c>
      <c r="CI59" t="s">
        <v>49</v>
      </c>
      <c r="CJ59" t="s">
        <v>49</v>
      </c>
      <c r="CK59" t="s">
        <v>49</v>
      </c>
      <c r="CL59" t="s">
        <v>635</v>
      </c>
      <c r="CM59">
        <v>2318</v>
      </c>
      <c r="CQ59" t="s">
        <v>49</v>
      </c>
      <c r="CR59" t="s">
        <v>613</v>
      </c>
      <c r="CS59" t="s">
        <v>53</v>
      </c>
      <c r="CT59" t="s">
        <v>636</v>
      </c>
      <c r="CU59">
        <v>101</v>
      </c>
    </row>
    <row r="60" spans="2:99">
      <c r="B60" t="s">
        <v>598</v>
      </c>
      <c r="C60" t="s">
        <v>490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621</v>
      </c>
      <c r="CE60">
        <v>3127</v>
      </c>
      <c r="CI60" t="s">
        <v>49</v>
      </c>
      <c r="CJ60" t="s">
        <v>49</v>
      </c>
      <c r="CK60" t="s">
        <v>49</v>
      </c>
      <c r="CL60" t="s">
        <v>636</v>
      </c>
      <c r="CM60">
        <v>707</v>
      </c>
      <c r="CQ60" t="s">
        <v>49</v>
      </c>
      <c r="CR60" t="s">
        <v>613</v>
      </c>
      <c r="CS60" t="s">
        <v>53</v>
      </c>
      <c r="CT60" t="s">
        <v>622</v>
      </c>
      <c r="CU60">
        <v>229</v>
      </c>
    </row>
    <row r="61" spans="2:99">
      <c r="B61" t="s">
        <v>598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622</v>
      </c>
      <c r="CE61">
        <v>19315</v>
      </c>
      <c r="CI61" t="s">
        <v>49</v>
      </c>
      <c r="CJ61" t="s">
        <v>49</v>
      </c>
      <c r="CK61" t="s">
        <v>49</v>
      </c>
      <c r="CL61" t="s">
        <v>622</v>
      </c>
      <c r="CM61">
        <v>6366</v>
      </c>
      <c r="CQ61" t="s">
        <v>49</v>
      </c>
      <c r="CR61" t="s">
        <v>613</v>
      </c>
      <c r="CS61" t="s">
        <v>342</v>
      </c>
    </row>
    <row r="62" spans="2:99">
      <c r="B62" t="s">
        <v>598</v>
      </c>
      <c r="C62" t="s">
        <v>491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626</v>
      </c>
      <c r="CI62" t="s">
        <v>49</v>
      </c>
      <c r="CJ62" t="s">
        <v>49</v>
      </c>
      <c r="CK62" t="s">
        <v>626</v>
      </c>
      <c r="CQ62" t="s">
        <v>49</v>
      </c>
      <c r="CR62" t="s">
        <v>613</v>
      </c>
      <c r="CS62" t="s">
        <v>342</v>
      </c>
      <c r="CT62" t="s">
        <v>611</v>
      </c>
      <c r="CU62">
        <v>3159</v>
      </c>
    </row>
    <row r="63" spans="2:99">
      <c r="B63" t="s">
        <v>598</v>
      </c>
      <c r="C63" s="759" t="s">
        <v>513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612</v>
      </c>
      <c r="CE63">
        <v>172096</v>
      </c>
      <c r="CI63" t="s">
        <v>49</v>
      </c>
      <c r="CJ63" t="s">
        <v>49</v>
      </c>
      <c r="CK63" t="s">
        <v>49</v>
      </c>
      <c r="CL63" t="s">
        <v>611</v>
      </c>
      <c r="CM63">
        <v>172096</v>
      </c>
      <c r="CQ63" t="s">
        <v>49</v>
      </c>
      <c r="CR63" t="s">
        <v>613</v>
      </c>
      <c r="CS63" t="s">
        <v>342</v>
      </c>
      <c r="CT63" t="s">
        <v>630</v>
      </c>
      <c r="CU63">
        <v>166</v>
      </c>
    </row>
    <row r="64" spans="2:99">
      <c r="B64" t="s">
        <v>598</v>
      </c>
      <c r="C64" t="s">
        <v>492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613</v>
      </c>
      <c r="CE64">
        <v>3159</v>
      </c>
      <c r="CI64" t="s">
        <v>49</v>
      </c>
      <c r="CJ64" t="s">
        <v>49</v>
      </c>
      <c r="CK64" t="s">
        <v>49</v>
      </c>
      <c r="CL64" t="s">
        <v>630</v>
      </c>
      <c r="CM64">
        <v>3289</v>
      </c>
      <c r="CQ64" t="s">
        <v>49</v>
      </c>
      <c r="CR64" t="s">
        <v>613</v>
      </c>
      <c r="CS64" t="s">
        <v>342</v>
      </c>
      <c r="CT64" t="s">
        <v>631</v>
      </c>
      <c r="CU64">
        <v>223</v>
      </c>
    </row>
    <row r="65" spans="2:99">
      <c r="B65" t="s">
        <v>598</v>
      </c>
      <c r="C65" s="763" t="s">
        <v>647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614</v>
      </c>
      <c r="CE65">
        <v>2434</v>
      </c>
      <c r="CI65" t="s">
        <v>49</v>
      </c>
      <c r="CJ65" t="s">
        <v>49</v>
      </c>
      <c r="CK65" t="s">
        <v>49</v>
      </c>
      <c r="CL65" t="s">
        <v>631</v>
      </c>
      <c r="CM65">
        <v>4596</v>
      </c>
      <c r="CQ65" t="s">
        <v>49</v>
      </c>
      <c r="CR65" t="s">
        <v>613</v>
      </c>
      <c r="CS65" t="s">
        <v>342</v>
      </c>
      <c r="CT65" t="s">
        <v>632</v>
      </c>
      <c r="CU65">
        <v>1077</v>
      </c>
    </row>
    <row r="66" spans="2:99">
      <c r="B66" t="s">
        <v>598</v>
      </c>
      <c r="C66" t="s">
        <v>514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615</v>
      </c>
      <c r="CE66">
        <v>3415</v>
      </c>
      <c r="CI66" t="s">
        <v>49</v>
      </c>
      <c r="CJ66" t="s">
        <v>49</v>
      </c>
      <c r="CK66" t="s">
        <v>49</v>
      </c>
      <c r="CL66" t="s">
        <v>632</v>
      </c>
      <c r="CM66">
        <v>73152</v>
      </c>
      <c r="CQ66" t="s">
        <v>49</v>
      </c>
      <c r="CR66" t="s">
        <v>613</v>
      </c>
      <c r="CS66" t="s">
        <v>342</v>
      </c>
      <c r="CT66" t="s">
        <v>164</v>
      </c>
      <c r="CU66">
        <v>1575</v>
      </c>
    </row>
    <row r="67" spans="2:99">
      <c r="B67" t="s">
        <v>598</v>
      </c>
      <c r="C67" t="s">
        <v>517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616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613</v>
      </c>
      <c r="CS67" t="s">
        <v>342</v>
      </c>
      <c r="CT67" t="s">
        <v>645</v>
      </c>
      <c r="CU67">
        <v>40</v>
      </c>
    </row>
    <row r="68" spans="2:99">
      <c r="B68" t="s">
        <v>598</v>
      </c>
      <c r="C68" t="s">
        <v>512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617</v>
      </c>
      <c r="CE68">
        <v>5873</v>
      </c>
      <c r="CI68" t="s">
        <v>49</v>
      </c>
      <c r="CJ68" t="s">
        <v>49</v>
      </c>
      <c r="CK68" t="s">
        <v>49</v>
      </c>
      <c r="CL68" t="s">
        <v>645</v>
      </c>
      <c r="CM68">
        <v>1107</v>
      </c>
      <c r="CQ68" t="s">
        <v>49</v>
      </c>
      <c r="CR68" t="s">
        <v>613</v>
      </c>
      <c r="CS68" t="s">
        <v>342</v>
      </c>
      <c r="CT68" t="s">
        <v>633</v>
      </c>
      <c r="CU68">
        <v>8</v>
      </c>
    </row>
    <row r="69" spans="2:99">
      <c r="B69" t="s">
        <v>598</v>
      </c>
      <c r="C69" t="s">
        <v>567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618</v>
      </c>
      <c r="CE69">
        <v>9310</v>
      </c>
      <c r="CI69" t="s">
        <v>49</v>
      </c>
      <c r="CJ69" t="s">
        <v>49</v>
      </c>
      <c r="CK69" t="s">
        <v>49</v>
      </c>
      <c r="CL69" t="s">
        <v>633</v>
      </c>
      <c r="CM69">
        <v>317</v>
      </c>
      <c r="CQ69" t="s">
        <v>49</v>
      </c>
      <c r="CR69" t="s">
        <v>613</v>
      </c>
      <c r="CS69" t="s">
        <v>342</v>
      </c>
      <c r="CT69" t="s">
        <v>634</v>
      </c>
      <c r="CU69">
        <v>13</v>
      </c>
    </row>
    <row r="70" spans="2:99">
      <c r="B70" t="s">
        <v>598</v>
      </c>
      <c r="C70" t="s">
        <v>519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619</v>
      </c>
      <c r="CE70">
        <v>27108</v>
      </c>
      <c r="CI70" t="s">
        <v>49</v>
      </c>
      <c r="CJ70" t="s">
        <v>49</v>
      </c>
      <c r="CK70" t="s">
        <v>49</v>
      </c>
      <c r="CL70" t="s">
        <v>634</v>
      </c>
      <c r="CM70">
        <v>648</v>
      </c>
      <c r="CQ70" t="s">
        <v>49</v>
      </c>
      <c r="CR70" t="s">
        <v>613</v>
      </c>
      <c r="CS70" t="s">
        <v>342</v>
      </c>
      <c r="CT70" t="s">
        <v>635</v>
      </c>
      <c r="CU70">
        <v>16</v>
      </c>
    </row>
    <row r="71" spans="2:99">
      <c r="B71" t="s">
        <v>598</v>
      </c>
      <c r="C71" t="s">
        <v>493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620</v>
      </c>
      <c r="CE71">
        <v>84521</v>
      </c>
      <c r="CI71" t="s">
        <v>49</v>
      </c>
      <c r="CJ71" t="s">
        <v>49</v>
      </c>
      <c r="CK71" t="s">
        <v>49</v>
      </c>
      <c r="CL71" t="s">
        <v>635</v>
      </c>
      <c r="CM71">
        <v>350</v>
      </c>
      <c r="CQ71" t="s">
        <v>49</v>
      </c>
      <c r="CR71" t="s">
        <v>613</v>
      </c>
      <c r="CS71" t="s">
        <v>342</v>
      </c>
      <c r="CT71" t="s">
        <v>636</v>
      </c>
      <c r="CU71">
        <v>17</v>
      </c>
    </row>
    <row r="72" spans="2:99">
      <c r="B72" t="s">
        <v>598</v>
      </c>
      <c r="C72" t="s">
        <v>515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621</v>
      </c>
      <c r="CE72">
        <v>5717</v>
      </c>
      <c r="CI72" t="s">
        <v>49</v>
      </c>
      <c r="CJ72" t="s">
        <v>49</v>
      </c>
      <c r="CK72" t="s">
        <v>49</v>
      </c>
      <c r="CL72" t="s">
        <v>636</v>
      </c>
      <c r="CM72">
        <v>1146</v>
      </c>
      <c r="CQ72" t="s">
        <v>49</v>
      </c>
      <c r="CR72" t="s">
        <v>613</v>
      </c>
      <c r="CS72" t="s">
        <v>342</v>
      </c>
      <c r="CT72" t="s">
        <v>622</v>
      </c>
      <c r="CU72">
        <v>24</v>
      </c>
    </row>
    <row r="73" spans="2:99">
      <c r="B73" t="s">
        <v>599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622</v>
      </c>
      <c r="CE73">
        <v>26520</v>
      </c>
      <c r="CI73" t="s">
        <v>49</v>
      </c>
      <c r="CJ73" t="s">
        <v>49</v>
      </c>
      <c r="CK73" t="s">
        <v>49</v>
      </c>
      <c r="CL73" t="s">
        <v>622</v>
      </c>
      <c r="CM73">
        <v>9152</v>
      </c>
      <c r="CQ73" t="s">
        <v>49</v>
      </c>
      <c r="CR73" t="s">
        <v>613</v>
      </c>
      <c r="CS73" t="s">
        <v>342</v>
      </c>
    </row>
    <row r="74" spans="2:99">
      <c r="B74" t="s">
        <v>599</v>
      </c>
      <c r="C74" t="s">
        <v>646</v>
      </c>
      <c r="E74">
        <v>1</v>
      </c>
      <c r="F74">
        <v>1</v>
      </c>
      <c r="CA74" t="s">
        <v>49</v>
      </c>
      <c r="CB74" t="s">
        <v>49</v>
      </c>
      <c r="CC74" t="s">
        <v>627</v>
      </c>
      <c r="CI74" t="s">
        <v>49</v>
      </c>
      <c r="CJ74" t="s">
        <v>49</v>
      </c>
      <c r="CK74" t="s">
        <v>627</v>
      </c>
      <c r="CQ74" t="s">
        <v>49</v>
      </c>
      <c r="CR74" t="s">
        <v>613</v>
      </c>
      <c r="CS74" t="s">
        <v>342</v>
      </c>
      <c r="CT74" t="s">
        <v>611</v>
      </c>
      <c r="CU74">
        <v>10547</v>
      </c>
    </row>
    <row r="75" spans="2:99">
      <c r="B75" t="s">
        <v>599</v>
      </c>
      <c r="C75" t="s">
        <v>511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612</v>
      </c>
      <c r="CE75">
        <v>28783</v>
      </c>
      <c r="CI75" t="s">
        <v>49</v>
      </c>
      <c r="CJ75" t="s">
        <v>49</v>
      </c>
      <c r="CK75" t="s">
        <v>49</v>
      </c>
      <c r="CL75" t="s">
        <v>611</v>
      </c>
      <c r="CM75">
        <v>28783</v>
      </c>
      <c r="CQ75" t="s">
        <v>49</v>
      </c>
      <c r="CR75" t="s">
        <v>613</v>
      </c>
      <c r="CS75" t="s">
        <v>342</v>
      </c>
      <c r="CT75" t="s">
        <v>630</v>
      </c>
      <c r="CU75">
        <v>775</v>
      </c>
    </row>
    <row r="76" spans="2:99">
      <c r="B76" t="s">
        <v>599</v>
      </c>
      <c r="C76" t="s">
        <v>490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613</v>
      </c>
      <c r="CE76">
        <v>9575</v>
      </c>
      <c r="CI76" t="s">
        <v>49</v>
      </c>
      <c r="CJ76" t="s">
        <v>49</v>
      </c>
      <c r="CK76" t="s">
        <v>49</v>
      </c>
      <c r="CL76" t="s">
        <v>630</v>
      </c>
      <c r="CM76">
        <v>1513</v>
      </c>
      <c r="CQ76" t="s">
        <v>49</v>
      </c>
      <c r="CR76" t="s">
        <v>613</v>
      </c>
      <c r="CS76" t="s">
        <v>342</v>
      </c>
      <c r="CT76" t="s">
        <v>631</v>
      </c>
      <c r="CU76">
        <v>1399</v>
      </c>
    </row>
    <row r="77" spans="2:99">
      <c r="B77" t="s">
        <v>599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614</v>
      </c>
      <c r="CE77">
        <v>2653</v>
      </c>
      <c r="CI77" t="s">
        <v>49</v>
      </c>
      <c r="CJ77" t="s">
        <v>49</v>
      </c>
      <c r="CK77" t="s">
        <v>49</v>
      </c>
      <c r="CL77" t="s">
        <v>631</v>
      </c>
      <c r="CM77">
        <v>4191</v>
      </c>
      <c r="CQ77" t="s">
        <v>49</v>
      </c>
      <c r="CR77" t="s">
        <v>613</v>
      </c>
      <c r="CS77" t="s">
        <v>342</v>
      </c>
      <c r="CT77" t="s">
        <v>632</v>
      </c>
      <c r="CU77">
        <v>2576</v>
      </c>
    </row>
    <row r="78" spans="2:99">
      <c r="B78" t="s">
        <v>599</v>
      </c>
      <c r="C78" t="s">
        <v>491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615</v>
      </c>
      <c r="CE78">
        <v>1745</v>
      </c>
      <c r="CI78" t="s">
        <v>49</v>
      </c>
      <c r="CJ78" t="s">
        <v>49</v>
      </c>
      <c r="CK78" t="s">
        <v>49</v>
      </c>
      <c r="CL78" t="s">
        <v>632</v>
      </c>
      <c r="CM78">
        <v>6389</v>
      </c>
      <c r="CQ78" t="s">
        <v>49</v>
      </c>
      <c r="CR78" t="s">
        <v>613</v>
      </c>
      <c r="CS78" t="s">
        <v>342</v>
      </c>
      <c r="CT78" t="s">
        <v>164</v>
      </c>
      <c r="CU78">
        <v>5260</v>
      </c>
    </row>
    <row r="79" spans="2:99">
      <c r="B79" t="s">
        <v>599</v>
      </c>
      <c r="C79" t="s">
        <v>513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616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613</v>
      </c>
      <c r="CS79" t="s">
        <v>342</v>
      </c>
      <c r="CT79" t="s">
        <v>645</v>
      </c>
      <c r="CU79">
        <v>123</v>
      </c>
    </row>
    <row r="80" spans="2:99">
      <c r="B80" t="s">
        <v>599</v>
      </c>
      <c r="C80" t="s">
        <v>492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617</v>
      </c>
      <c r="CE80">
        <v>1176</v>
      </c>
      <c r="CI80" t="s">
        <v>49</v>
      </c>
      <c r="CJ80" t="s">
        <v>49</v>
      </c>
      <c r="CK80" t="s">
        <v>49</v>
      </c>
      <c r="CL80" t="s">
        <v>645</v>
      </c>
      <c r="CM80">
        <v>469</v>
      </c>
      <c r="CQ80" t="s">
        <v>49</v>
      </c>
      <c r="CR80" t="s">
        <v>613</v>
      </c>
      <c r="CS80" t="s">
        <v>342</v>
      </c>
      <c r="CT80" t="s">
        <v>633</v>
      </c>
      <c r="CU80">
        <v>67</v>
      </c>
    </row>
    <row r="81" spans="2:99">
      <c r="B81" t="s">
        <v>599</v>
      </c>
      <c r="C81" t="s">
        <v>647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618</v>
      </c>
      <c r="CE81">
        <v>1039</v>
      </c>
      <c r="CI81" t="s">
        <v>49</v>
      </c>
      <c r="CJ81" t="s">
        <v>49</v>
      </c>
      <c r="CK81" t="s">
        <v>49</v>
      </c>
      <c r="CL81" t="s">
        <v>633</v>
      </c>
      <c r="CM81">
        <v>217</v>
      </c>
      <c r="CQ81" t="s">
        <v>49</v>
      </c>
      <c r="CR81" t="s">
        <v>613</v>
      </c>
      <c r="CS81" t="s">
        <v>342</v>
      </c>
      <c r="CT81" t="s">
        <v>634</v>
      </c>
      <c r="CU81">
        <v>43</v>
      </c>
    </row>
    <row r="82" spans="2:99">
      <c r="B82" t="s">
        <v>599</v>
      </c>
      <c r="C82" t="s">
        <v>514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619</v>
      </c>
      <c r="CE82">
        <v>1530</v>
      </c>
      <c r="CI82" t="s">
        <v>49</v>
      </c>
      <c r="CJ82" t="s">
        <v>49</v>
      </c>
      <c r="CK82" t="s">
        <v>49</v>
      </c>
      <c r="CL82" t="s">
        <v>634</v>
      </c>
      <c r="CM82">
        <v>126</v>
      </c>
      <c r="CQ82" t="s">
        <v>49</v>
      </c>
      <c r="CR82" t="s">
        <v>613</v>
      </c>
      <c r="CS82" t="s">
        <v>342</v>
      </c>
      <c r="CT82" t="s">
        <v>635</v>
      </c>
      <c r="CU82">
        <v>72</v>
      </c>
    </row>
    <row r="83" spans="2:99">
      <c r="B83" t="s">
        <v>599</v>
      </c>
      <c r="C83" t="s">
        <v>517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620</v>
      </c>
      <c r="CE83">
        <v>2247</v>
      </c>
      <c r="CI83" t="s">
        <v>49</v>
      </c>
      <c r="CJ83" t="s">
        <v>49</v>
      </c>
      <c r="CK83" t="s">
        <v>49</v>
      </c>
      <c r="CL83" t="s">
        <v>635</v>
      </c>
      <c r="CM83">
        <v>182</v>
      </c>
      <c r="CQ83" t="s">
        <v>49</v>
      </c>
      <c r="CR83" t="s">
        <v>613</v>
      </c>
      <c r="CS83" t="s">
        <v>342</v>
      </c>
      <c r="CT83" t="s">
        <v>636</v>
      </c>
      <c r="CU83">
        <v>75</v>
      </c>
    </row>
    <row r="84" spans="2:99">
      <c r="B84" t="s">
        <v>599</v>
      </c>
      <c r="C84" t="s">
        <v>512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621</v>
      </c>
      <c r="CE84">
        <v>365</v>
      </c>
      <c r="CI84" t="s">
        <v>49</v>
      </c>
      <c r="CJ84" t="s">
        <v>49</v>
      </c>
      <c r="CK84" t="s">
        <v>49</v>
      </c>
      <c r="CL84" t="s">
        <v>636</v>
      </c>
      <c r="CM84">
        <v>203</v>
      </c>
      <c r="CQ84" t="s">
        <v>49</v>
      </c>
      <c r="CR84" t="s">
        <v>613</v>
      </c>
      <c r="CS84" t="s">
        <v>342</v>
      </c>
      <c r="CT84" t="s">
        <v>622</v>
      </c>
      <c r="CU84">
        <v>157</v>
      </c>
    </row>
    <row r="85" spans="2:99">
      <c r="B85" t="s">
        <v>599</v>
      </c>
      <c r="C85" t="s">
        <v>567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622</v>
      </c>
      <c r="CE85">
        <v>7267</v>
      </c>
      <c r="CI85" t="s">
        <v>49</v>
      </c>
      <c r="CJ85" t="s">
        <v>49</v>
      </c>
      <c r="CK85" t="s">
        <v>49</v>
      </c>
      <c r="CL85" t="s">
        <v>622</v>
      </c>
      <c r="CM85">
        <v>2900</v>
      </c>
      <c r="CQ85" t="s">
        <v>49</v>
      </c>
      <c r="CR85" t="s">
        <v>613</v>
      </c>
      <c r="CS85" t="s">
        <v>622</v>
      </c>
    </row>
    <row r="86" spans="2:99">
      <c r="B86" t="s">
        <v>599</v>
      </c>
      <c r="C86" t="s">
        <v>519</v>
      </c>
      <c r="E86">
        <v>18</v>
      </c>
      <c r="F86">
        <v>51</v>
      </c>
      <c r="CA86" t="s">
        <v>49</v>
      </c>
      <c r="CB86" t="s">
        <v>49</v>
      </c>
      <c r="CC86" t="s">
        <v>628</v>
      </c>
      <c r="CI86" t="s">
        <v>49</v>
      </c>
      <c r="CJ86" t="s">
        <v>49</v>
      </c>
      <c r="CK86" t="s">
        <v>628</v>
      </c>
      <c r="CQ86" t="s">
        <v>49</v>
      </c>
      <c r="CR86" t="s">
        <v>613</v>
      </c>
      <c r="CS86" t="s">
        <v>622</v>
      </c>
      <c r="CT86" t="s">
        <v>611</v>
      </c>
      <c r="CU86">
        <v>935</v>
      </c>
    </row>
    <row r="87" spans="2:99">
      <c r="B87" t="s">
        <v>599</v>
      </c>
      <c r="C87" t="s">
        <v>493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612</v>
      </c>
      <c r="CE87">
        <v>3266</v>
      </c>
      <c r="CI87" t="s">
        <v>49</v>
      </c>
      <c r="CJ87" t="s">
        <v>49</v>
      </c>
      <c r="CK87" t="s">
        <v>49</v>
      </c>
      <c r="CL87" t="s">
        <v>611</v>
      </c>
      <c r="CM87">
        <v>3266</v>
      </c>
      <c r="CQ87" t="s">
        <v>49</v>
      </c>
      <c r="CR87" t="s">
        <v>613</v>
      </c>
      <c r="CS87" t="s">
        <v>622</v>
      </c>
      <c r="CT87" t="s">
        <v>630</v>
      </c>
      <c r="CU87">
        <v>38</v>
      </c>
    </row>
    <row r="88" spans="2:99">
      <c r="B88" t="s">
        <v>599</v>
      </c>
      <c r="C88" t="s">
        <v>515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613</v>
      </c>
      <c r="CE88">
        <v>972</v>
      </c>
      <c r="CI88" t="s">
        <v>49</v>
      </c>
      <c r="CJ88" t="s">
        <v>49</v>
      </c>
      <c r="CK88" t="s">
        <v>49</v>
      </c>
      <c r="CL88" t="s">
        <v>630</v>
      </c>
      <c r="CM88">
        <v>266</v>
      </c>
      <c r="CQ88" t="s">
        <v>49</v>
      </c>
      <c r="CR88" t="s">
        <v>613</v>
      </c>
      <c r="CS88" t="s">
        <v>622</v>
      </c>
      <c r="CT88" t="s">
        <v>631</v>
      </c>
      <c r="CU88">
        <v>368</v>
      </c>
    </row>
    <row r="89" spans="2:99">
      <c r="B89" t="s">
        <v>600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614</v>
      </c>
      <c r="CE89">
        <v>306</v>
      </c>
      <c r="CI89" t="s">
        <v>49</v>
      </c>
      <c r="CJ89" t="s">
        <v>49</v>
      </c>
      <c r="CK89" t="s">
        <v>49</v>
      </c>
      <c r="CL89" t="s">
        <v>631</v>
      </c>
      <c r="CM89">
        <v>412</v>
      </c>
      <c r="CQ89" t="s">
        <v>49</v>
      </c>
      <c r="CR89" t="s">
        <v>613</v>
      </c>
      <c r="CS89" t="s">
        <v>622</v>
      </c>
      <c r="CT89" t="s">
        <v>632</v>
      </c>
      <c r="CU89">
        <v>110</v>
      </c>
    </row>
    <row r="90" spans="2:99">
      <c r="B90" t="s">
        <v>600</v>
      </c>
      <c r="C90" t="s">
        <v>646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615</v>
      </c>
      <c r="CE90">
        <v>229</v>
      </c>
      <c r="CI90" t="s">
        <v>49</v>
      </c>
      <c r="CJ90" t="s">
        <v>49</v>
      </c>
      <c r="CK90" t="s">
        <v>49</v>
      </c>
      <c r="CL90" t="s">
        <v>632</v>
      </c>
      <c r="CM90">
        <v>535</v>
      </c>
      <c r="CQ90" t="s">
        <v>49</v>
      </c>
      <c r="CR90" t="s">
        <v>613</v>
      </c>
      <c r="CS90" t="s">
        <v>622</v>
      </c>
      <c r="CT90" t="s">
        <v>164</v>
      </c>
      <c r="CU90">
        <v>104</v>
      </c>
    </row>
    <row r="91" spans="2:99">
      <c r="B91" t="s">
        <v>600</v>
      </c>
      <c r="C91" t="s">
        <v>488</v>
      </c>
      <c r="E91">
        <v>1</v>
      </c>
      <c r="CA91" t="s">
        <v>49</v>
      </c>
      <c r="CB91" t="s">
        <v>49</v>
      </c>
      <c r="CC91" t="s">
        <v>49</v>
      </c>
      <c r="CD91" t="s">
        <v>616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613</v>
      </c>
      <c r="CS91" t="s">
        <v>622</v>
      </c>
      <c r="CT91" t="s">
        <v>645</v>
      </c>
      <c r="CU91">
        <v>104</v>
      </c>
    </row>
    <row r="92" spans="2:99">
      <c r="B92" t="s">
        <v>600</v>
      </c>
      <c r="C92" t="s">
        <v>511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617</v>
      </c>
      <c r="CE92">
        <v>152</v>
      </c>
      <c r="CI92" t="s">
        <v>49</v>
      </c>
      <c r="CJ92" t="s">
        <v>49</v>
      </c>
      <c r="CK92" t="s">
        <v>49</v>
      </c>
      <c r="CL92" t="s">
        <v>645</v>
      </c>
      <c r="CM92">
        <v>34</v>
      </c>
      <c r="CQ92" t="s">
        <v>49</v>
      </c>
      <c r="CR92" t="s">
        <v>613</v>
      </c>
      <c r="CS92" t="s">
        <v>622</v>
      </c>
      <c r="CT92" t="s">
        <v>633</v>
      </c>
      <c r="CU92">
        <v>112</v>
      </c>
    </row>
    <row r="93" spans="2:99">
      <c r="B93" t="s">
        <v>600</v>
      </c>
      <c r="C93" t="s">
        <v>490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618</v>
      </c>
      <c r="CE93">
        <v>136</v>
      </c>
      <c r="CI93" t="s">
        <v>49</v>
      </c>
      <c r="CJ93" t="s">
        <v>49</v>
      </c>
      <c r="CK93" t="s">
        <v>49</v>
      </c>
      <c r="CL93" t="s">
        <v>633</v>
      </c>
      <c r="CM93">
        <v>31</v>
      </c>
      <c r="CQ93" t="s">
        <v>49</v>
      </c>
      <c r="CR93" t="s">
        <v>613</v>
      </c>
      <c r="CS93" t="s">
        <v>622</v>
      </c>
      <c r="CT93" t="s">
        <v>634</v>
      </c>
      <c r="CU93">
        <v>4</v>
      </c>
    </row>
    <row r="94" spans="2:99">
      <c r="B94" t="s">
        <v>600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619</v>
      </c>
      <c r="CE94">
        <v>142</v>
      </c>
      <c r="CI94" t="s">
        <v>49</v>
      </c>
      <c r="CJ94" t="s">
        <v>49</v>
      </c>
      <c r="CK94" t="s">
        <v>49</v>
      </c>
      <c r="CL94" t="s">
        <v>634</v>
      </c>
      <c r="CM94">
        <v>19</v>
      </c>
      <c r="CQ94" t="s">
        <v>49</v>
      </c>
      <c r="CR94" t="s">
        <v>613</v>
      </c>
      <c r="CS94" t="s">
        <v>622</v>
      </c>
      <c r="CT94" t="s">
        <v>635</v>
      </c>
      <c r="CU94">
        <v>47</v>
      </c>
    </row>
    <row r="95" spans="2:99">
      <c r="B95" t="s">
        <v>600</v>
      </c>
      <c r="C95" t="s">
        <v>491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620</v>
      </c>
      <c r="CE95">
        <v>152</v>
      </c>
      <c r="CI95" t="s">
        <v>49</v>
      </c>
      <c r="CJ95" t="s">
        <v>49</v>
      </c>
      <c r="CK95" t="s">
        <v>49</v>
      </c>
      <c r="CL95" t="s">
        <v>635</v>
      </c>
      <c r="CM95">
        <v>16</v>
      </c>
      <c r="CQ95" t="s">
        <v>49</v>
      </c>
      <c r="CR95" t="s">
        <v>613</v>
      </c>
      <c r="CS95" t="s">
        <v>622</v>
      </c>
      <c r="CT95" t="s">
        <v>636</v>
      </c>
      <c r="CU95">
        <v>2</v>
      </c>
    </row>
    <row r="96" spans="2:99">
      <c r="B96" t="s">
        <v>600</v>
      </c>
      <c r="C96" t="s">
        <v>513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621</v>
      </c>
      <c r="CE96">
        <v>42</v>
      </c>
      <c r="CI96" t="s">
        <v>49</v>
      </c>
      <c r="CJ96" t="s">
        <v>49</v>
      </c>
      <c r="CK96" t="s">
        <v>49</v>
      </c>
      <c r="CL96" t="s">
        <v>636</v>
      </c>
      <c r="CM96">
        <v>49</v>
      </c>
      <c r="CQ96" t="s">
        <v>49</v>
      </c>
      <c r="CR96" t="s">
        <v>613</v>
      </c>
      <c r="CS96" t="s">
        <v>622</v>
      </c>
      <c r="CT96" t="s">
        <v>622</v>
      </c>
      <c r="CU96">
        <v>46</v>
      </c>
    </row>
    <row r="97" spans="2:99">
      <c r="B97" t="s">
        <v>600</v>
      </c>
      <c r="C97" t="s">
        <v>492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622</v>
      </c>
      <c r="CE97">
        <v>940</v>
      </c>
      <c r="CI97" t="s">
        <v>49</v>
      </c>
      <c r="CJ97" t="s">
        <v>49</v>
      </c>
      <c r="CK97" t="s">
        <v>49</v>
      </c>
      <c r="CL97" t="s">
        <v>622</v>
      </c>
      <c r="CM97">
        <v>296</v>
      </c>
      <c r="CQ97" t="s">
        <v>49</v>
      </c>
      <c r="CR97" t="s">
        <v>614</v>
      </c>
    </row>
    <row r="98" spans="2:99">
      <c r="B98" t="s">
        <v>600</v>
      </c>
      <c r="C98" t="s">
        <v>647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622</v>
      </c>
      <c r="CI98" t="s">
        <v>49</v>
      </c>
      <c r="CJ98" t="s">
        <v>49</v>
      </c>
      <c r="CK98" t="s">
        <v>622</v>
      </c>
      <c r="CQ98" t="s">
        <v>49</v>
      </c>
      <c r="CR98" t="s">
        <v>648</v>
      </c>
      <c r="CS98" t="s">
        <v>611</v>
      </c>
    </row>
    <row r="99" spans="2:99">
      <c r="B99" t="s">
        <v>600</v>
      </c>
      <c r="C99" t="s">
        <v>514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612</v>
      </c>
      <c r="CE99">
        <v>21870</v>
      </c>
      <c r="CI99" t="s">
        <v>49</v>
      </c>
      <c r="CJ99" t="s">
        <v>49</v>
      </c>
      <c r="CK99" t="s">
        <v>49</v>
      </c>
      <c r="CL99" t="s">
        <v>611</v>
      </c>
      <c r="CM99">
        <v>21870</v>
      </c>
      <c r="CQ99" t="s">
        <v>49</v>
      </c>
      <c r="CR99" t="s">
        <v>648</v>
      </c>
      <c r="CS99" t="s">
        <v>49</v>
      </c>
      <c r="CT99" t="s">
        <v>611</v>
      </c>
      <c r="CU99">
        <v>109668</v>
      </c>
    </row>
    <row r="100" spans="2:99">
      <c r="B100" t="s">
        <v>600</v>
      </c>
      <c r="C100" t="s">
        <v>517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613</v>
      </c>
      <c r="CE100">
        <v>935</v>
      </c>
      <c r="CI100" t="s">
        <v>49</v>
      </c>
      <c r="CJ100" t="s">
        <v>49</v>
      </c>
      <c r="CK100" t="s">
        <v>49</v>
      </c>
      <c r="CL100" t="s">
        <v>630</v>
      </c>
      <c r="CM100">
        <v>229</v>
      </c>
      <c r="CQ100" t="s">
        <v>49</v>
      </c>
      <c r="CR100" t="s">
        <v>648</v>
      </c>
      <c r="CS100" t="s">
        <v>49</v>
      </c>
      <c r="CT100" t="s">
        <v>630</v>
      </c>
      <c r="CU100">
        <v>2951</v>
      </c>
    </row>
    <row r="101" spans="2:99">
      <c r="B101" t="s">
        <v>600</v>
      </c>
      <c r="C101" t="s">
        <v>512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614</v>
      </c>
      <c r="CE101">
        <v>685</v>
      </c>
      <c r="CI101" t="s">
        <v>49</v>
      </c>
      <c r="CJ101" t="s">
        <v>49</v>
      </c>
      <c r="CK101" t="s">
        <v>49</v>
      </c>
      <c r="CL101" t="s">
        <v>631</v>
      </c>
      <c r="CM101">
        <v>4384</v>
      </c>
      <c r="CQ101" t="s">
        <v>49</v>
      </c>
      <c r="CR101" t="s">
        <v>648</v>
      </c>
      <c r="CS101" t="s">
        <v>49</v>
      </c>
      <c r="CT101" t="s">
        <v>631</v>
      </c>
      <c r="CU101">
        <v>42020</v>
      </c>
    </row>
    <row r="102" spans="2:99">
      <c r="B102" t="s">
        <v>600</v>
      </c>
      <c r="C102" t="s">
        <v>519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615</v>
      </c>
      <c r="CE102">
        <v>760</v>
      </c>
      <c r="CI102" t="s">
        <v>49</v>
      </c>
      <c r="CJ102" t="s">
        <v>49</v>
      </c>
      <c r="CK102" t="s">
        <v>49</v>
      </c>
      <c r="CL102" t="s">
        <v>632</v>
      </c>
      <c r="CM102">
        <v>4623</v>
      </c>
      <c r="CQ102" t="s">
        <v>49</v>
      </c>
      <c r="CR102" t="s">
        <v>648</v>
      </c>
      <c r="CS102" t="s">
        <v>49</v>
      </c>
      <c r="CT102" t="s">
        <v>632</v>
      </c>
      <c r="CU102">
        <v>35749</v>
      </c>
    </row>
    <row r="103" spans="2:99">
      <c r="B103" t="s">
        <v>600</v>
      </c>
      <c r="C103" t="s">
        <v>493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616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648</v>
      </c>
      <c r="CS103" t="s">
        <v>49</v>
      </c>
      <c r="CT103" t="s">
        <v>164</v>
      </c>
      <c r="CU103">
        <v>5995</v>
      </c>
    </row>
    <row r="104" spans="2:99">
      <c r="B104" t="s">
        <v>600</v>
      </c>
      <c r="C104" t="s">
        <v>515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617</v>
      </c>
      <c r="CE104">
        <v>1121</v>
      </c>
      <c r="CI104" t="s">
        <v>49</v>
      </c>
      <c r="CJ104" t="s">
        <v>49</v>
      </c>
      <c r="CK104" t="s">
        <v>49</v>
      </c>
      <c r="CL104" t="s">
        <v>645</v>
      </c>
      <c r="CM104">
        <v>1141</v>
      </c>
      <c r="CQ104" t="s">
        <v>49</v>
      </c>
      <c r="CR104" t="s">
        <v>648</v>
      </c>
      <c r="CS104" t="s">
        <v>49</v>
      </c>
      <c r="CT104" t="s">
        <v>645</v>
      </c>
      <c r="CU104">
        <v>8805</v>
      </c>
    </row>
    <row r="105" spans="2:99">
      <c r="B105" t="s">
        <v>601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618</v>
      </c>
      <c r="CE105">
        <v>989</v>
      </c>
      <c r="CI105" t="s">
        <v>49</v>
      </c>
      <c r="CJ105" t="s">
        <v>49</v>
      </c>
      <c r="CK105" t="s">
        <v>49</v>
      </c>
      <c r="CL105" t="s">
        <v>633</v>
      </c>
      <c r="CM105">
        <v>852</v>
      </c>
      <c r="CQ105" t="s">
        <v>49</v>
      </c>
      <c r="CR105" t="s">
        <v>648</v>
      </c>
      <c r="CS105" t="s">
        <v>49</v>
      </c>
      <c r="CT105" t="s">
        <v>633</v>
      </c>
      <c r="CU105">
        <v>9852</v>
      </c>
    </row>
    <row r="106" spans="2:99">
      <c r="B106" t="s">
        <v>601</v>
      </c>
      <c r="C106" t="s">
        <v>646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619</v>
      </c>
      <c r="CE106">
        <v>978</v>
      </c>
      <c r="CI106" t="s">
        <v>49</v>
      </c>
      <c r="CJ106" t="s">
        <v>49</v>
      </c>
      <c r="CK106" t="s">
        <v>49</v>
      </c>
      <c r="CL106" t="s">
        <v>634</v>
      </c>
      <c r="CM106">
        <v>34</v>
      </c>
      <c r="CQ106" t="s">
        <v>49</v>
      </c>
      <c r="CR106" t="s">
        <v>648</v>
      </c>
      <c r="CS106" t="s">
        <v>49</v>
      </c>
      <c r="CT106" t="s">
        <v>634</v>
      </c>
      <c r="CU106">
        <v>400</v>
      </c>
    </row>
    <row r="107" spans="2:99">
      <c r="B107" t="s">
        <v>601</v>
      </c>
      <c r="C107" t="s">
        <v>511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620</v>
      </c>
      <c r="CE107">
        <v>2069</v>
      </c>
      <c r="CI107" t="s">
        <v>49</v>
      </c>
      <c r="CJ107" t="s">
        <v>49</v>
      </c>
      <c r="CK107" t="s">
        <v>49</v>
      </c>
      <c r="CL107" t="s">
        <v>635</v>
      </c>
      <c r="CM107">
        <v>243</v>
      </c>
      <c r="CQ107" t="s">
        <v>49</v>
      </c>
      <c r="CR107" t="s">
        <v>648</v>
      </c>
      <c r="CS107" t="s">
        <v>49</v>
      </c>
      <c r="CT107" t="s">
        <v>635</v>
      </c>
      <c r="CU107">
        <v>2925</v>
      </c>
    </row>
    <row r="108" spans="2:99">
      <c r="B108" t="s">
        <v>601</v>
      </c>
      <c r="C108" t="s">
        <v>490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621</v>
      </c>
      <c r="CE108">
        <v>235</v>
      </c>
      <c r="CI108" t="s">
        <v>49</v>
      </c>
      <c r="CJ108" t="s">
        <v>49</v>
      </c>
      <c r="CK108" t="s">
        <v>49</v>
      </c>
      <c r="CL108" t="s">
        <v>636</v>
      </c>
      <c r="CM108">
        <v>71</v>
      </c>
      <c r="CQ108" t="s">
        <v>49</v>
      </c>
      <c r="CR108" t="s">
        <v>648</v>
      </c>
      <c r="CS108" t="s">
        <v>49</v>
      </c>
      <c r="CT108" t="s">
        <v>636</v>
      </c>
      <c r="CU108">
        <v>391</v>
      </c>
    </row>
    <row r="109" spans="2:99">
      <c r="B109" t="s">
        <v>601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622</v>
      </c>
      <c r="CE109">
        <v>13432</v>
      </c>
      <c r="CI109" t="s">
        <v>49</v>
      </c>
      <c r="CJ109" t="s">
        <v>49</v>
      </c>
      <c r="CK109" t="s">
        <v>49</v>
      </c>
      <c r="CL109" t="s">
        <v>622</v>
      </c>
      <c r="CM109">
        <v>8840</v>
      </c>
      <c r="CQ109" t="s">
        <v>49</v>
      </c>
      <c r="CR109" t="s">
        <v>648</v>
      </c>
      <c r="CS109" t="s">
        <v>49</v>
      </c>
      <c r="CT109" t="s">
        <v>622</v>
      </c>
      <c r="CU109">
        <v>580</v>
      </c>
    </row>
    <row r="110" spans="2:99">
      <c r="B110" t="s">
        <v>601</v>
      </c>
      <c r="C110" t="s">
        <v>491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648</v>
      </c>
      <c r="CS110" t="s">
        <v>55</v>
      </c>
    </row>
    <row r="111" spans="2:99">
      <c r="B111" t="s">
        <v>601</v>
      </c>
      <c r="C111" t="s">
        <v>513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648</v>
      </c>
      <c r="CS111" t="s">
        <v>55</v>
      </c>
      <c r="CT111" t="s">
        <v>611</v>
      </c>
      <c r="CU111">
        <v>46847</v>
      </c>
    </row>
    <row r="112" spans="2:99">
      <c r="B112" t="s">
        <v>601</v>
      </c>
      <c r="C112" t="s">
        <v>492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648</v>
      </c>
      <c r="CS112" t="s">
        <v>55</v>
      </c>
      <c r="CT112" t="s">
        <v>630</v>
      </c>
      <c r="CU112">
        <v>1343</v>
      </c>
    </row>
    <row r="113" spans="2:99">
      <c r="B113" t="s">
        <v>601</v>
      </c>
      <c r="C113" t="s">
        <v>647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648</v>
      </c>
      <c r="CS113" t="s">
        <v>55</v>
      </c>
      <c r="CT113" t="s">
        <v>631</v>
      </c>
      <c r="CU113">
        <v>25936</v>
      </c>
    </row>
    <row r="114" spans="2:99">
      <c r="B114" t="s">
        <v>601</v>
      </c>
      <c r="C114" t="s">
        <v>514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648</v>
      </c>
      <c r="CS114" t="s">
        <v>55</v>
      </c>
      <c r="CT114" t="s">
        <v>632</v>
      </c>
      <c r="CU114">
        <v>3575</v>
      </c>
    </row>
    <row r="115" spans="2:99">
      <c r="B115" t="s">
        <v>601</v>
      </c>
      <c r="C115" t="s">
        <v>517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648</v>
      </c>
      <c r="CS115" t="s">
        <v>55</v>
      </c>
      <c r="CT115" t="s">
        <v>164</v>
      </c>
      <c r="CU115">
        <v>1041</v>
      </c>
    </row>
    <row r="116" spans="2:99">
      <c r="B116" t="s">
        <v>601</v>
      </c>
      <c r="C116" t="s">
        <v>512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648</v>
      </c>
      <c r="CS116" t="s">
        <v>55</v>
      </c>
      <c r="CT116" t="s">
        <v>645</v>
      </c>
      <c r="CU116">
        <v>4238</v>
      </c>
    </row>
    <row r="117" spans="2:99">
      <c r="B117" t="s">
        <v>601</v>
      </c>
      <c r="C117" t="s">
        <v>567</v>
      </c>
      <c r="E117">
        <v>4</v>
      </c>
      <c r="CA117" t="s">
        <v>49</v>
      </c>
      <c r="CB117" t="s">
        <v>49</v>
      </c>
      <c r="CQ117" t="s">
        <v>49</v>
      </c>
      <c r="CR117" t="s">
        <v>648</v>
      </c>
      <c r="CS117" t="s">
        <v>55</v>
      </c>
      <c r="CT117" t="s">
        <v>633</v>
      </c>
      <c r="CU117">
        <v>7788</v>
      </c>
    </row>
    <row r="118" spans="2:99">
      <c r="B118" t="s">
        <v>601</v>
      </c>
      <c r="C118" t="s">
        <v>519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648</v>
      </c>
      <c r="CS118" t="s">
        <v>55</v>
      </c>
      <c r="CT118" t="s">
        <v>634</v>
      </c>
      <c r="CU118">
        <v>266</v>
      </c>
    </row>
    <row r="119" spans="2:99">
      <c r="B119" t="s">
        <v>601</v>
      </c>
      <c r="C119" t="s">
        <v>493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648</v>
      </c>
      <c r="CS119" t="s">
        <v>55</v>
      </c>
      <c r="CT119" t="s">
        <v>635</v>
      </c>
      <c r="CU119">
        <v>2251</v>
      </c>
    </row>
    <row r="120" spans="2:99">
      <c r="B120" t="s">
        <v>601</v>
      </c>
      <c r="C120" t="s">
        <v>515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648</v>
      </c>
      <c r="CS120" t="s">
        <v>55</v>
      </c>
      <c r="CT120" t="s">
        <v>636</v>
      </c>
      <c r="CU120">
        <v>191</v>
      </c>
    </row>
    <row r="121" spans="2:99">
      <c r="B121" t="s">
        <v>602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648</v>
      </c>
      <c r="CS121" t="s">
        <v>55</v>
      </c>
      <c r="CT121" t="s">
        <v>622</v>
      </c>
      <c r="CU121">
        <v>218</v>
      </c>
    </row>
    <row r="122" spans="2:99">
      <c r="B122" t="s">
        <v>602</v>
      </c>
      <c r="C122" t="s">
        <v>646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648</v>
      </c>
      <c r="CS122" t="s">
        <v>53</v>
      </c>
    </row>
    <row r="123" spans="2:99">
      <c r="B123" t="s">
        <v>602</v>
      </c>
      <c r="C123" t="s">
        <v>511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648</v>
      </c>
      <c r="CS123" t="s">
        <v>53</v>
      </c>
      <c r="CT123" t="s">
        <v>611</v>
      </c>
      <c r="CU123">
        <v>25149</v>
      </c>
    </row>
    <row r="124" spans="2:99">
      <c r="B124" t="s">
        <v>602</v>
      </c>
      <c r="C124" t="s">
        <v>490</v>
      </c>
      <c r="D124">
        <v>31</v>
      </c>
      <c r="E124">
        <v>84</v>
      </c>
      <c r="F124">
        <v>551</v>
      </c>
      <c r="CQ124" t="s">
        <v>49</v>
      </c>
      <c r="CR124" t="s">
        <v>648</v>
      </c>
      <c r="CS124" t="s">
        <v>53</v>
      </c>
      <c r="CT124" t="s">
        <v>630</v>
      </c>
      <c r="CU124">
        <v>466</v>
      </c>
    </row>
    <row r="125" spans="2:99">
      <c r="B125" t="s">
        <v>602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648</v>
      </c>
      <c r="CS125" t="s">
        <v>53</v>
      </c>
      <c r="CT125" t="s">
        <v>631</v>
      </c>
      <c r="CU125">
        <v>8157</v>
      </c>
    </row>
    <row r="126" spans="2:99">
      <c r="B126" t="s">
        <v>602</v>
      </c>
      <c r="C126" t="s">
        <v>491</v>
      </c>
      <c r="D126">
        <v>497</v>
      </c>
      <c r="E126" s="604">
        <v>19285</v>
      </c>
      <c r="F126" s="604">
        <v>27683</v>
      </c>
      <c r="CQ126" t="s">
        <v>49</v>
      </c>
      <c r="CR126" t="s">
        <v>648</v>
      </c>
      <c r="CS126" t="s">
        <v>53</v>
      </c>
      <c r="CT126" t="s">
        <v>632</v>
      </c>
      <c r="CU126">
        <v>12128</v>
      </c>
    </row>
    <row r="127" spans="2:99">
      <c r="B127" t="s">
        <v>602</v>
      </c>
      <c r="C127" t="s">
        <v>513</v>
      </c>
      <c r="D127">
        <v>9</v>
      </c>
      <c r="E127">
        <v>392</v>
      </c>
      <c r="F127">
        <v>124</v>
      </c>
      <c r="CQ127" t="s">
        <v>49</v>
      </c>
      <c r="CR127" t="s">
        <v>648</v>
      </c>
      <c r="CS127" t="s">
        <v>53</v>
      </c>
      <c r="CT127" t="s">
        <v>164</v>
      </c>
      <c r="CU127">
        <v>847</v>
      </c>
    </row>
    <row r="128" spans="2:99">
      <c r="B128" t="s">
        <v>602</v>
      </c>
      <c r="C128" t="s">
        <v>492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648</v>
      </c>
      <c r="CS128" t="s">
        <v>53</v>
      </c>
      <c r="CT128" t="s">
        <v>645</v>
      </c>
      <c r="CU128">
        <v>1673</v>
      </c>
    </row>
    <row r="129" spans="2:99">
      <c r="B129" t="s">
        <v>602</v>
      </c>
      <c r="C129" t="s">
        <v>647</v>
      </c>
      <c r="D129">
        <v>16</v>
      </c>
      <c r="E129">
        <v>767</v>
      </c>
      <c r="F129">
        <v>90</v>
      </c>
      <c r="CQ129" t="s">
        <v>49</v>
      </c>
      <c r="CR129" t="s">
        <v>648</v>
      </c>
      <c r="CS129" t="s">
        <v>53</v>
      </c>
      <c r="CT129" t="s">
        <v>633</v>
      </c>
      <c r="CU129">
        <v>1258</v>
      </c>
    </row>
    <row r="130" spans="2:99">
      <c r="B130" t="s">
        <v>602</v>
      </c>
      <c r="C130" t="s">
        <v>514</v>
      </c>
      <c r="E130">
        <v>30</v>
      </c>
      <c r="F130">
        <v>20</v>
      </c>
      <c r="CQ130" t="s">
        <v>49</v>
      </c>
      <c r="CR130" t="s">
        <v>648</v>
      </c>
      <c r="CS130" t="s">
        <v>53</v>
      </c>
      <c r="CT130" t="s">
        <v>634</v>
      </c>
      <c r="CU130">
        <v>73</v>
      </c>
    </row>
    <row r="131" spans="2:99">
      <c r="B131" t="s">
        <v>602</v>
      </c>
      <c r="C131" t="s">
        <v>517</v>
      </c>
      <c r="D131">
        <v>1</v>
      </c>
      <c r="E131">
        <v>178</v>
      </c>
      <c r="F131">
        <v>125</v>
      </c>
      <c r="CQ131" t="s">
        <v>49</v>
      </c>
      <c r="CR131" t="s">
        <v>648</v>
      </c>
      <c r="CS131" t="s">
        <v>53</v>
      </c>
      <c r="CT131" t="s">
        <v>635</v>
      </c>
      <c r="CU131">
        <v>350</v>
      </c>
    </row>
    <row r="132" spans="2:99">
      <c r="B132" t="s">
        <v>602</v>
      </c>
      <c r="C132" t="s">
        <v>512</v>
      </c>
      <c r="D132">
        <v>71</v>
      </c>
      <c r="E132" s="604">
        <v>2773</v>
      </c>
      <c r="F132" s="604">
        <v>1581</v>
      </c>
      <c r="CQ132" t="s">
        <v>49</v>
      </c>
      <c r="CR132" t="s">
        <v>648</v>
      </c>
      <c r="CS132" t="s">
        <v>53</v>
      </c>
      <c r="CT132" t="s">
        <v>636</v>
      </c>
      <c r="CU132">
        <v>78</v>
      </c>
    </row>
    <row r="133" spans="2:99">
      <c r="B133" t="s">
        <v>602</v>
      </c>
      <c r="C133" t="s">
        <v>567</v>
      </c>
      <c r="E133">
        <v>2</v>
      </c>
      <c r="F133">
        <v>1</v>
      </c>
      <c r="CQ133" t="s">
        <v>49</v>
      </c>
      <c r="CR133" t="s">
        <v>648</v>
      </c>
      <c r="CS133" t="s">
        <v>53</v>
      </c>
      <c r="CT133" t="s">
        <v>622</v>
      </c>
      <c r="CU133">
        <v>119</v>
      </c>
    </row>
    <row r="134" spans="2:99">
      <c r="B134" t="s">
        <v>602</v>
      </c>
      <c r="C134" t="s">
        <v>519</v>
      </c>
      <c r="D134">
        <v>1</v>
      </c>
      <c r="E134">
        <v>38</v>
      </c>
      <c r="F134">
        <v>51</v>
      </c>
      <c r="CQ134" t="s">
        <v>49</v>
      </c>
      <c r="CR134" t="s">
        <v>648</v>
      </c>
      <c r="CS134" t="s">
        <v>53</v>
      </c>
    </row>
    <row r="135" spans="2:99">
      <c r="B135" t="s">
        <v>602</v>
      </c>
      <c r="C135" t="s">
        <v>493</v>
      </c>
      <c r="D135">
        <v>1</v>
      </c>
      <c r="E135">
        <v>15</v>
      </c>
      <c r="F135">
        <v>66</v>
      </c>
      <c r="CQ135" t="s">
        <v>49</v>
      </c>
      <c r="CR135" t="s">
        <v>648</v>
      </c>
      <c r="CS135" t="s">
        <v>53</v>
      </c>
      <c r="CT135" t="s">
        <v>611</v>
      </c>
      <c r="CU135">
        <v>31594</v>
      </c>
    </row>
    <row r="136" spans="2:99">
      <c r="B136" t="s">
        <v>602</v>
      </c>
      <c r="C136" t="s">
        <v>515</v>
      </c>
      <c r="D136">
        <v>1</v>
      </c>
      <c r="E136">
        <v>6</v>
      </c>
      <c r="F136">
        <v>12</v>
      </c>
      <c r="CQ136" t="s">
        <v>49</v>
      </c>
      <c r="CR136" t="s">
        <v>648</v>
      </c>
      <c r="CS136" t="s">
        <v>53</v>
      </c>
      <c r="CT136" t="s">
        <v>630</v>
      </c>
      <c r="CU136">
        <v>894</v>
      </c>
    </row>
    <row r="137" spans="2:99">
      <c r="B137" t="s">
        <v>603</v>
      </c>
      <c r="D137">
        <v>170</v>
      </c>
      <c r="E137">
        <v>68</v>
      </c>
      <c r="F137">
        <v>17</v>
      </c>
      <c r="CQ137" t="s">
        <v>49</v>
      </c>
      <c r="CR137" t="s">
        <v>648</v>
      </c>
      <c r="CS137" t="s">
        <v>53</v>
      </c>
      <c r="CT137" t="s">
        <v>631</v>
      </c>
      <c r="CU137">
        <v>7089</v>
      </c>
    </row>
    <row r="138" spans="2:99">
      <c r="B138" t="s">
        <v>603</v>
      </c>
      <c r="C138" t="s">
        <v>646</v>
      </c>
      <c r="E138">
        <v>7</v>
      </c>
      <c r="F138">
        <v>6</v>
      </c>
      <c r="CQ138" t="s">
        <v>49</v>
      </c>
      <c r="CR138" t="s">
        <v>648</v>
      </c>
      <c r="CS138" t="s">
        <v>53</v>
      </c>
      <c r="CT138" t="s">
        <v>632</v>
      </c>
      <c r="CU138">
        <v>17813</v>
      </c>
    </row>
    <row r="139" spans="2:99">
      <c r="B139" t="s">
        <v>603</v>
      </c>
      <c r="C139" t="s">
        <v>511</v>
      </c>
      <c r="D139">
        <v>6</v>
      </c>
      <c r="E139">
        <v>29</v>
      </c>
      <c r="F139">
        <v>101</v>
      </c>
      <c r="CQ139" t="s">
        <v>49</v>
      </c>
      <c r="CR139" t="s">
        <v>648</v>
      </c>
      <c r="CS139" t="s">
        <v>53</v>
      </c>
      <c r="CT139" t="s">
        <v>164</v>
      </c>
      <c r="CU139">
        <v>1834</v>
      </c>
    </row>
    <row r="140" spans="2:99">
      <c r="B140" t="s">
        <v>603</v>
      </c>
      <c r="C140" t="s">
        <v>490</v>
      </c>
      <c r="D140">
        <v>73</v>
      </c>
      <c r="E140">
        <v>171</v>
      </c>
      <c r="F140">
        <v>947</v>
      </c>
      <c r="CQ140" t="s">
        <v>49</v>
      </c>
      <c r="CR140" t="s">
        <v>648</v>
      </c>
      <c r="CS140" t="s">
        <v>53</v>
      </c>
      <c r="CT140" t="s">
        <v>645</v>
      </c>
      <c r="CU140">
        <v>2708</v>
      </c>
    </row>
    <row r="141" spans="2:99">
      <c r="B141" t="s">
        <v>603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648</v>
      </c>
      <c r="CS141" t="s">
        <v>53</v>
      </c>
      <c r="CT141" t="s">
        <v>633</v>
      </c>
      <c r="CU141">
        <v>684</v>
      </c>
    </row>
    <row r="142" spans="2:99">
      <c r="B142" t="s">
        <v>603</v>
      </c>
      <c r="C142" t="s">
        <v>491</v>
      </c>
      <c r="D142">
        <v>399</v>
      </c>
      <c r="E142" s="604">
        <v>14405</v>
      </c>
      <c r="F142" s="604">
        <v>25187</v>
      </c>
      <c r="CQ142" t="s">
        <v>49</v>
      </c>
      <c r="CR142" t="s">
        <v>648</v>
      </c>
      <c r="CS142" t="s">
        <v>53</v>
      </c>
      <c r="CT142" t="s">
        <v>634</v>
      </c>
      <c r="CU142">
        <v>49</v>
      </c>
    </row>
    <row r="143" spans="2:99">
      <c r="B143" t="s">
        <v>603</v>
      </c>
      <c r="C143" t="s">
        <v>513</v>
      </c>
      <c r="D143">
        <v>19</v>
      </c>
      <c r="E143">
        <v>342</v>
      </c>
      <c r="F143">
        <v>136</v>
      </c>
      <c r="CQ143" t="s">
        <v>49</v>
      </c>
      <c r="CR143" t="s">
        <v>648</v>
      </c>
      <c r="CS143" t="s">
        <v>53</v>
      </c>
      <c r="CT143" t="s">
        <v>635</v>
      </c>
      <c r="CU143">
        <v>273</v>
      </c>
    </row>
    <row r="144" spans="2:99">
      <c r="B144" t="s">
        <v>603</v>
      </c>
      <c r="C144" t="s">
        <v>492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648</v>
      </c>
      <c r="CS144" t="s">
        <v>53</v>
      </c>
      <c r="CT144" t="s">
        <v>636</v>
      </c>
      <c r="CU144">
        <v>83</v>
      </c>
    </row>
    <row r="145" spans="2:99">
      <c r="B145" t="s">
        <v>603</v>
      </c>
      <c r="C145" t="s">
        <v>647</v>
      </c>
      <c r="D145">
        <v>66</v>
      </c>
      <c r="E145">
        <v>912</v>
      </c>
      <c r="F145">
        <v>101</v>
      </c>
      <c r="CQ145" t="s">
        <v>49</v>
      </c>
      <c r="CR145" t="s">
        <v>648</v>
      </c>
      <c r="CS145" t="s">
        <v>53</v>
      </c>
      <c r="CT145" t="s">
        <v>622</v>
      </c>
      <c r="CU145">
        <v>167</v>
      </c>
    </row>
    <row r="146" spans="2:99">
      <c r="B146" t="s">
        <v>603</v>
      </c>
      <c r="C146" t="s">
        <v>514</v>
      </c>
      <c r="D146">
        <v>1</v>
      </c>
      <c r="E146">
        <v>29</v>
      </c>
      <c r="F146">
        <v>17</v>
      </c>
      <c r="CQ146" t="s">
        <v>49</v>
      </c>
      <c r="CR146" t="s">
        <v>648</v>
      </c>
      <c r="CS146" t="s">
        <v>342</v>
      </c>
    </row>
    <row r="147" spans="2:99">
      <c r="B147" t="s">
        <v>603</v>
      </c>
      <c r="C147" t="s">
        <v>517</v>
      </c>
      <c r="D147">
        <v>2</v>
      </c>
      <c r="E147">
        <v>79</v>
      </c>
      <c r="F147">
        <v>111</v>
      </c>
      <c r="CQ147" t="s">
        <v>49</v>
      </c>
      <c r="CR147" t="s">
        <v>648</v>
      </c>
      <c r="CS147" t="s">
        <v>342</v>
      </c>
      <c r="CT147" t="s">
        <v>611</v>
      </c>
      <c r="CU147">
        <v>2434</v>
      </c>
    </row>
    <row r="148" spans="2:99">
      <c r="B148" t="s">
        <v>603</v>
      </c>
      <c r="C148" t="s">
        <v>512</v>
      </c>
      <c r="D148">
        <v>90</v>
      </c>
      <c r="E148" s="604">
        <v>2892</v>
      </c>
      <c r="F148" s="604">
        <v>1737</v>
      </c>
      <c r="CQ148" t="s">
        <v>49</v>
      </c>
      <c r="CR148" t="s">
        <v>648</v>
      </c>
      <c r="CS148" t="s">
        <v>342</v>
      </c>
      <c r="CT148" t="s">
        <v>630</v>
      </c>
      <c r="CU148">
        <v>62</v>
      </c>
    </row>
    <row r="149" spans="2:99">
      <c r="B149" t="s">
        <v>603</v>
      </c>
      <c r="C149" t="s">
        <v>567</v>
      </c>
      <c r="F149">
        <v>4</v>
      </c>
      <c r="CQ149" t="s">
        <v>49</v>
      </c>
      <c r="CR149" t="s">
        <v>648</v>
      </c>
      <c r="CS149" t="s">
        <v>342</v>
      </c>
      <c r="CT149" t="s">
        <v>631</v>
      </c>
      <c r="CU149">
        <v>140</v>
      </c>
    </row>
    <row r="150" spans="2:99">
      <c r="B150" t="s">
        <v>603</v>
      </c>
      <c r="C150" t="s">
        <v>519</v>
      </c>
      <c r="D150">
        <v>3</v>
      </c>
      <c r="E150">
        <v>24</v>
      </c>
      <c r="F150">
        <v>45</v>
      </c>
      <c r="CQ150" t="s">
        <v>49</v>
      </c>
      <c r="CR150" t="s">
        <v>648</v>
      </c>
      <c r="CS150" t="s">
        <v>342</v>
      </c>
      <c r="CT150" t="s">
        <v>632</v>
      </c>
      <c r="CU150">
        <v>1393</v>
      </c>
    </row>
    <row r="151" spans="2:99">
      <c r="B151" t="s">
        <v>603</v>
      </c>
      <c r="C151" t="s">
        <v>493</v>
      </c>
      <c r="D151">
        <v>1</v>
      </c>
      <c r="E151">
        <v>22</v>
      </c>
      <c r="F151">
        <v>69</v>
      </c>
      <c r="CQ151" t="s">
        <v>49</v>
      </c>
      <c r="CR151" t="s">
        <v>648</v>
      </c>
      <c r="CS151" t="s">
        <v>342</v>
      </c>
      <c r="CT151" t="s">
        <v>164</v>
      </c>
      <c r="CU151">
        <v>715</v>
      </c>
    </row>
    <row r="152" spans="2:99">
      <c r="B152" t="s">
        <v>603</v>
      </c>
      <c r="C152" t="s">
        <v>515</v>
      </c>
      <c r="E152">
        <v>4</v>
      </c>
      <c r="F152">
        <v>16</v>
      </c>
      <c r="CQ152" t="s">
        <v>49</v>
      </c>
      <c r="CR152" t="s">
        <v>648</v>
      </c>
      <c r="CS152" t="s">
        <v>342</v>
      </c>
      <c r="CT152" t="s">
        <v>645</v>
      </c>
      <c r="CU152">
        <v>55</v>
      </c>
    </row>
    <row r="153" spans="2:99">
      <c r="B153" t="s">
        <v>604</v>
      </c>
      <c r="D153">
        <v>626</v>
      </c>
      <c r="E153">
        <v>182</v>
      </c>
      <c r="F153">
        <v>16</v>
      </c>
      <c r="CQ153" t="s">
        <v>49</v>
      </c>
      <c r="CR153" t="s">
        <v>648</v>
      </c>
      <c r="CS153" t="s">
        <v>342</v>
      </c>
      <c r="CT153" t="s">
        <v>633</v>
      </c>
      <c r="CU153">
        <v>19</v>
      </c>
    </row>
    <row r="154" spans="2:99">
      <c r="B154" t="s">
        <v>604</v>
      </c>
      <c r="C154" t="s">
        <v>646</v>
      </c>
      <c r="E154">
        <v>3</v>
      </c>
      <c r="F154">
        <v>1</v>
      </c>
      <c r="CQ154" t="s">
        <v>49</v>
      </c>
      <c r="CR154" t="s">
        <v>648</v>
      </c>
      <c r="CS154" t="s">
        <v>342</v>
      </c>
      <c r="CT154" t="s">
        <v>634</v>
      </c>
      <c r="CU154">
        <v>4</v>
      </c>
    </row>
    <row r="155" spans="2:99">
      <c r="B155" t="s">
        <v>604</v>
      </c>
      <c r="C155" t="s">
        <v>488</v>
      </c>
      <c r="D155">
        <v>1</v>
      </c>
      <c r="CQ155" t="s">
        <v>49</v>
      </c>
      <c r="CR155" t="s">
        <v>648</v>
      </c>
      <c r="CS155" t="s">
        <v>342</v>
      </c>
      <c r="CT155" t="s">
        <v>635</v>
      </c>
      <c r="CU155">
        <v>12</v>
      </c>
    </row>
    <row r="156" spans="2:99">
      <c r="B156" t="s">
        <v>604</v>
      </c>
      <c r="C156" t="s">
        <v>511</v>
      </c>
      <c r="D156">
        <v>14</v>
      </c>
      <c r="E156">
        <v>62</v>
      </c>
      <c r="F156">
        <v>93</v>
      </c>
      <c r="CQ156" t="s">
        <v>49</v>
      </c>
      <c r="CR156" t="s">
        <v>648</v>
      </c>
      <c r="CS156" t="s">
        <v>342</v>
      </c>
      <c r="CT156" t="s">
        <v>636</v>
      </c>
      <c r="CU156">
        <v>11</v>
      </c>
    </row>
    <row r="157" spans="2:99">
      <c r="B157" t="s">
        <v>604</v>
      </c>
      <c r="C157" t="s">
        <v>490</v>
      </c>
      <c r="D157">
        <v>208</v>
      </c>
      <c r="E157">
        <v>326</v>
      </c>
      <c r="F157">
        <v>962</v>
      </c>
      <c r="CQ157" t="s">
        <v>49</v>
      </c>
      <c r="CR157" t="s">
        <v>648</v>
      </c>
      <c r="CS157" t="s">
        <v>342</v>
      </c>
      <c r="CT157" t="s">
        <v>622</v>
      </c>
      <c r="CU157">
        <v>23</v>
      </c>
    </row>
    <row r="158" spans="2:99">
      <c r="B158" t="s">
        <v>604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648</v>
      </c>
      <c r="CS158" t="s">
        <v>342</v>
      </c>
    </row>
    <row r="159" spans="2:99">
      <c r="B159" t="s">
        <v>604</v>
      </c>
      <c r="C159" t="s">
        <v>516</v>
      </c>
      <c r="D159">
        <v>1</v>
      </c>
      <c r="E159">
        <v>1</v>
      </c>
      <c r="CQ159" t="s">
        <v>49</v>
      </c>
      <c r="CR159" t="s">
        <v>648</v>
      </c>
      <c r="CS159" t="s">
        <v>342</v>
      </c>
      <c r="CT159" t="s">
        <v>611</v>
      </c>
      <c r="CU159">
        <v>2959</v>
      </c>
    </row>
    <row r="160" spans="2:99">
      <c r="B160" t="s">
        <v>604</v>
      </c>
      <c r="C160" t="s">
        <v>491</v>
      </c>
      <c r="D160">
        <v>685</v>
      </c>
      <c r="E160" s="604">
        <v>19202</v>
      </c>
      <c r="F160" s="604">
        <v>36438</v>
      </c>
      <c r="CQ160" t="s">
        <v>49</v>
      </c>
      <c r="CR160" t="s">
        <v>648</v>
      </c>
      <c r="CS160" t="s">
        <v>342</v>
      </c>
      <c r="CT160" t="s">
        <v>630</v>
      </c>
      <c r="CU160">
        <v>172</v>
      </c>
    </row>
    <row r="161" spans="2:99">
      <c r="B161" t="s">
        <v>604</v>
      </c>
      <c r="C161" t="s">
        <v>513</v>
      </c>
      <c r="D161">
        <v>12</v>
      </c>
      <c r="E161">
        <v>551</v>
      </c>
      <c r="F161">
        <v>70</v>
      </c>
      <c r="CQ161" t="s">
        <v>49</v>
      </c>
      <c r="CR161" t="s">
        <v>648</v>
      </c>
      <c r="CS161" t="s">
        <v>342</v>
      </c>
      <c r="CT161" t="s">
        <v>631</v>
      </c>
      <c r="CU161">
        <v>435</v>
      </c>
    </row>
    <row r="162" spans="2:99">
      <c r="B162" t="s">
        <v>604</v>
      </c>
      <c r="C162" t="s">
        <v>492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648</v>
      </c>
      <c r="CS162" t="s">
        <v>342</v>
      </c>
      <c r="CT162" t="s">
        <v>632</v>
      </c>
      <c r="CU162">
        <v>676</v>
      </c>
    </row>
    <row r="163" spans="2:99">
      <c r="B163" t="s">
        <v>604</v>
      </c>
      <c r="C163" t="s">
        <v>647</v>
      </c>
      <c r="D163">
        <v>50</v>
      </c>
      <c r="E163">
        <v>974</v>
      </c>
      <c r="F163">
        <v>78</v>
      </c>
      <c r="CQ163" t="s">
        <v>49</v>
      </c>
      <c r="CR163" t="s">
        <v>648</v>
      </c>
      <c r="CS163" t="s">
        <v>342</v>
      </c>
      <c r="CT163" t="s">
        <v>164</v>
      </c>
      <c r="CU163">
        <v>1520</v>
      </c>
    </row>
    <row r="164" spans="2:99">
      <c r="B164" t="s">
        <v>604</v>
      </c>
      <c r="C164" t="s">
        <v>514</v>
      </c>
      <c r="D164">
        <v>1</v>
      </c>
      <c r="E164">
        <v>22</v>
      </c>
      <c r="F164">
        <v>7</v>
      </c>
      <c r="CQ164" t="s">
        <v>49</v>
      </c>
      <c r="CR164" t="s">
        <v>648</v>
      </c>
      <c r="CS164" t="s">
        <v>342</v>
      </c>
      <c r="CT164" t="s">
        <v>645</v>
      </c>
      <c r="CU164">
        <v>44</v>
      </c>
    </row>
    <row r="165" spans="2:99">
      <c r="B165" t="s">
        <v>604</v>
      </c>
      <c r="C165" t="s">
        <v>517</v>
      </c>
      <c r="E165">
        <v>46</v>
      </c>
      <c r="F165">
        <v>51</v>
      </c>
      <c r="CQ165" t="s">
        <v>49</v>
      </c>
      <c r="CR165" t="s">
        <v>648</v>
      </c>
      <c r="CS165" t="s">
        <v>342</v>
      </c>
      <c r="CT165" t="s">
        <v>633</v>
      </c>
      <c r="CU165">
        <v>24</v>
      </c>
    </row>
    <row r="166" spans="2:99">
      <c r="B166" t="s">
        <v>604</v>
      </c>
      <c r="C166" t="s">
        <v>512</v>
      </c>
      <c r="D166">
        <v>88</v>
      </c>
      <c r="E166" s="604">
        <v>3271</v>
      </c>
      <c r="F166" s="604">
        <v>1220</v>
      </c>
      <c r="CQ166" t="s">
        <v>49</v>
      </c>
      <c r="CR166" t="s">
        <v>648</v>
      </c>
      <c r="CS166" t="s">
        <v>342</v>
      </c>
      <c r="CT166" t="s">
        <v>634</v>
      </c>
      <c r="CU166">
        <v>7</v>
      </c>
    </row>
    <row r="167" spans="2:99">
      <c r="B167" t="s">
        <v>604</v>
      </c>
      <c r="C167" t="s">
        <v>567</v>
      </c>
      <c r="E167">
        <v>2</v>
      </c>
      <c r="F167">
        <v>1</v>
      </c>
      <c r="CQ167" t="s">
        <v>49</v>
      </c>
      <c r="CR167" t="s">
        <v>648</v>
      </c>
      <c r="CS167" t="s">
        <v>342</v>
      </c>
      <c r="CT167" t="s">
        <v>635</v>
      </c>
      <c r="CU167">
        <v>17</v>
      </c>
    </row>
    <row r="168" spans="2:99">
      <c r="B168" t="s">
        <v>604</v>
      </c>
      <c r="C168" t="s">
        <v>519</v>
      </c>
      <c r="E168">
        <v>27</v>
      </c>
      <c r="F168">
        <v>34</v>
      </c>
      <c r="CQ168" t="s">
        <v>49</v>
      </c>
      <c r="CR168" t="s">
        <v>648</v>
      </c>
      <c r="CS168" t="s">
        <v>342</v>
      </c>
      <c r="CT168" t="s">
        <v>636</v>
      </c>
      <c r="CU168">
        <v>28</v>
      </c>
    </row>
    <row r="169" spans="2:99">
      <c r="B169" t="s">
        <v>604</v>
      </c>
      <c r="C169" t="s">
        <v>493</v>
      </c>
      <c r="D169">
        <v>1</v>
      </c>
      <c r="E169">
        <v>7</v>
      </c>
      <c r="F169">
        <v>90</v>
      </c>
      <c r="CQ169" t="s">
        <v>49</v>
      </c>
      <c r="CR169" t="s">
        <v>648</v>
      </c>
      <c r="CS169" t="s">
        <v>342</v>
      </c>
      <c r="CT169" t="s">
        <v>622</v>
      </c>
      <c r="CU169">
        <v>36</v>
      </c>
    </row>
    <row r="170" spans="2:99">
      <c r="B170" t="s">
        <v>604</v>
      </c>
      <c r="C170" t="s">
        <v>515</v>
      </c>
      <c r="E170">
        <v>5</v>
      </c>
      <c r="F170">
        <v>9</v>
      </c>
      <c r="CQ170" t="s">
        <v>49</v>
      </c>
      <c r="CR170" t="s">
        <v>648</v>
      </c>
      <c r="CS170" t="s">
        <v>622</v>
      </c>
    </row>
    <row r="171" spans="2:99">
      <c r="B171" t="s">
        <v>637</v>
      </c>
      <c r="D171" s="604">
        <v>3552</v>
      </c>
      <c r="E171">
        <v>356</v>
      </c>
      <c r="F171">
        <v>48</v>
      </c>
      <c r="CQ171" t="s">
        <v>49</v>
      </c>
      <c r="CR171" t="s">
        <v>648</v>
      </c>
      <c r="CS171" t="s">
        <v>622</v>
      </c>
      <c r="CT171" t="s">
        <v>611</v>
      </c>
      <c r="CU171">
        <v>685</v>
      </c>
    </row>
    <row r="172" spans="2:99">
      <c r="B172" t="s">
        <v>637</v>
      </c>
      <c r="C172" t="s">
        <v>488</v>
      </c>
      <c r="D172">
        <v>1</v>
      </c>
      <c r="CQ172" t="s">
        <v>49</v>
      </c>
      <c r="CR172" t="s">
        <v>648</v>
      </c>
      <c r="CS172" t="s">
        <v>622</v>
      </c>
      <c r="CT172" t="s">
        <v>630</v>
      </c>
      <c r="CU172">
        <v>14</v>
      </c>
    </row>
    <row r="173" spans="2:99">
      <c r="B173" t="s">
        <v>637</v>
      </c>
      <c r="C173" t="s">
        <v>511</v>
      </c>
      <c r="D173">
        <v>34</v>
      </c>
      <c r="E173">
        <v>70</v>
      </c>
      <c r="F173">
        <v>121</v>
      </c>
      <c r="CQ173" t="s">
        <v>49</v>
      </c>
      <c r="CR173" t="s">
        <v>648</v>
      </c>
      <c r="CS173" t="s">
        <v>622</v>
      </c>
      <c r="CT173" t="s">
        <v>631</v>
      </c>
      <c r="CU173">
        <v>263</v>
      </c>
    </row>
    <row r="174" spans="2:99">
      <c r="B174" t="s">
        <v>637</v>
      </c>
      <c r="C174" t="s">
        <v>490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648</v>
      </c>
      <c r="CS174" t="s">
        <v>622</v>
      </c>
      <c r="CT174" t="s">
        <v>632</v>
      </c>
      <c r="CU174">
        <v>164</v>
      </c>
    </row>
    <row r="175" spans="2:99">
      <c r="B175" t="s">
        <v>637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648</v>
      </c>
      <c r="CS175" t="s">
        <v>622</v>
      </c>
      <c r="CT175" t="s">
        <v>164</v>
      </c>
      <c r="CU175">
        <v>38</v>
      </c>
    </row>
    <row r="176" spans="2:99">
      <c r="B176" t="s">
        <v>637</v>
      </c>
      <c r="C176" t="s">
        <v>569</v>
      </c>
      <c r="E176" s="604"/>
      <c r="F176" s="604">
        <v>6</v>
      </c>
      <c r="CQ176" t="s">
        <v>49</v>
      </c>
      <c r="CR176" t="s">
        <v>648</v>
      </c>
      <c r="CS176" t="s">
        <v>622</v>
      </c>
      <c r="CT176" t="s">
        <v>645</v>
      </c>
      <c r="CU176">
        <v>87</v>
      </c>
    </row>
    <row r="177" spans="2:99">
      <c r="B177" t="s">
        <v>637</v>
      </c>
      <c r="C177" t="s">
        <v>570</v>
      </c>
      <c r="F177">
        <v>1</v>
      </c>
      <c r="CQ177" t="s">
        <v>49</v>
      </c>
      <c r="CR177" t="s">
        <v>648</v>
      </c>
      <c r="CS177" t="s">
        <v>622</v>
      </c>
      <c r="CT177" t="s">
        <v>633</v>
      </c>
      <c r="CU177">
        <v>79</v>
      </c>
    </row>
    <row r="178" spans="2:99">
      <c r="B178" t="s">
        <v>637</v>
      </c>
      <c r="C178" t="s">
        <v>516</v>
      </c>
      <c r="D178" s="604"/>
      <c r="E178" s="604">
        <v>2</v>
      </c>
      <c r="F178" s="604">
        <v>6</v>
      </c>
      <c r="CQ178" t="s">
        <v>49</v>
      </c>
      <c r="CR178" t="s">
        <v>648</v>
      </c>
      <c r="CS178" t="s">
        <v>622</v>
      </c>
      <c r="CT178" t="s">
        <v>634</v>
      </c>
      <c r="CU178">
        <v>1</v>
      </c>
    </row>
    <row r="179" spans="2:99">
      <c r="B179" t="s">
        <v>637</v>
      </c>
      <c r="C179" t="s">
        <v>491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648</v>
      </c>
      <c r="CS179" t="s">
        <v>622</v>
      </c>
      <c r="CT179" t="s">
        <v>635</v>
      </c>
      <c r="CU179">
        <v>22</v>
      </c>
    </row>
    <row r="180" spans="2:99">
      <c r="B180" t="s">
        <v>637</v>
      </c>
      <c r="C180" t="s">
        <v>513</v>
      </c>
      <c r="E180">
        <v>256</v>
      </c>
      <c r="F180">
        <v>62</v>
      </c>
      <c r="CQ180" t="s">
        <v>49</v>
      </c>
      <c r="CR180" t="s">
        <v>648</v>
      </c>
      <c r="CS180" t="s">
        <v>622</v>
      </c>
      <c r="CT180" t="s">
        <v>636</v>
      </c>
      <c r="CU180">
        <v>0</v>
      </c>
    </row>
    <row r="181" spans="2:99">
      <c r="B181" t="s">
        <v>637</v>
      </c>
      <c r="C181" t="s">
        <v>492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648</v>
      </c>
      <c r="CS181" t="s">
        <v>622</v>
      </c>
      <c r="CT181" t="s">
        <v>622</v>
      </c>
      <c r="CU181">
        <v>17</v>
      </c>
    </row>
    <row r="182" spans="2:99">
      <c r="B182" t="s">
        <v>637</v>
      </c>
      <c r="C182" t="s">
        <v>647</v>
      </c>
      <c r="D182">
        <v>27</v>
      </c>
      <c r="E182" s="604">
        <v>330</v>
      </c>
      <c r="F182">
        <v>69</v>
      </c>
      <c r="CQ182" t="s">
        <v>49</v>
      </c>
      <c r="CR182" t="s">
        <v>615</v>
      </c>
    </row>
    <row r="183" spans="2:99">
      <c r="B183" t="s">
        <v>637</v>
      </c>
      <c r="C183" t="s">
        <v>514</v>
      </c>
      <c r="D183">
        <v>1</v>
      </c>
      <c r="E183">
        <v>4</v>
      </c>
      <c r="F183">
        <v>1</v>
      </c>
      <c r="CQ183" t="s">
        <v>49</v>
      </c>
      <c r="CR183" t="s">
        <v>615</v>
      </c>
      <c r="CS183" t="s">
        <v>611</v>
      </c>
    </row>
    <row r="184" spans="2:99">
      <c r="B184" t="s">
        <v>637</v>
      </c>
      <c r="C184" t="s">
        <v>517</v>
      </c>
      <c r="E184">
        <v>52</v>
      </c>
      <c r="F184">
        <v>17</v>
      </c>
      <c r="CQ184" t="s">
        <v>49</v>
      </c>
      <c r="CR184" t="s">
        <v>615</v>
      </c>
      <c r="CS184" t="s">
        <v>49</v>
      </c>
      <c r="CT184" t="s">
        <v>611</v>
      </c>
      <c r="CU184">
        <v>126107</v>
      </c>
    </row>
    <row r="185" spans="2:99">
      <c r="B185" t="s">
        <v>637</v>
      </c>
      <c r="C185" t="s">
        <v>512</v>
      </c>
      <c r="D185">
        <v>59</v>
      </c>
      <c r="E185" s="604">
        <v>4072</v>
      </c>
      <c r="F185">
        <v>927</v>
      </c>
      <c r="CQ185" t="s">
        <v>49</v>
      </c>
      <c r="CR185" t="s">
        <v>615</v>
      </c>
      <c r="CS185" t="s">
        <v>49</v>
      </c>
      <c r="CT185" t="s">
        <v>630</v>
      </c>
      <c r="CU185">
        <v>2346</v>
      </c>
    </row>
    <row r="186" spans="2:99">
      <c r="B186" t="s">
        <v>637</v>
      </c>
      <c r="C186" t="s">
        <v>567</v>
      </c>
      <c r="E186">
        <v>2</v>
      </c>
      <c r="F186">
        <v>8</v>
      </c>
      <c r="CQ186" t="s">
        <v>49</v>
      </c>
      <c r="CR186" t="s">
        <v>615</v>
      </c>
      <c r="CS186" t="s">
        <v>49</v>
      </c>
      <c r="CT186" t="s">
        <v>631</v>
      </c>
      <c r="CU186">
        <v>45409</v>
      </c>
    </row>
    <row r="187" spans="2:99">
      <c r="B187" t="s">
        <v>637</v>
      </c>
      <c r="C187" t="s">
        <v>519</v>
      </c>
      <c r="D187" s="604"/>
      <c r="E187">
        <v>16</v>
      </c>
      <c r="F187">
        <v>69</v>
      </c>
      <c r="CQ187" t="s">
        <v>49</v>
      </c>
      <c r="CR187" t="s">
        <v>615</v>
      </c>
      <c r="CS187" t="s">
        <v>49</v>
      </c>
      <c r="CT187" t="s">
        <v>632</v>
      </c>
      <c r="CU187">
        <v>52319</v>
      </c>
    </row>
    <row r="188" spans="2:99">
      <c r="B188" t="s">
        <v>637</v>
      </c>
      <c r="C188" t="s">
        <v>493</v>
      </c>
      <c r="D188">
        <v>171</v>
      </c>
      <c r="E188">
        <v>119</v>
      </c>
      <c r="F188">
        <v>426</v>
      </c>
      <c r="CQ188" t="s">
        <v>49</v>
      </c>
      <c r="CR188" t="s">
        <v>615</v>
      </c>
      <c r="CS188" t="s">
        <v>49</v>
      </c>
      <c r="CT188" t="s">
        <v>164</v>
      </c>
      <c r="CU188">
        <v>5334</v>
      </c>
    </row>
    <row r="189" spans="2:99">
      <c r="B189" t="s">
        <v>637</v>
      </c>
      <c r="C189" t="s">
        <v>515</v>
      </c>
      <c r="E189">
        <v>44</v>
      </c>
      <c r="F189">
        <v>17</v>
      </c>
      <c r="CQ189" t="s">
        <v>49</v>
      </c>
      <c r="CR189" t="s">
        <v>615</v>
      </c>
      <c r="CS189" t="s">
        <v>49</v>
      </c>
      <c r="CT189" t="s">
        <v>645</v>
      </c>
      <c r="CU189">
        <v>8187</v>
      </c>
    </row>
    <row r="190" spans="2:99">
      <c r="B190" t="s">
        <v>638</v>
      </c>
      <c r="D190" s="604">
        <v>3321</v>
      </c>
      <c r="E190">
        <v>227</v>
      </c>
      <c r="F190">
        <v>43</v>
      </c>
      <c r="CQ190" t="s">
        <v>49</v>
      </c>
      <c r="CR190" t="s">
        <v>615</v>
      </c>
      <c r="CS190" t="s">
        <v>49</v>
      </c>
      <c r="CT190" t="s">
        <v>633</v>
      </c>
      <c r="CU190">
        <v>8789</v>
      </c>
    </row>
    <row r="191" spans="2:99">
      <c r="B191" t="s">
        <v>638</v>
      </c>
      <c r="C191" t="s">
        <v>488</v>
      </c>
      <c r="D191">
        <v>1</v>
      </c>
      <c r="E191" s="604"/>
      <c r="CQ191" t="s">
        <v>49</v>
      </c>
      <c r="CR191" t="s">
        <v>615</v>
      </c>
      <c r="CS191" t="s">
        <v>49</v>
      </c>
      <c r="CT191" t="s">
        <v>634</v>
      </c>
      <c r="CU191">
        <v>310</v>
      </c>
    </row>
    <row r="192" spans="2:99">
      <c r="B192" t="s">
        <v>638</v>
      </c>
      <c r="C192" t="s">
        <v>489</v>
      </c>
      <c r="D192" s="604">
        <v>1</v>
      </c>
      <c r="E192" s="604"/>
      <c r="F192" s="604"/>
      <c r="CQ192" t="s">
        <v>49</v>
      </c>
      <c r="CR192" t="s">
        <v>615</v>
      </c>
      <c r="CS192" t="s">
        <v>49</v>
      </c>
      <c r="CT192" t="s">
        <v>635</v>
      </c>
      <c r="CU192">
        <v>2440</v>
      </c>
    </row>
    <row r="193" spans="2:99">
      <c r="B193" t="s">
        <v>638</v>
      </c>
      <c r="C193" t="s">
        <v>511</v>
      </c>
      <c r="E193">
        <v>1</v>
      </c>
      <c r="F193">
        <v>7</v>
      </c>
      <c r="CQ193" t="s">
        <v>49</v>
      </c>
      <c r="CR193" t="s">
        <v>615</v>
      </c>
      <c r="CS193" t="s">
        <v>49</v>
      </c>
      <c r="CT193" t="s">
        <v>636</v>
      </c>
      <c r="CU193">
        <v>386</v>
      </c>
    </row>
    <row r="194" spans="2:99">
      <c r="B194" t="s">
        <v>638</v>
      </c>
      <c r="C194" t="s">
        <v>490</v>
      </c>
      <c r="D194">
        <v>3</v>
      </c>
      <c r="E194">
        <v>187</v>
      </c>
      <c r="F194">
        <v>118</v>
      </c>
      <c r="CQ194" t="s">
        <v>49</v>
      </c>
      <c r="CR194" t="s">
        <v>615</v>
      </c>
      <c r="CS194" t="s">
        <v>49</v>
      </c>
      <c r="CT194" t="s">
        <v>622</v>
      </c>
      <c r="CU194">
        <v>587</v>
      </c>
    </row>
    <row r="195" spans="2:99">
      <c r="B195" t="s">
        <v>638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615</v>
      </c>
      <c r="CS195" t="s">
        <v>55</v>
      </c>
    </row>
    <row r="196" spans="2:99">
      <c r="B196" t="s">
        <v>638</v>
      </c>
      <c r="C196" t="s">
        <v>491</v>
      </c>
      <c r="D196">
        <v>34</v>
      </c>
      <c r="E196" s="604">
        <v>1018</v>
      </c>
      <c r="F196" s="604">
        <v>2311</v>
      </c>
      <c r="CQ196" t="s">
        <v>49</v>
      </c>
      <c r="CR196" t="s">
        <v>615</v>
      </c>
      <c r="CS196" t="s">
        <v>55</v>
      </c>
      <c r="CT196" t="s">
        <v>611</v>
      </c>
      <c r="CU196">
        <v>42427</v>
      </c>
    </row>
    <row r="197" spans="2:99">
      <c r="B197" t="s">
        <v>638</v>
      </c>
      <c r="C197" t="s">
        <v>513</v>
      </c>
      <c r="F197">
        <v>3</v>
      </c>
      <c r="CQ197" t="s">
        <v>49</v>
      </c>
      <c r="CR197" t="s">
        <v>615</v>
      </c>
      <c r="CS197" t="s">
        <v>55</v>
      </c>
      <c r="CT197" t="s">
        <v>630</v>
      </c>
      <c r="CU197">
        <v>834</v>
      </c>
    </row>
    <row r="198" spans="2:99">
      <c r="B198" t="s">
        <v>638</v>
      </c>
      <c r="C198" t="s">
        <v>492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615</v>
      </c>
      <c r="CS198" t="s">
        <v>55</v>
      </c>
      <c r="CT198" t="s">
        <v>631</v>
      </c>
      <c r="CU198">
        <v>23868</v>
      </c>
    </row>
    <row r="199" spans="2:99">
      <c r="B199" t="s">
        <v>638</v>
      </c>
      <c r="C199" t="s">
        <v>647</v>
      </c>
      <c r="F199">
        <v>3</v>
      </c>
      <c r="CQ199" t="s">
        <v>49</v>
      </c>
      <c r="CR199" t="s">
        <v>615</v>
      </c>
      <c r="CS199" t="s">
        <v>55</v>
      </c>
      <c r="CT199" t="s">
        <v>632</v>
      </c>
      <c r="CU199">
        <v>4865</v>
      </c>
    </row>
    <row r="200" spans="2:99">
      <c r="B200" t="s">
        <v>638</v>
      </c>
      <c r="C200" t="s">
        <v>517</v>
      </c>
      <c r="F200">
        <v>1</v>
      </c>
      <c r="CQ200" t="s">
        <v>49</v>
      </c>
      <c r="CR200" t="s">
        <v>615</v>
      </c>
      <c r="CS200" t="s">
        <v>55</v>
      </c>
      <c r="CT200" t="s">
        <v>164</v>
      </c>
      <c r="CU200">
        <v>864</v>
      </c>
    </row>
    <row r="201" spans="2:99">
      <c r="B201" t="s">
        <v>638</v>
      </c>
      <c r="C201" t="s">
        <v>512</v>
      </c>
      <c r="E201">
        <v>9</v>
      </c>
      <c r="F201">
        <v>35</v>
      </c>
      <c r="CQ201" t="s">
        <v>49</v>
      </c>
      <c r="CR201" t="s">
        <v>615</v>
      </c>
      <c r="CS201" t="s">
        <v>55</v>
      </c>
      <c r="CT201" t="s">
        <v>645</v>
      </c>
      <c r="CU201">
        <v>3293</v>
      </c>
    </row>
    <row r="202" spans="2:99">
      <c r="B202" t="s">
        <v>638</v>
      </c>
      <c r="C202" t="s">
        <v>567</v>
      </c>
      <c r="F202">
        <v>1</v>
      </c>
      <c r="CQ202" t="s">
        <v>49</v>
      </c>
      <c r="CR202" t="s">
        <v>615</v>
      </c>
      <c r="CS202" t="s">
        <v>55</v>
      </c>
      <c r="CT202" t="s">
        <v>633</v>
      </c>
      <c r="CU202">
        <v>6483</v>
      </c>
    </row>
    <row r="203" spans="2:99">
      <c r="B203" t="s">
        <v>638</v>
      </c>
      <c r="C203" t="s">
        <v>519</v>
      </c>
      <c r="F203">
        <v>27</v>
      </c>
      <c r="CQ203" t="s">
        <v>49</v>
      </c>
      <c r="CR203" t="s">
        <v>615</v>
      </c>
      <c r="CS203" t="s">
        <v>55</v>
      </c>
      <c r="CT203" t="s">
        <v>634</v>
      </c>
      <c r="CU203">
        <v>185</v>
      </c>
    </row>
    <row r="204" spans="2:99">
      <c r="B204" t="s">
        <v>638</v>
      </c>
      <c r="C204" t="s">
        <v>493</v>
      </c>
      <c r="E204">
        <v>10</v>
      </c>
      <c r="F204">
        <v>22</v>
      </c>
      <c r="CQ204" t="s">
        <v>49</v>
      </c>
      <c r="CR204" t="s">
        <v>615</v>
      </c>
      <c r="CS204" t="s">
        <v>55</v>
      </c>
      <c r="CT204" t="s">
        <v>635</v>
      </c>
      <c r="CU204">
        <v>1648</v>
      </c>
    </row>
    <row r="205" spans="2:99">
      <c r="B205" t="s">
        <v>638</v>
      </c>
      <c r="C205" t="s">
        <v>515</v>
      </c>
      <c r="F205">
        <v>1</v>
      </c>
      <c r="CQ205" t="s">
        <v>49</v>
      </c>
      <c r="CR205" t="s">
        <v>615</v>
      </c>
      <c r="CS205" t="s">
        <v>55</v>
      </c>
      <c r="CT205" t="s">
        <v>636</v>
      </c>
      <c r="CU205">
        <v>192</v>
      </c>
    </row>
    <row r="206" spans="2:99">
      <c r="CQ206" t="s">
        <v>49</v>
      </c>
      <c r="CR206" t="s">
        <v>615</v>
      </c>
      <c r="CS206" t="s">
        <v>55</v>
      </c>
      <c r="CT206" t="s">
        <v>622</v>
      </c>
      <c r="CU206">
        <v>195</v>
      </c>
    </row>
    <row r="207" spans="2:99">
      <c r="CQ207" t="s">
        <v>49</v>
      </c>
      <c r="CR207" t="s">
        <v>615</v>
      </c>
      <c r="CS207" t="s">
        <v>53</v>
      </c>
    </row>
    <row r="208" spans="2:99">
      <c r="CQ208" t="s">
        <v>49</v>
      </c>
      <c r="CR208" t="s">
        <v>615</v>
      </c>
      <c r="CS208" t="s">
        <v>53</v>
      </c>
      <c r="CT208" t="s">
        <v>611</v>
      </c>
      <c r="CU208">
        <v>39121</v>
      </c>
    </row>
    <row r="209" spans="95:99">
      <c r="CQ209" t="s">
        <v>49</v>
      </c>
      <c r="CR209" t="s">
        <v>615</v>
      </c>
      <c r="CS209" t="s">
        <v>53</v>
      </c>
      <c r="CT209" t="s">
        <v>630</v>
      </c>
      <c r="CU209">
        <v>499</v>
      </c>
    </row>
    <row r="210" spans="95:99">
      <c r="CQ210" t="s">
        <v>49</v>
      </c>
      <c r="CR210" t="s">
        <v>615</v>
      </c>
      <c r="CS210" t="s">
        <v>53</v>
      </c>
      <c r="CT210" t="s">
        <v>631</v>
      </c>
      <c r="CU210">
        <v>11993</v>
      </c>
    </row>
    <row r="211" spans="95:99">
      <c r="CQ211" t="s">
        <v>49</v>
      </c>
      <c r="CR211" t="s">
        <v>615</v>
      </c>
      <c r="CS211" t="s">
        <v>53</v>
      </c>
      <c r="CT211" t="s">
        <v>632</v>
      </c>
      <c r="CU211">
        <v>21486</v>
      </c>
    </row>
    <row r="212" spans="95:99">
      <c r="CQ212" t="s">
        <v>49</v>
      </c>
      <c r="CR212" t="s">
        <v>615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615</v>
      </c>
      <c r="CS213" t="s">
        <v>53</v>
      </c>
      <c r="CT213" t="s">
        <v>645</v>
      </c>
      <c r="CU213">
        <v>1969</v>
      </c>
    </row>
    <row r="214" spans="95:99">
      <c r="CQ214" t="s">
        <v>49</v>
      </c>
      <c r="CR214" t="s">
        <v>615</v>
      </c>
      <c r="CS214" t="s">
        <v>53</v>
      </c>
      <c r="CT214" t="s">
        <v>633</v>
      </c>
      <c r="CU214">
        <v>1282</v>
      </c>
    </row>
    <row r="215" spans="95:99">
      <c r="CQ215" t="s">
        <v>49</v>
      </c>
      <c r="CR215" t="s">
        <v>615</v>
      </c>
      <c r="CS215" t="s">
        <v>53</v>
      </c>
      <c r="CT215" t="s">
        <v>634</v>
      </c>
      <c r="CU215">
        <v>64</v>
      </c>
    </row>
    <row r="216" spans="95:99">
      <c r="CQ216" t="s">
        <v>49</v>
      </c>
      <c r="CR216" t="s">
        <v>615</v>
      </c>
      <c r="CS216" t="s">
        <v>53</v>
      </c>
      <c r="CT216" t="s">
        <v>635</v>
      </c>
      <c r="CU216">
        <v>423</v>
      </c>
    </row>
    <row r="217" spans="95:99">
      <c r="CQ217" t="s">
        <v>49</v>
      </c>
      <c r="CR217" t="s">
        <v>615</v>
      </c>
      <c r="CS217" t="s">
        <v>53</v>
      </c>
      <c r="CT217" t="s">
        <v>636</v>
      </c>
      <c r="CU217">
        <v>91</v>
      </c>
    </row>
    <row r="218" spans="95:99">
      <c r="CQ218" t="s">
        <v>49</v>
      </c>
      <c r="CR218" t="s">
        <v>615</v>
      </c>
      <c r="CS218" t="s">
        <v>53</v>
      </c>
      <c r="CT218" t="s">
        <v>622</v>
      </c>
      <c r="CU218">
        <v>177</v>
      </c>
    </row>
    <row r="219" spans="95:99">
      <c r="CQ219" t="s">
        <v>49</v>
      </c>
      <c r="CR219" t="s">
        <v>615</v>
      </c>
      <c r="CS219" t="s">
        <v>53</v>
      </c>
    </row>
    <row r="220" spans="95:99">
      <c r="CQ220" t="s">
        <v>49</v>
      </c>
      <c r="CR220" t="s">
        <v>615</v>
      </c>
      <c r="CS220" t="s">
        <v>53</v>
      </c>
      <c r="CT220" t="s">
        <v>611</v>
      </c>
      <c r="CU220">
        <v>38410</v>
      </c>
    </row>
    <row r="221" spans="95:99">
      <c r="CQ221" t="s">
        <v>49</v>
      </c>
      <c r="CR221" t="s">
        <v>615</v>
      </c>
      <c r="CS221" t="s">
        <v>53</v>
      </c>
      <c r="CT221" t="s">
        <v>630</v>
      </c>
      <c r="CU221">
        <v>787</v>
      </c>
    </row>
    <row r="222" spans="95:99">
      <c r="CQ222" t="s">
        <v>49</v>
      </c>
      <c r="CR222" t="s">
        <v>615</v>
      </c>
      <c r="CS222" t="s">
        <v>53</v>
      </c>
      <c r="CT222" t="s">
        <v>631</v>
      </c>
      <c r="CU222">
        <v>8816</v>
      </c>
    </row>
    <row r="223" spans="95:99">
      <c r="CQ223" t="s">
        <v>49</v>
      </c>
      <c r="CR223" t="s">
        <v>615</v>
      </c>
      <c r="CS223" t="s">
        <v>53</v>
      </c>
      <c r="CT223" t="s">
        <v>632</v>
      </c>
      <c r="CU223">
        <v>22951</v>
      </c>
    </row>
    <row r="224" spans="95:99">
      <c r="CQ224" t="s">
        <v>49</v>
      </c>
      <c r="CR224" t="s">
        <v>615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615</v>
      </c>
      <c r="CS225" t="s">
        <v>53</v>
      </c>
      <c r="CT225" t="s">
        <v>645</v>
      </c>
      <c r="CU225">
        <v>2750</v>
      </c>
    </row>
    <row r="226" spans="95:99">
      <c r="CQ226" t="s">
        <v>49</v>
      </c>
      <c r="CR226" t="s">
        <v>615</v>
      </c>
      <c r="CS226" t="s">
        <v>53</v>
      </c>
      <c r="CT226" t="s">
        <v>633</v>
      </c>
      <c r="CU226">
        <v>920</v>
      </c>
    </row>
    <row r="227" spans="95:99">
      <c r="CQ227" t="s">
        <v>49</v>
      </c>
      <c r="CR227" t="s">
        <v>615</v>
      </c>
      <c r="CS227" t="s">
        <v>53</v>
      </c>
      <c r="CT227" t="s">
        <v>634</v>
      </c>
      <c r="CU227">
        <v>48</v>
      </c>
    </row>
    <row r="228" spans="95:99">
      <c r="CQ228" t="s">
        <v>49</v>
      </c>
      <c r="CR228" t="s">
        <v>615</v>
      </c>
      <c r="CS228" t="s">
        <v>53</v>
      </c>
      <c r="CT228" t="s">
        <v>635</v>
      </c>
      <c r="CU228">
        <v>333</v>
      </c>
    </row>
    <row r="229" spans="95:99">
      <c r="CQ229" t="s">
        <v>49</v>
      </c>
      <c r="CR229" t="s">
        <v>615</v>
      </c>
      <c r="CS229" t="s">
        <v>53</v>
      </c>
      <c r="CT229" t="s">
        <v>636</v>
      </c>
      <c r="CU229">
        <v>72</v>
      </c>
    </row>
    <row r="230" spans="95:99">
      <c r="CQ230" t="s">
        <v>49</v>
      </c>
      <c r="CR230" t="s">
        <v>615</v>
      </c>
      <c r="CS230" t="s">
        <v>53</v>
      </c>
      <c r="CT230" t="s">
        <v>622</v>
      </c>
      <c r="CU230">
        <v>154</v>
      </c>
    </row>
    <row r="231" spans="95:99">
      <c r="CQ231" t="s">
        <v>49</v>
      </c>
      <c r="CR231" t="s">
        <v>615</v>
      </c>
      <c r="CS231" t="s">
        <v>342</v>
      </c>
    </row>
    <row r="232" spans="95:99">
      <c r="CQ232" t="s">
        <v>49</v>
      </c>
      <c r="CR232" t="s">
        <v>615</v>
      </c>
      <c r="CS232" t="s">
        <v>342</v>
      </c>
      <c r="CT232" t="s">
        <v>611</v>
      </c>
      <c r="CU232">
        <v>3415</v>
      </c>
    </row>
    <row r="233" spans="95:99">
      <c r="CQ233" t="s">
        <v>49</v>
      </c>
      <c r="CR233" t="s">
        <v>615</v>
      </c>
      <c r="CS233" t="s">
        <v>342</v>
      </c>
      <c r="CT233" t="s">
        <v>630</v>
      </c>
      <c r="CU233">
        <v>78</v>
      </c>
    </row>
    <row r="234" spans="95:99">
      <c r="CQ234" t="s">
        <v>49</v>
      </c>
      <c r="CR234" t="s">
        <v>615</v>
      </c>
      <c r="CS234" t="s">
        <v>342</v>
      </c>
      <c r="CT234" t="s">
        <v>631</v>
      </c>
      <c r="CU234">
        <v>182</v>
      </c>
    </row>
    <row r="235" spans="95:99">
      <c r="CQ235" t="s">
        <v>49</v>
      </c>
      <c r="CR235" t="s">
        <v>615</v>
      </c>
      <c r="CS235" t="s">
        <v>342</v>
      </c>
      <c r="CT235" t="s">
        <v>632</v>
      </c>
      <c r="CU235">
        <v>2264</v>
      </c>
    </row>
    <row r="236" spans="95:99">
      <c r="CQ236" t="s">
        <v>49</v>
      </c>
      <c r="CR236" t="s">
        <v>615</v>
      </c>
      <c r="CS236" t="s">
        <v>342</v>
      </c>
      <c r="CT236" t="s">
        <v>164</v>
      </c>
      <c r="CU236">
        <v>764</v>
      </c>
    </row>
    <row r="237" spans="95:99">
      <c r="CQ237" t="s">
        <v>49</v>
      </c>
      <c r="CR237" t="s">
        <v>615</v>
      </c>
      <c r="CS237" t="s">
        <v>342</v>
      </c>
      <c r="CT237" t="s">
        <v>645</v>
      </c>
      <c r="CU237">
        <v>62</v>
      </c>
    </row>
    <row r="238" spans="95:99">
      <c r="CQ238" t="s">
        <v>49</v>
      </c>
      <c r="CR238" t="s">
        <v>615</v>
      </c>
      <c r="CS238" t="s">
        <v>342</v>
      </c>
      <c r="CT238" t="s">
        <v>633</v>
      </c>
      <c r="CU238">
        <v>15</v>
      </c>
    </row>
    <row r="239" spans="95:99">
      <c r="CQ239" t="s">
        <v>49</v>
      </c>
      <c r="CR239" t="s">
        <v>615</v>
      </c>
      <c r="CS239" t="s">
        <v>342</v>
      </c>
      <c r="CT239" t="s">
        <v>634</v>
      </c>
      <c r="CU239">
        <v>4</v>
      </c>
    </row>
    <row r="240" spans="95:99">
      <c r="CQ240" t="s">
        <v>49</v>
      </c>
      <c r="CR240" t="s">
        <v>615</v>
      </c>
      <c r="CS240" t="s">
        <v>342</v>
      </c>
      <c r="CT240" t="s">
        <v>635</v>
      </c>
      <c r="CU240">
        <v>10</v>
      </c>
    </row>
    <row r="241" spans="95:99">
      <c r="CQ241" t="s">
        <v>49</v>
      </c>
      <c r="CR241" t="s">
        <v>615</v>
      </c>
      <c r="CS241" t="s">
        <v>342</v>
      </c>
      <c r="CT241" t="s">
        <v>636</v>
      </c>
      <c r="CU241">
        <v>10</v>
      </c>
    </row>
    <row r="242" spans="95:99">
      <c r="CQ242" t="s">
        <v>49</v>
      </c>
      <c r="CR242" t="s">
        <v>615</v>
      </c>
      <c r="CS242" t="s">
        <v>342</v>
      </c>
      <c r="CT242" t="s">
        <v>622</v>
      </c>
      <c r="CU242">
        <v>26</v>
      </c>
    </row>
    <row r="243" spans="95:99">
      <c r="CQ243" t="s">
        <v>49</v>
      </c>
      <c r="CR243" t="s">
        <v>615</v>
      </c>
      <c r="CS243" t="s">
        <v>342</v>
      </c>
    </row>
    <row r="244" spans="95:99">
      <c r="CQ244" t="s">
        <v>49</v>
      </c>
      <c r="CR244" t="s">
        <v>615</v>
      </c>
      <c r="CS244" t="s">
        <v>342</v>
      </c>
      <c r="CT244" t="s">
        <v>611</v>
      </c>
      <c r="CU244">
        <v>1974</v>
      </c>
    </row>
    <row r="245" spans="95:99">
      <c r="CQ245" t="s">
        <v>49</v>
      </c>
      <c r="CR245" t="s">
        <v>615</v>
      </c>
      <c r="CS245" t="s">
        <v>342</v>
      </c>
      <c r="CT245" t="s">
        <v>630</v>
      </c>
      <c r="CU245">
        <v>134</v>
      </c>
    </row>
    <row r="246" spans="95:99">
      <c r="CQ246" t="s">
        <v>49</v>
      </c>
      <c r="CR246" t="s">
        <v>615</v>
      </c>
      <c r="CS246" t="s">
        <v>342</v>
      </c>
      <c r="CT246" t="s">
        <v>631</v>
      </c>
      <c r="CU246">
        <v>323</v>
      </c>
    </row>
    <row r="247" spans="95:99">
      <c r="CQ247" t="s">
        <v>49</v>
      </c>
      <c r="CR247" t="s">
        <v>615</v>
      </c>
      <c r="CS247" t="s">
        <v>342</v>
      </c>
      <c r="CT247" t="s">
        <v>632</v>
      </c>
      <c r="CU247">
        <v>466</v>
      </c>
    </row>
    <row r="248" spans="95:99">
      <c r="CQ248" t="s">
        <v>49</v>
      </c>
      <c r="CR248" t="s">
        <v>615</v>
      </c>
      <c r="CS248" t="s">
        <v>342</v>
      </c>
      <c r="CT248" t="s">
        <v>164</v>
      </c>
      <c r="CU248">
        <v>946</v>
      </c>
    </row>
    <row r="249" spans="95:99">
      <c r="CQ249" t="s">
        <v>49</v>
      </c>
      <c r="CR249" t="s">
        <v>615</v>
      </c>
      <c r="CS249" t="s">
        <v>342</v>
      </c>
      <c r="CT249" t="s">
        <v>645</v>
      </c>
      <c r="CU249">
        <v>36</v>
      </c>
    </row>
    <row r="250" spans="95:99">
      <c r="CQ250" t="s">
        <v>49</v>
      </c>
      <c r="CR250" t="s">
        <v>615</v>
      </c>
      <c r="CS250" t="s">
        <v>342</v>
      </c>
      <c r="CT250" t="s">
        <v>633</v>
      </c>
      <c r="CU250">
        <v>22</v>
      </c>
    </row>
    <row r="251" spans="95:99">
      <c r="CQ251" t="s">
        <v>49</v>
      </c>
      <c r="CR251" t="s">
        <v>615</v>
      </c>
      <c r="CS251" t="s">
        <v>342</v>
      </c>
      <c r="CT251" t="s">
        <v>634</v>
      </c>
      <c r="CU251">
        <v>8</v>
      </c>
    </row>
    <row r="252" spans="95:99">
      <c r="CQ252" t="s">
        <v>49</v>
      </c>
      <c r="CR252" t="s">
        <v>615</v>
      </c>
      <c r="CS252" t="s">
        <v>342</v>
      </c>
      <c r="CT252" t="s">
        <v>635</v>
      </c>
      <c r="CU252">
        <v>9</v>
      </c>
    </row>
    <row r="253" spans="95:99">
      <c r="CQ253" t="s">
        <v>49</v>
      </c>
      <c r="CR253" t="s">
        <v>615</v>
      </c>
      <c r="CS253" t="s">
        <v>342</v>
      </c>
      <c r="CT253" t="s">
        <v>636</v>
      </c>
      <c r="CU253">
        <v>20</v>
      </c>
    </row>
    <row r="254" spans="95:99">
      <c r="CQ254" t="s">
        <v>49</v>
      </c>
      <c r="CR254" t="s">
        <v>615</v>
      </c>
      <c r="CS254" t="s">
        <v>342</v>
      </c>
      <c r="CT254" t="s">
        <v>622</v>
      </c>
      <c r="CU254">
        <v>10</v>
      </c>
    </row>
    <row r="255" spans="95:99">
      <c r="CQ255" t="s">
        <v>49</v>
      </c>
      <c r="CR255" t="s">
        <v>615</v>
      </c>
      <c r="CS255" t="s">
        <v>622</v>
      </c>
    </row>
    <row r="256" spans="95:99">
      <c r="CQ256" t="s">
        <v>49</v>
      </c>
      <c r="CR256" t="s">
        <v>615</v>
      </c>
      <c r="CS256" t="s">
        <v>622</v>
      </c>
      <c r="CT256" t="s">
        <v>611</v>
      </c>
      <c r="CU256">
        <v>760</v>
      </c>
    </row>
    <row r="257" spans="95:99">
      <c r="CQ257" t="s">
        <v>49</v>
      </c>
      <c r="CR257" t="s">
        <v>615</v>
      </c>
      <c r="CS257" t="s">
        <v>622</v>
      </c>
      <c r="CT257" t="s">
        <v>630</v>
      </c>
      <c r="CU257">
        <v>14</v>
      </c>
    </row>
    <row r="258" spans="95:99">
      <c r="CQ258" t="s">
        <v>49</v>
      </c>
      <c r="CR258" t="s">
        <v>615</v>
      </c>
      <c r="CS258" t="s">
        <v>622</v>
      </c>
      <c r="CT258" t="s">
        <v>631</v>
      </c>
      <c r="CU258">
        <v>227</v>
      </c>
    </row>
    <row r="259" spans="95:99">
      <c r="CQ259" t="s">
        <v>49</v>
      </c>
      <c r="CR259" t="s">
        <v>615</v>
      </c>
      <c r="CS259" t="s">
        <v>622</v>
      </c>
      <c r="CT259" t="s">
        <v>632</v>
      </c>
      <c r="CU259">
        <v>287</v>
      </c>
    </row>
    <row r="260" spans="95:99">
      <c r="CQ260" t="s">
        <v>49</v>
      </c>
      <c r="CR260" t="s">
        <v>615</v>
      </c>
      <c r="CS260" t="s">
        <v>622</v>
      </c>
      <c r="CT260" t="s">
        <v>164</v>
      </c>
      <c r="CU260">
        <v>44</v>
      </c>
    </row>
    <row r="261" spans="95:99">
      <c r="CQ261" t="s">
        <v>49</v>
      </c>
      <c r="CR261" t="s">
        <v>615</v>
      </c>
      <c r="CS261" t="s">
        <v>622</v>
      </c>
      <c r="CT261" t="s">
        <v>645</v>
      </c>
      <c r="CU261">
        <v>77</v>
      </c>
    </row>
    <row r="262" spans="95:99">
      <c r="CQ262" t="s">
        <v>49</v>
      </c>
      <c r="CR262" t="s">
        <v>615</v>
      </c>
      <c r="CS262" t="s">
        <v>622</v>
      </c>
      <c r="CT262" t="s">
        <v>633</v>
      </c>
      <c r="CU262">
        <v>67</v>
      </c>
    </row>
    <row r="263" spans="95:99">
      <c r="CQ263" t="s">
        <v>49</v>
      </c>
      <c r="CR263" t="s">
        <v>615</v>
      </c>
      <c r="CS263" t="s">
        <v>622</v>
      </c>
      <c r="CT263" t="s">
        <v>634</v>
      </c>
      <c r="CU263">
        <v>1</v>
      </c>
    </row>
    <row r="264" spans="95:99">
      <c r="CQ264" t="s">
        <v>49</v>
      </c>
      <c r="CR264" t="s">
        <v>615</v>
      </c>
      <c r="CS264" t="s">
        <v>622</v>
      </c>
      <c r="CT264" t="s">
        <v>635</v>
      </c>
      <c r="CU264">
        <v>17</v>
      </c>
    </row>
    <row r="265" spans="95:99">
      <c r="CQ265" t="s">
        <v>49</v>
      </c>
      <c r="CR265" t="s">
        <v>615</v>
      </c>
      <c r="CS265" t="s">
        <v>622</v>
      </c>
      <c r="CT265" t="s">
        <v>636</v>
      </c>
      <c r="CU265">
        <v>1</v>
      </c>
    </row>
    <row r="266" spans="95:99">
      <c r="CQ266" t="s">
        <v>49</v>
      </c>
      <c r="CR266" t="s">
        <v>615</v>
      </c>
      <c r="CS266" t="s">
        <v>622</v>
      </c>
      <c r="CT266" t="s">
        <v>622</v>
      </c>
      <c r="CU266">
        <v>25</v>
      </c>
    </row>
    <row r="267" spans="95:99">
      <c r="CQ267" t="s">
        <v>49</v>
      </c>
      <c r="CR267" t="s">
        <v>616</v>
      </c>
    </row>
    <row r="268" spans="95:99">
      <c r="CQ268" t="s">
        <v>49</v>
      </c>
      <c r="CR268" t="s">
        <v>616</v>
      </c>
      <c r="CS268" t="s">
        <v>611</v>
      </c>
    </row>
    <row r="269" spans="95:99">
      <c r="CQ269" t="s">
        <v>49</v>
      </c>
      <c r="CR269" t="s">
        <v>616</v>
      </c>
      <c r="CS269" t="s">
        <v>49</v>
      </c>
      <c r="CT269" t="s">
        <v>611</v>
      </c>
      <c r="CU269">
        <v>116041</v>
      </c>
    </row>
    <row r="270" spans="95:99">
      <c r="CQ270" t="s">
        <v>49</v>
      </c>
      <c r="CR270" t="s">
        <v>616</v>
      </c>
      <c r="CS270" t="s">
        <v>49</v>
      </c>
      <c r="CT270" t="s">
        <v>630</v>
      </c>
      <c r="CU270">
        <v>1455</v>
      </c>
    </row>
    <row r="271" spans="95:99">
      <c r="CQ271" t="s">
        <v>49</v>
      </c>
      <c r="CR271" t="s">
        <v>616</v>
      </c>
      <c r="CS271" t="s">
        <v>49</v>
      </c>
      <c r="CT271" t="s">
        <v>631</v>
      </c>
      <c r="CU271">
        <v>49346</v>
      </c>
    </row>
    <row r="272" spans="95:99">
      <c r="CQ272" t="s">
        <v>49</v>
      </c>
      <c r="CR272" t="s">
        <v>616</v>
      </c>
      <c r="CS272" t="s">
        <v>49</v>
      </c>
      <c r="CT272" t="s">
        <v>632</v>
      </c>
      <c r="CU272">
        <v>45221</v>
      </c>
    </row>
    <row r="273" spans="95:99">
      <c r="CQ273" t="s">
        <v>49</v>
      </c>
      <c r="CR273" t="s">
        <v>616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616</v>
      </c>
      <c r="CS274" t="s">
        <v>49</v>
      </c>
      <c r="CT274" t="s">
        <v>645</v>
      </c>
      <c r="CU274">
        <v>6401</v>
      </c>
    </row>
    <row r="275" spans="95:99">
      <c r="CQ275" t="s">
        <v>49</v>
      </c>
      <c r="CR275" t="s">
        <v>616</v>
      </c>
      <c r="CS275" t="s">
        <v>49</v>
      </c>
      <c r="CT275" t="s">
        <v>633</v>
      </c>
      <c r="CU275">
        <v>5888</v>
      </c>
    </row>
    <row r="276" spans="95:99">
      <c r="CQ276" t="s">
        <v>49</v>
      </c>
      <c r="CR276" t="s">
        <v>616</v>
      </c>
      <c r="CS276" t="s">
        <v>49</v>
      </c>
      <c r="CT276" t="s">
        <v>634</v>
      </c>
      <c r="CU276">
        <v>443</v>
      </c>
    </row>
    <row r="277" spans="95:99">
      <c r="CQ277" t="s">
        <v>49</v>
      </c>
      <c r="CR277" t="s">
        <v>616</v>
      </c>
      <c r="CS277" t="s">
        <v>49</v>
      </c>
      <c r="CT277" t="s">
        <v>635</v>
      </c>
      <c r="CU277">
        <v>1688</v>
      </c>
    </row>
    <row r="278" spans="95:99">
      <c r="CQ278" t="s">
        <v>49</v>
      </c>
      <c r="CR278" t="s">
        <v>616</v>
      </c>
      <c r="CS278" t="s">
        <v>49</v>
      </c>
      <c r="CT278" t="s">
        <v>636</v>
      </c>
      <c r="CU278">
        <v>329</v>
      </c>
    </row>
    <row r="279" spans="95:99">
      <c r="CQ279" t="s">
        <v>49</v>
      </c>
      <c r="CR279" t="s">
        <v>616</v>
      </c>
      <c r="CS279" t="s">
        <v>49</v>
      </c>
      <c r="CT279" t="s">
        <v>622</v>
      </c>
      <c r="CU279">
        <v>550</v>
      </c>
    </row>
    <row r="280" spans="95:99">
      <c r="CQ280" t="s">
        <v>49</v>
      </c>
      <c r="CR280" t="s">
        <v>616</v>
      </c>
      <c r="CS280" t="s">
        <v>55</v>
      </c>
    </row>
    <row r="281" spans="95:99">
      <c r="CQ281" t="s">
        <v>49</v>
      </c>
      <c r="CR281" t="s">
        <v>616</v>
      </c>
      <c r="CS281" t="s">
        <v>55</v>
      </c>
      <c r="CT281" t="s">
        <v>611</v>
      </c>
      <c r="CU281">
        <v>42221</v>
      </c>
    </row>
    <row r="282" spans="95:99">
      <c r="CQ282" t="s">
        <v>49</v>
      </c>
      <c r="CR282" t="s">
        <v>616</v>
      </c>
      <c r="CS282" t="s">
        <v>55</v>
      </c>
      <c r="CT282" t="s">
        <v>630</v>
      </c>
      <c r="CU282">
        <v>492</v>
      </c>
    </row>
    <row r="283" spans="95:99">
      <c r="CQ283" t="s">
        <v>49</v>
      </c>
      <c r="CR283" t="s">
        <v>616</v>
      </c>
      <c r="CS283" t="s">
        <v>55</v>
      </c>
      <c r="CT283" t="s">
        <v>631</v>
      </c>
      <c r="CU283">
        <v>26248</v>
      </c>
    </row>
    <row r="284" spans="95:99">
      <c r="CQ284" t="s">
        <v>49</v>
      </c>
      <c r="CR284" t="s">
        <v>616</v>
      </c>
      <c r="CS284" t="s">
        <v>55</v>
      </c>
      <c r="CT284" t="s">
        <v>632</v>
      </c>
      <c r="CU284">
        <v>6182</v>
      </c>
    </row>
    <row r="285" spans="95:99">
      <c r="CQ285" t="s">
        <v>49</v>
      </c>
      <c r="CR285" t="s">
        <v>616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616</v>
      </c>
      <c r="CS286" t="s">
        <v>55</v>
      </c>
      <c r="CT286" t="s">
        <v>645</v>
      </c>
      <c r="CU286">
        <v>2338</v>
      </c>
    </row>
    <row r="287" spans="95:99">
      <c r="CQ287" t="s">
        <v>49</v>
      </c>
      <c r="CR287" t="s">
        <v>616</v>
      </c>
      <c r="CS287" t="s">
        <v>55</v>
      </c>
      <c r="CT287" t="s">
        <v>633</v>
      </c>
      <c r="CU287">
        <v>4315</v>
      </c>
    </row>
    <row r="288" spans="95:99">
      <c r="CQ288" t="s">
        <v>49</v>
      </c>
      <c r="CR288" t="s">
        <v>616</v>
      </c>
      <c r="CS288" t="s">
        <v>55</v>
      </c>
      <c r="CT288" t="s">
        <v>634</v>
      </c>
      <c r="CU288">
        <v>298</v>
      </c>
    </row>
    <row r="289" spans="95:99">
      <c r="CQ289" t="s">
        <v>49</v>
      </c>
      <c r="CR289" t="s">
        <v>616</v>
      </c>
      <c r="CS289" t="s">
        <v>55</v>
      </c>
      <c r="CT289" t="s">
        <v>635</v>
      </c>
      <c r="CU289">
        <v>1142</v>
      </c>
    </row>
    <row r="290" spans="95:99">
      <c r="CQ290" t="s">
        <v>49</v>
      </c>
      <c r="CR290" t="s">
        <v>616</v>
      </c>
      <c r="CS290" t="s">
        <v>55</v>
      </c>
      <c r="CT290" t="s">
        <v>636</v>
      </c>
      <c r="CU290">
        <v>160</v>
      </c>
    </row>
    <row r="291" spans="95:99">
      <c r="CQ291" t="s">
        <v>49</v>
      </c>
      <c r="CR291" t="s">
        <v>616</v>
      </c>
      <c r="CS291" t="s">
        <v>55</v>
      </c>
      <c r="CT291" t="s">
        <v>622</v>
      </c>
      <c r="CU291">
        <v>190</v>
      </c>
    </row>
    <row r="292" spans="95:99">
      <c r="CQ292" t="s">
        <v>49</v>
      </c>
      <c r="CR292" t="s">
        <v>616</v>
      </c>
      <c r="CS292" t="s">
        <v>53</v>
      </c>
    </row>
    <row r="293" spans="95:99">
      <c r="CQ293" t="s">
        <v>49</v>
      </c>
      <c r="CR293" t="s">
        <v>616</v>
      </c>
      <c r="CS293" t="s">
        <v>53</v>
      </c>
      <c r="CT293" t="s">
        <v>611</v>
      </c>
      <c r="CU293">
        <v>43364</v>
      </c>
    </row>
    <row r="294" spans="95:99">
      <c r="CQ294" t="s">
        <v>49</v>
      </c>
      <c r="CR294" t="s">
        <v>616</v>
      </c>
      <c r="CS294" t="s">
        <v>53</v>
      </c>
      <c r="CT294" t="s">
        <v>630</v>
      </c>
      <c r="CU294">
        <v>342</v>
      </c>
    </row>
    <row r="295" spans="95:99">
      <c r="CQ295" t="s">
        <v>49</v>
      </c>
      <c r="CR295" t="s">
        <v>616</v>
      </c>
      <c r="CS295" t="s">
        <v>53</v>
      </c>
      <c r="CT295" t="s">
        <v>631</v>
      </c>
      <c r="CU295">
        <v>15757</v>
      </c>
    </row>
    <row r="296" spans="95:99">
      <c r="CQ296" t="s">
        <v>49</v>
      </c>
      <c r="CR296" t="s">
        <v>616</v>
      </c>
      <c r="CS296" t="s">
        <v>53</v>
      </c>
      <c r="CT296" t="s">
        <v>632</v>
      </c>
      <c r="CU296">
        <v>22945</v>
      </c>
    </row>
    <row r="297" spans="95:99">
      <c r="CQ297" t="s">
        <v>49</v>
      </c>
      <c r="CR297" t="s">
        <v>616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616</v>
      </c>
      <c r="CS298" t="s">
        <v>53</v>
      </c>
      <c r="CT298" t="s">
        <v>645</v>
      </c>
      <c r="CU298">
        <v>1779</v>
      </c>
    </row>
    <row r="299" spans="95:99">
      <c r="CQ299" t="s">
        <v>49</v>
      </c>
      <c r="CR299" t="s">
        <v>616</v>
      </c>
      <c r="CS299" t="s">
        <v>53</v>
      </c>
      <c r="CT299" t="s">
        <v>633</v>
      </c>
      <c r="CU299">
        <v>835</v>
      </c>
    </row>
    <row r="300" spans="95:99">
      <c r="CQ300" t="s">
        <v>49</v>
      </c>
      <c r="CR300" t="s">
        <v>616</v>
      </c>
      <c r="CS300" t="s">
        <v>53</v>
      </c>
      <c r="CT300" t="s">
        <v>634</v>
      </c>
      <c r="CU300">
        <v>99</v>
      </c>
    </row>
    <row r="301" spans="95:99">
      <c r="CQ301" t="s">
        <v>49</v>
      </c>
      <c r="CR301" t="s">
        <v>616</v>
      </c>
      <c r="CS301" t="s">
        <v>53</v>
      </c>
      <c r="CT301" t="s">
        <v>635</v>
      </c>
      <c r="CU301">
        <v>322</v>
      </c>
    </row>
    <row r="302" spans="95:99">
      <c r="CQ302" t="s">
        <v>49</v>
      </c>
      <c r="CR302" t="s">
        <v>616</v>
      </c>
      <c r="CS302" t="s">
        <v>53</v>
      </c>
      <c r="CT302" t="s">
        <v>636</v>
      </c>
      <c r="CU302">
        <v>76</v>
      </c>
    </row>
    <row r="303" spans="95:99">
      <c r="CQ303" t="s">
        <v>49</v>
      </c>
      <c r="CR303" t="s">
        <v>616</v>
      </c>
      <c r="CS303" t="s">
        <v>53</v>
      </c>
      <c r="CT303" t="s">
        <v>622</v>
      </c>
      <c r="CU303">
        <v>158</v>
      </c>
    </row>
    <row r="304" spans="95:99">
      <c r="CQ304" t="s">
        <v>49</v>
      </c>
      <c r="CR304" t="s">
        <v>616</v>
      </c>
      <c r="CS304" t="s">
        <v>53</v>
      </c>
    </row>
    <row r="305" spans="95:99">
      <c r="CQ305" t="s">
        <v>49</v>
      </c>
      <c r="CR305" t="s">
        <v>616</v>
      </c>
      <c r="CS305" t="s">
        <v>53</v>
      </c>
      <c r="CT305" t="s">
        <v>611</v>
      </c>
      <c r="CU305">
        <v>24370</v>
      </c>
    </row>
    <row r="306" spans="95:99">
      <c r="CQ306" t="s">
        <v>49</v>
      </c>
      <c r="CR306" t="s">
        <v>616</v>
      </c>
      <c r="CS306" t="s">
        <v>53</v>
      </c>
      <c r="CT306" t="s">
        <v>630</v>
      </c>
      <c r="CU306">
        <v>410</v>
      </c>
    </row>
    <row r="307" spans="95:99">
      <c r="CQ307" t="s">
        <v>49</v>
      </c>
      <c r="CR307" t="s">
        <v>616</v>
      </c>
      <c r="CS307" t="s">
        <v>53</v>
      </c>
      <c r="CT307" t="s">
        <v>631</v>
      </c>
      <c r="CU307">
        <v>6586</v>
      </c>
    </row>
    <row r="308" spans="95:99">
      <c r="CQ308" t="s">
        <v>49</v>
      </c>
      <c r="CR308" t="s">
        <v>616</v>
      </c>
      <c r="CS308" t="s">
        <v>53</v>
      </c>
      <c r="CT308" t="s">
        <v>632</v>
      </c>
      <c r="CU308">
        <v>13317</v>
      </c>
    </row>
    <row r="309" spans="95:99">
      <c r="CQ309" t="s">
        <v>49</v>
      </c>
      <c r="CR309" t="s">
        <v>616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616</v>
      </c>
      <c r="CS310" t="s">
        <v>53</v>
      </c>
      <c r="CT310" t="s">
        <v>645</v>
      </c>
      <c r="CU310">
        <v>2122</v>
      </c>
    </row>
    <row r="311" spans="95:99">
      <c r="CQ311" t="s">
        <v>49</v>
      </c>
      <c r="CR311" t="s">
        <v>616</v>
      </c>
      <c r="CS311" t="s">
        <v>53</v>
      </c>
      <c r="CT311" t="s">
        <v>633</v>
      </c>
      <c r="CU311">
        <v>644</v>
      </c>
    </row>
    <row r="312" spans="95:99">
      <c r="CQ312" t="s">
        <v>49</v>
      </c>
      <c r="CR312" t="s">
        <v>616</v>
      </c>
      <c r="CS312" t="s">
        <v>53</v>
      </c>
      <c r="CT312" t="s">
        <v>634</v>
      </c>
      <c r="CU312">
        <v>30</v>
      </c>
    </row>
    <row r="313" spans="95:99">
      <c r="CQ313" t="s">
        <v>49</v>
      </c>
      <c r="CR313" t="s">
        <v>616</v>
      </c>
      <c r="CS313" t="s">
        <v>53</v>
      </c>
      <c r="CT313" t="s">
        <v>635</v>
      </c>
      <c r="CU313">
        <v>191</v>
      </c>
    </row>
    <row r="314" spans="95:99">
      <c r="CQ314" t="s">
        <v>49</v>
      </c>
      <c r="CR314" t="s">
        <v>616</v>
      </c>
      <c r="CS314" t="s">
        <v>53</v>
      </c>
      <c r="CT314" t="s">
        <v>636</v>
      </c>
      <c r="CU314">
        <v>43</v>
      </c>
    </row>
    <row r="315" spans="95:99">
      <c r="CQ315" t="s">
        <v>49</v>
      </c>
      <c r="CR315" t="s">
        <v>616</v>
      </c>
      <c r="CS315" t="s">
        <v>53</v>
      </c>
      <c r="CT315" t="s">
        <v>622</v>
      </c>
      <c r="CU315">
        <v>123</v>
      </c>
    </row>
    <row r="316" spans="95:99">
      <c r="CQ316" t="s">
        <v>49</v>
      </c>
      <c r="CR316" t="s">
        <v>616</v>
      </c>
      <c r="CS316" t="s">
        <v>342</v>
      </c>
    </row>
    <row r="317" spans="95:99">
      <c r="CQ317" t="s">
        <v>49</v>
      </c>
      <c r="CR317" t="s">
        <v>616</v>
      </c>
      <c r="CS317" t="s">
        <v>342</v>
      </c>
      <c r="CT317" t="s">
        <v>611</v>
      </c>
      <c r="CU317">
        <v>4039</v>
      </c>
    </row>
    <row r="318" spans="95:99">
      <c r="CQ318" t="s">
        <v>49</v>
      </c>
      <c r="CR318" t="s">
        <v>616</v>
      </c>
      <c r="CS318" t="s">
        <v>342</v>
      </c>
      <c r="CT318" t="s">
        <v>630</v>
      </c>
      <c r="CU318">
        <v>126</v>
      </c>
    </row>
    <row r="319" spans="95:99">
      <c r="CQ319" t="s">
        <v>49</v>
      </c>
      <c r="CR319" t="s">
        <v>616</v>
      </c>
      <c r="CS319" t="s">
        <v>342</v>
      </c>
      <c r="CT319" t="s">
        <v>631</v>
      </c>
      <c r="CU319">
        <v>242</v>
      </c>
    </row>
    <row r="320" spans="95:99">
      <c r="CQ320" t="s">
        <v>49</v>
      </c>
      <c r="CR320" t="s">
        <v>616</v>
      </c>
      <c r="CS320" t="s">
        <v>342</v>
      </c>
      <c r="CT320" t="s">
        <v>632</v>
      </c>
      <c r="CU320">
        <v>2214</v>
      </c>
    </row>
    <row r="321" spans="95:99">
      <c r="CQ321" t="s">
        <v>49</v>
      </c>
      <c r="CR321" t="s">
        <v>616</v>
      </c>
      <c r="CS321" t="s">
        <v>342</v>
      </c>
      <c r="CT321" t="s">
        <v>164</v>
      </c>
      <c r="CU321">
        <v>1251</v>
      </c>
    </row>
    <row r="322" spans="95:99">
      <c r="CQ322" t="s">
        <v>49</v>
      </c>
      <c r="CR322" t="s">
        <v>616</v>
      </c>
      <c r="CS322" t="s">
        <v>342</v>
      </c>
      <c r="CT322" t="s">
        <v>645</v>
      </c>
      <c r="CU322">
        <v>81</v>
      </c>
    </row>
    <row r="323" spans="95:99">
      <c r="CQ323" t="s">
        <v>49</v>
      </c>
      <c r="CR323" t="s">
        <v>616</v>
      </c>
      <c r="CS323" t="s">
        <v>342</v>
      </c>
      <c r="CT323" t="s">
        <v>633</v>
      </c>
      <c r="CU323">
        <v>20</v>
      </c>
    </row>
    <row r="324" spans="95:99">
      <c r="CQ324" t="s">
        <v>49</v>
      </c>
      <c r="CR324" t="s">
        <v>616</v>
      </c>
      <c r="CS324" t="s">
        <v>342</v>
      </c>
      <c r="CT324" t="s">
        <v>634</v>
      </c>
      <c r="CU324">
        <v>10</v>
      </c>
    </row>
    <row r="325" spans="95:99">
      <c r="CQ325" t="s">
        <v>49</v>
      </c>
      <c r="CR325" t="s">
        <v>616</v>
      </c>
      <c r="CS325" t="s">
        <v>342</v>
      </c>
      <c r="CT325" t="s">
        <v>635</v>
      </c>
      <c r="CU325">
        <v>16</v>
      </c>
    </row>
    <row r="326" spans="95:99">
      <c r="CQ326" t="s">
        <v>49</v>
      </c>
      <c r="CR326" t="s">
        <v>616</v>
      </c>
      <c r="CS326" t="s">
        <v>342</v>
      </c>
      <c r="CT326" t="s">
        <v>636</v>
      </c>
      <c r="CU326">
        <v>36</v>
      </c>
    </row>
    <row r="327" spans="95:99">
      <c r="CQ327" t="s">
        <v>49</v>
      </c>
      <c r="CR327" t="s">
        <v>616</v>
      </c>
      <c r="CS327" t="s">
        <v>342</v>
      </c>
      <c r="CT327" t="s">
        <v>622</v>
      </c>
      <c r="CU327">
        <v>43</v>
      </c>
    </row>
    <row r="328" spans="95:99">
      <c r="CQ328" t="s">
        <v>49</v>
      </c>
      <c r="CR328" t="s">
        <v>616</v>
      </c>
      <c r="CS328" t="s">
        <v>342</v>
      </c>
    </row>
    <row r="329" spans="95:99">
      <c r="CQ329" t="s">
        <v>49</v>
      </c>
      <c r="CR329" t="s">
        <v>616</v>
      </c>
      <c r="CS329" t="s">
        <v>342</v>
      </c>
      <c r="CT329" t="s">
        <v>611</v>
      </c>
      <c r="CU329">
        <v>1381</v>
      </c>
    </row>
    <row r="330" spans="95:99">
      <c r="CQ330" t="s">
        <v>49</v>
      </c>
      <c r="CR330" t="s">
        <v>616</v>
      </c>
      <c r="CS330" t="s">
        <v>342</v>
      </c>
      <c r="CT330" t="s">
        <v>630</v>
      </c>
      <c r="CU330">
        <v>71</v>
      </c>
    </row>
    <row r="331" spans="95:99">
      <c r="CQ331" t="s">
        <v>49</v>
      </c>
      <c r="CR331" t="s">
        <v>616</v>
      </c>
      <c r="CS331" t="s">
        <v>342</v>
      </c>
      <c r="CT331" t="s">
        <v>631</v>
      </c>
      <c r="CU331">
        <v>264</v>
      </c>
    </row>
    <row r="332" spans="95:99">
      <c r="CQ332" t="s">
        <v>49</v>
      </c>
      <c r="CR332" t="s">
        <v>616</v>
      </c>
      <c r="CS332" t="s">
        <v>342</v>
      </c>
      <c r="CT332" t="s">
        <v>632</v>
      </c>
      <c r="CU332">
        <v>346</v>
      </c>
    </row>
    <row r="333" spans="95:99">
      <c r="CQ333" t="s">
        <v>49</v>
      </c>
      <c r="CR333" t="s">
        <v>616</v>
      </c>
      <c r="CS333" t="s">
        <v>342</v>
      </c>
      <c r="CT333" t="s">
        <v>164</v>
      </c>
      <c r="CU333">
        <v>628</v>
      </c>
    </row>
    <row r="334" spans="95:99">
      <c r="CQ334" t="s">
        <v>49</v>
      </c>
      <c r="CR334" t="s">
        <v>616</v>
      </c>
      <c r="CS334" t="s">
        <v>342</v>
      </c>
      <c r="CT334" t="s">
        <v>645</v>
      </c>
      <c r="CU334">
        <v>19</v>
      </c>
    </row>
    <row r="335" spans="95:99">
      <c r="CQ335" t="s">
        <v>49</v>
      </c>
      <c r="CR335" t="s">
        <v>616</v>
      </c>
      <c r="CS335" t="s">
        <v>342</v>
      </c>
      <c r="CT335" t="s">
        <v>633</v>
      </c>
      <c r="CU335">
        <v>14</v>
      </c>
    </row>
    <row r="336" spans="95:99">
      <c r="CQ336" t="s">
        <v>49</v>
      </c>
      <c r="CR336" t="s">
        <v>616</v>
      </c>
      <c r="CS336" t="s">
        <v>342</v>
      </c>
      <c r="CT336" t="s">
        <v>634</v>
      </c>
      <c r="CU336">
        <v>5</v>
      </c>
    </row>
    <row r="337" spans="95:99">
      <c r="CQ337" t="s">
        <v>49</v>
      </c>
      <c r="CR337" t="s">
        <v>616</v>
      </c>
      <c r="CS337" t="s">
        <v>342</v>
      </c>
      <c r="CT337" t="s">
        <v>635</v>
      </c>
      <c r="CU337">
        <v>8</v>
      </c>
    </row>
    <row r="338" spans="95:99">
      <c r="CQ338" t="s">
        <v>49</v>
      </c>
      <c r="CR338" t="s">
        <v>616</v>
      </c>
      <c r="CS338" t="s">
        <v>342</v>
      </c>
      <c r="CT338" t="s">
        <v>636</v>
      </c>
      <c r="CU338">
        <v>13</v>
      </c>
    </row>
    <row r="339" spans="95:99">
      <c r="CQ339" t="s">
        <v>49</v>
      </c>
      <c r="CR339" t="s">
        <v>616</v>
      </c>
      <c r="CS339" t="s">
        <v>342</v>
      </c>
      <c r="CT339" t="s">
        <v>622</v>
      </c>
      <c r="CU339">
        <v>13</v>
      </c>
    </row>
    <row r="340" spans="95:99">
      <c r="CQ340" t="s">
        <v>49</v>
      </c>
      <c r="CR340" t="s">
        <v>616</v>
      </c>
      <c r="CS340" t="s">
        <v>622</v>
      </c>
    </row>
    <row r="341" spans="95:99">
      <c r="CQ341" t="s">
        <v>49</v>
      </c>
      <c r="CR341" t="s">
        <v>616</v>
      </c>
      <c r="CS341" t="s">
        <v>622</v>
      </c>
      <c r="CT341" t="s">
        <v>611</v>
      </c>
      <c r="CU341">
        <v>666</v>
      </c>
    </row>
    <row r="342" spans="95:99">
      <c r="CQ342" t="s">
        <v>49</v>
      </c>
      <c r="CR342" t="s">
        <v>616</v>
      </c>
      <c r="CS342" t="s">
        <v>622</v>
      </c>
      <c r="CT342" t="s">
        <v>630</v>
      </c>
      <c r="CU342">
        <v>14</v>
      </c>
    </row>
    <row r="343" spans="95:99">
      <c r="CQ343" t="s">
        <v>49</v>
      </c>
      <c r="CR343" t="s">
        <v>616</v>
      </c>
      <c r="CS343" t="s">
        <v>622</v>
      </c>
      <c r="CT343" t="s">
        <v>631</v>
      </c>
      <c r="CU343">
        <v>249</v>
      </c>
    </row>
    <row r="344" spans="95:99">
      <c r="CQ344" t="s">
        <v>49</v>
      </c>
      <c r="CR344" t="s">
        <v>616</v>
      </c>
      <c r="CS344" t="s">
        <v>622</v>
      </c>
      <c r="CT344" t="s">
        <v>632</v>
      </c>
      <c r="CU344">
        <v>217</v>
      </c>
    </row>
    <row r="345" spans="95:99">
      <c r="CQ345" t="s">
        <v>49</v>
      </c>
      <c r="CR345" t="s">
        <v>616</v>
      </c>
      <c r="CS345" t="s">
        <v>622</v>
      </c>
      <c r="CT345" t="s">
        <v>164</v>
      </c>
      <c r="CU345">
        <v>30</v>
      </c>
    </row>
    <row r="346" spans="95:99">
      <c r="CQ346" t="s">
        <v>49</v>
      </c>
      <c r="CR346" t="s">
        <v>616</v>
      </c>
      <c r="CS346" t="s">
        <v>622</v>
      </c>
      <c r="CT346" t="s">
        <v>645</v>
      </c>
      <c r="CU346">
        <v>62</v>
      </c>
    </row>
    <row r="347" spans="95:99">
      <c r="CQ347" t="s">
        <v>49</v>
      </c>
      <c r="CR347" t="s">
        <v>616</v>
      </c>
      <c r="CS347" t="s">
        <v>622</v>
      </c>
      <c r="CT347" t="s">
        <v>633</v>
      </c>
      <c r="CU347">
        <v>60</v>
      </c>
    </row>
    <row r="348" spans="95:99">
      <c r="CQ348" t="s">
        <v>49</v>
      </c>
      <c r="CR348" t="s">
        <v>616</v>
      </c>
      <c r="CS348" t="s">
        <v>622</v>
      </c>
      <c r="CT348" t="s">
        <v>634</v>
      </c>
      <c r="CU348">
        <v>1</v>
      </c>
    </row>
    <row r="349" spans="95:99">
      <c r="CQ349" t="s">
        <v>49</v>
      </c>
      <c r="CR349" t="s">
        <v>616</v>
      </c>
      <c r="CS349" t="s">
        <v>622</v>
      </c>
      <c r="CT349" t="s">
        <v>635</v>
      </c>
      <c r="CU349">
        <v>9</v>
      </c>
    </row>
    <row r="350" spans="95:99">
      <c r="CQ350" t="s">
        <v>49</v>
      </c>
      <c r="CR350" t="s">
        <v>616</v>
      </c>
      <c r="CS350" t="s">
        <v>622</v>
      </c>
      <c r="CT350" t="s">
        <v>636</v>
      </c>
      <c r="CU350">
        <v>1</v>
      </c>
    </row>
    <row r="351" spans="95:99">
      <c r="CQ351" t="s">
        <v>49</v>
      </c>
      <c r="CR351" t="s">
        <v>616</v>
      </c>
      <c r="CS351" t="s">
        <v>622</v>
      </c>
      <c r="CT351" t="s">
        <v>622</v>
      </c>
      <c r="CU351">
        <v>23</v>
      </c>
    </row>
    <row r="352" spans="95:99">
      <c r="CQ352" t="s">
        <v>49</v>
      </c>
      <c r="CR352" t="s">
        <v>617</v>
      </c>
    </row>
    <row r="353" spans="95:99">
      <c r="CQ353" t="s">
        <v>49</v>
      </c>
      <c r="CR353" t="s">
        <v>617</v>
      </c>
      <c r="CS353" t="s">
        <v>611</v>
      </c>
    </row>
    <row r="354" spans="95:99">
      <c r="CQ354" t="s">
        <v>49</v>
      </c>
      <c r="CR354" t="s">
        <v>617</v>
      </c>
      <c r="CS354" t="s">
        <v>49</v>
      </c>
      <c r="CT354" t="s">
        <v>611</v>
      </c>
      <c r="CU354">
        <v>213473</v>
      </c>
    </row>
    <row r="355" spans="95:99">
      <c r="CQ355" t="s">
        <v>49</v>
      </c>
      <c r="CR355" t="s">
        <v>617</v>
      </c>
      <c r="CS355" t="s">
        <v>49</v>
      </c>
      <c r="CT355" t="s">
        <v>630</v>
      </c>
      <c r="CU355">
        <v>2065</v>
      </c>
    </row>
    <row r="356" spans="95:99">
      <c r="CQ356" t="s">
        <v>49</v>
      </c>
      <c r="CR356" t="s">
        <v>617</v>
      </c>
      <c r="CS356" t="s">
        <v>49</v>
      </c>
      <c r="CT356" t="s">
        <v>631</v>
      </c>
      <c r="CU356">
        <v>107466</v>
      </c>
    </row>
    <row r="357" spans="95:99">
      <c r="CQ357" t="s">
        <v>49</v>
      </c>
      <c r="CR357" t="s">
        <v>617</v>
      </c>
      <c r="CS357" t="s">
        <v>49</v>
      </c>
      <c r="CT357" t="s">
        <v>632</v>
      </c>
      <c r="CU357">
        <v>64595</v>
      </c>
    </row>
    <row r="358" spans="95:99">
      <c r="CQ358" t="s">
        <v>49</v>
      </c>
      <c r="CR358" t="s">
        <v>617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617</v>
      </c>
      <c r="CS359" t="s">
        <v>49</v>
      </c>
      <c r="CT359" t="s">
        <v>645</v>
      </c>
      <c r="CU359">
        <v>13094</v>
      </c>
    </row>
    <row r="360" spans="95:99">
      <c r="CQ360" t="s">
        <v>49</v>
      </c>
      <c r="CR360" t="s">
        <v>617</v>
      </c>
      <c r="CS360" t="s">
        <v>49</v>
      </c>
      <c r="CT360" t="s">
        <v>633</v>
      </c>
      <c r="CU360">
        <v>12883</v>
      </c>
    </row>
    <row r="361" spans="95:99">
      <c r="CQ361" t="s">
        <v>49</v>
      </c>
      <c r="CR361" t="s">
        <v>617</v>
      </c>
      <c r="CS361" t="s">
        <v>49</v>
      </c>
      <c r="CT361" t="s">
        <v>634</v>
      </c>
      <c r="CU361">
        <v>1087</v>
      </c>
    </row>
    <row r="362" spans="95:99">
      <c r="CQ362" t="s">
        <v>49</v>
      </c>
      <c r="CR362" t="s">
        <v>617</v>
      </c>
      <c r="CS362" t="s">
        <v>49</v>
      </c>
      <c r="CT362" t="s">
        <v>635</v>
      </c>
      <c r="CU362">
        <v>3939</v>
      </c>
    </row>
    <row r="363" spans="95:99">
      <c r="CQ363" t="s">
        <v>49</v>
      </c>
      <c r="CR363" t="s">
        <v>617</v>
      </c>
      <c r="CS363" t="s">
        <v>49</v>
      </c>
      <c r="CT363" t="s">
        <v>636</v>
      </c>
      <c r="CU363">
        <v>636</v>
      </c>
    </row>
    <row r="364" spans="95:99">
      <c r="CQ364" t="s">
        <v>49</v>
      </c>
      <c r="CR364" t="s">
        <v>617</v>
      </c>
      <c r="CS364" t="s">
        <v>49</v>
      </c>
      <c r="CT364" t="s">
        <v>622</v>
      </c>
      <c r="CU364">
        <v>945</v>
      </c>
    </row>
    <row r="365" spans="95:99">
      <c r="CQ365" t="s">
        <v>49</v>
      </c>
      <c r="CR365" t="s">
        <v>617</v>
      </c>
      <c r="CS365" t="s">
        <v>55</v>
      </c>
    </row>
    <row r="366" spans="95:99">
      <c r="CQ366" t="s">
        <v>49</v>
      </c>
      <c r="CR366" t="s">
        <v>617</v>
      </c>
      <c r="CS366" t="s">
        <v>55</v>
      </c>
      <c r="CT366" t="s">
        <v>611</v>
      </c>
      <c r="CU366">
        <v>97698</v>
      </c>
    </row>
    <row r="367" spans="95:99">
      <c r="CQ367" t="s">
        <v>49</v>
      </c>
      <c r="CR367" t="s">
        <v>617</v>
      </c>
      <c r="CS367" t="s">
        <v>55</v>
      </c>
      <c r="CT367" t="s">
        <v>630</v>
      </c>
      <c r="CU367">
        <v>743</v>
      </c>
    </row>
    <row r="368" spans="95:99">
      <c r="CQ368" t="s">
        <v>49</v>
      </c>
      <c r="CR368" t="s">
        <v>617</v>
      </c>
      <c r="CS368" t="s">
        <v>55</v>
      </c>
      <c r="CT368" t="s">
        <v>631</v>
      </c>
      <c r="CU368">
        <v>66311</v>
      </c>
    </row>
    <row r="369" spans="95:99">
      <c r="CQ369" t="s">
        <v>49</v>
      </c>
      <c r="CR369" t="s">
        <v>617</v>
      </c>
      <c r="CS369" t="s">
        <v>55</v>
      </c>
      <c r="CT369" t="s">
        <v>632</v>
      </c>
      <c r="CU369">
        <v>10132</v>
      </c>
    </row>
    <row r="370" spans="95:99">
      <c r="CQ370" t="s">
        <v>49</v>
      </c>
      <c r="CR370" t="s">
        <v>617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617</v>
      </c>
      <c r="CS371" t="s">
        <v>55</v>
      </c>
      <c r="CT371" t="s">
        <v>645</v>
      </c>
      <c r="CU371">
        <v>5117</v>
      </c>
    </row>
    <row r="372" spans="95:99">
      <c r="CQ372" t="s">
        <v>49</v>
      </c>
      <c r="CR372" t="s">
        <v>617</v>
      </c>
      <c r="CS372" t="s">
        <v>55</v>
      </c>
      <c r="CT372" t="s">
        <v>633</v>
      </c>
      <c r="CU372">
        <v>9754</v>
      </c>
    </row>
    <row r="373" spans="95:99">
      <c r="CQ373" t="s">
        <v>49</v>
      </c>
      <c r="CR373" t="s">
        <v>617</v>
      </c>
      <c r="CS373" t="s">
        <v>55</v>
      </c>
      <c r="CT373" t="s">
        <v>634</v>
      </c>
      <c r="CU373">
        <v>841</v>
      </c>
    </row>
    <row r="374" spans="95:99">
      <c r="CQ374" t="s">
        <v>49</v>
      </c>
      <c r="CR374" t="s">
        <v>617</v>
      </c>
      <c r="CS374" t="s">
        <v>55</v>
      </c>
      <c r="CT374" t="s">
        <v>635</v>
      </c>
      <c r="CU374">
        <v>2881</v>
      </c>
    </row>
    <row r="375" spans="95:99">
      <c r="CQ375" t="s">
        <v>49</v>
      </c>
      <c r="CR375" t="s">
        <v>617</v>
      </c>
      <c r="CS375" t="s">
        <v>55</v>
      </c>
      <c r="CT375" t="s">
        <v>636</v>
      </c>
      <c r="CU375">
        <v>346</v>
      </c>
    </row>
    <row r="376" spans="95:99">
      <c r="CQ376" t="s">
        <v>49</v>
      </c>
      <c r="CR376" t="s">
        <v>617</v>
      </c>
      <c r="CS376" t="s">
        <v>55</v>
      </c>
      <c r="CT376" t="s">
        <v>622</v>
      </c>
      <c r="CU376">
        <v>411</v>
      </c>
    </row>
    <row r="377" spans="95:99">
      <c r="CQ377" t="s">
        <v>49</v>
      </c>
      <c r="CR377" t="s">
        <v>617</v>
      </c>
      <c r="CS377" t="s">
        <v>53</v>
      </c>
    </row>
    <row r="378" spans="95:99">
      <c r="CQ378" t="s">
        <v>49</v>
      </c>
      <c r="CR378" t="s">
        <v>617</v>
      </c>
      <c r="CS378" t="s">
        <v>53</v>
      </c>
      <c r="CT378" t="s">
        <v>611</v>
      </c>
      <c r="CU378">
        <v>71056</v>
      </c>
    </row>
    <row r="379" spans="95:99">
      <c r="CQ379" t="s">
        <v>49</v>
      </c>
      <c r="CR379" t="s">
        <v>617</v>
      </c>
      <c r="CS379" t="s">
        <v>53</v>
      </c>
      <c r="CT379" t="s">
        <v>630</v>
      </c>
      <c r="CU379">
        <v>476</v>
      </c>
    </row>
    <row r="380" spans="95:99">
      <c r="CQ380" t="s">
        <v>49</v>
      </c>
      <c r="CR380" t="s">
        <v>617</v>
      </c>
      <c r="CS380" t="s">
        <v>53</v>
      </c>
      <c r="CT380" t="s">
        <v>631</v>
      </c>
      <c r="CU380">
        <v>29781</v>
      </c>
    </row>
    <row r="381" spans="95:99">
      <c r="CQ381" t="s">
        <v>49</v>
      </c>
      <c r="CR381" t="s">
        <v>617</v>
      </c>
      <c r="CS381" t="s">
        <v>53</v>
      </c>
      <c r="CT381" t="s">
        <v>632</v>
      </c>
      <c r="CU381">
        <v>32465</v>
      </c>
    </row>
    <row r="382" spans="95:99">
      <c r="CQ382" t="s">
        <v>49</v>
      </c>
      <c r="CR382" t="s">
        <v>617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617</v>
      </c>
      <c r="CS383" t="s">
        <v>53</v>
      </c>
      <c r="CT383" t="s">
        <v>645</v>
      </c>
      <c r="CU383">
        <v>3866</v>
      </c>
    </row>
    <row r="384" spans="95:99">
      <c r="CQ384" t="s">
        <v>49</v>
      </c>
      <c r="CR384" t="s">
        <v>617</v>
      </c>
      <c r="CS384" t="s">
        <v>53</v>
      </c>
      <c r="CT384" t="s">
        <v>633</v>
      </c>
      <c r="CU384">
        <v>1862</v>
      </c>
    </row>
    <row r="385" spans="95:99">
      <c r="CQ385" t="s">
        <v>49</v>
      </c>
      <c r="CR385" t="s">
        <v>617</v>
      </c>
      <c r="CS385" t="s">
        <v>53</v>
      </c>
      <c r="CT385" t="s">
        <v>634</v>
      </c>
      <c r="CU385">
        <v>151</v>
      </c>
    </row>
    <row r="386" spans="95:99">
      <c r="CQ386" t="s">
        <v>49</v>
      </c>
      <c r="CR386" t="s">
        <v>617</v>
      </c>
      <c r="CS386" t="s">
        <v>53</v>
      </c>
      <c r="CT386" t="s">
        <v>635</v>
      </c>
      <c r="CU386">
        <v>632</v>
      </c>
    </row>
    <row r="387" spans="95:99">
      <c r="CQ387" t="s">
        <v>49</v>
      </c>
      <c r="CR387" t="s">
        <v>617</v>
      </c>
      <c r="CS387" t="s">
        <v>53</v>
      </c>
      <c r="CT387" t="s">
        <v>636</v>
      </c>
      <c r="CU387">
        <v>141</v>
      </c>
    </row>
    <row r="388" spans="95:99">
      <c r="CQ388" t="s">
        <v>49</v>
      </c>
      <c r="CR388" t="s">
        <v>617</v>
      </c>
      <c r="CS388" t="s">
        <v>53</v>
      </c>
      <c r="CT388" t="s">
        <v>622</v>
      </c>
      <c r="CU388">
        <v>277</v>
      </c>
    </row>
    <row r="389" spans="95:99">
      <c r="CQ389" t="s">
        <v>49</v>
      </c>
      <c r="CR389" t="s">
        <v>617</v>
      </c>
      <c r="CS389" t="s">
        <v>53</v>
      </c>
    </row>
    <row r="390" spans="95:99">
      <c r="CQ390" t="s">
        <v>49</v>
      </c>
      <c r="CR390" t="s">
        <v>617</v>
      </c>
      <c r="CS390" t="s">
        <v>53</v>
      </c>
      <c r="CT390" t="s">
        <v>611</v>
      </c>
      <c r="CU390">
        <v>36397</v>
      </c>
    </row>
    <row r="391" spans="95:99">
      <c r="CQ391" t="s">
        <v>49</v>
      </c>
      <c r="CR391" t="s">
        <v>617</v>
      </c>
      <c r="CS391" t="s">
        <v>53</v>
      </c>
      <c r="CT391" t="s">
        <v>630</v>
      </c>
      <c r="CU391">
        <v>587</v>
      </c>
    </row>
    <row r="392" spans="95:99">
      <c r="CQ392" t="s">
        <v>49</v>
      </c>
      <c r="CR392" t="s">
        <v>617</v>
      </c>
      <c r="CS392" t="s">
        <v>53</v>
      </c>
      <c r="CT392" t="s">
        <v>631</v>
      </c>
      <c r="CU392">
        <v>10271</v>
      </c>
    </row>
    <row r="393" spans="95:99">
      <c r="CQ393" t="s">
        <v>49</v>
      </c>
      <c r="CR393" t="s">
        <v>617</v>
      </c>
      <c r="CS393" t="s">
        <v>53</v>
      </c>
      <c r="CT393" t="s">
        <v>632</v>
      </c>
      <c r="CU393">
        <v>18730</v>
      </c>
    </row>
    <row r="394" spans="95:99">
      <c r="CQ394" t="s">
        <v>49</v>
      </c>
      <c r="CR394" t="s">
        <v>617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617</v>
      </c>
      <c r="CS395" t="s">
        <v>53</v>
      </c>
      <c r="CT395" t="s">
        <v>645</v>
      </c>
      <c r="CU395">
        <v>3826</v>
      </c>
    </row>
    <row r="396" spans="95:99">
      <c r="CQ396" t="s">
        <v>49</v>
      </c>
      <c r="CR396" t="s">
        <v>617</v>
      </c>
      <c r="CS396" t="s">
        <v>53</v>
      </c>
      <c r="CT396" t="s">
        <v>633</v>
      </c>
      <c r="CU396">
        <v>1118</v>
      </c>
    </row>
    <row r="397" spans="95:99">
      <c r="CQ397" t="s">
        <v>49</v>
      </c>
      <c r="CR397" t="s">
        <v>617</v>
      </c>
      <c r="CS397" t="s">
        <v>53</v>
      </c>
      <c r="CT397" t="s">
        <v>634</v>
      </c>
      <c r="CU397">
        <v>57</v>
      </c>
    </row>
    <row r="398" spans="95:99">
      <c r="CQ398" t="s">
        <v>49</v>
      </c>
      <c r="CR398" t="s">
        <v>617</v>
      </c>
      <c r="CS398" t="s">
        <v>53</v>
      </c>
      <c r="CT398" t="s">
        <v>635</v>
      </c>
      <c r="CU398">
        <v>362</v>
      </c>
    </row>
    <row r="399" spans="95:99">
      <c r="CQ399" t="s">
        <v>49</v>
      </c>
      <c r="CR399" t="s">
        <v>617</v>
      </c>
      <c r="CS399" t="s">
        <v>53</v>
      </c>
      <c r="CT399" t="s">
        <v>636</v>
      </c>
      <c r="CU399">
        <v>79</v>
      </c>
    </row>
    <row r="400" spans="95:99">
      <c r="CQ400" t="s">
        <v>49</v>
      </c>
      <c r="CR400" t="s">
        <v>617</v>
      </c>
      <c r="CS400" t="s">
        <v>53</v>
      </c>
      <c r="CT400" t="s">
        <v>622</v>
      </c>
      <c r="CU400">
        <v>172</v>
      </c>
    </row>
    <row r="401" spans="95:99">
      <c r="CQ401" t="s">
        <v>49</v>
      </c>
      <c r="CR401" t="s">
        <v>617</v>
      </c>
      <c r="CS401" t="s">
        <v>342</v>
      </c>
    </row>
    <row r="402" spans="95:99">
      <c r="CQ402" t="s">
        <v>49</v>
      </c>
      <c r="CR402" t="s">
        <v>617</v>
      </c>
      <c r="CS402" t="s">
        <v>342</v>
      </c>
      <c r="CT402" t="s">
        <v>611</v>
      </c>
      <c r="CU402">
        <v>5873</v>
      </c>
    </row>
    <row r="403" spans="95:99">
      <c r="CQ403" t="s">
        <v>49</v>
      </c>
      <c r="CR403" t="s">
        <v>617</v>
      </c>
      <c r="CS403" t="s">
        <v>342</v>
      </c>
      <c r="CT403" t="s">
        <v>630</v>
      </c>
      <c r="CU403">
        <v>165</v>
      </c>
    </row>
    <row r="404" spans="95:99">
      <c r="CQ404" t="s">
        <v>49</v>
      </c>
      <c r="CR404" t="s">
        <v>617</v>
      </c>
      <c r="CS404" t="s">
        <v>342</v>
      </c>
      <c r="CT404" t="s">
        <v>631</v>
      </c>
      <c r="CU404">
        <v>402</v>
      </c>
    </row>
    <row r="405" spans="95:99">
      <c r="CQ405" t="s">
        <v>49</v>
      </c>
      <c r="CR405" t="s">
        <v>617</v>
      </c>
      <c r="CS405" t="s">
        <v>342</v>
      </c>
      <c r="CT405" t="s">
        <v>632</v>
      </c>
      <c r="CU405">
        <v>2613</v>
      </c>
    </row>
    <row r="406" spans="95:99">
      <c r="CQ406" t="s">
        <v>49</v>
      </c>
      <c r="CR406" t="s">
        <v>617</v>
      </c>
      <c r="CS406" t="s">
        <v>342</v>
      </c>
      <c r="CT406" t="s">
        <v>164</v>
      </c>
      <c r="CU406">
        <v>2396</v>
      </c>
    </row>
    <row r="407" spans="95:99">
      <c r="CQ407" t="s">
        <v>49</v>
      </c>
      <c r="CR407" t="s">
        <v>617</v>
      </c>
      <c r="CS407" t="s">
        <v>342</v>
      </c>
      <c r="CT407" t="s">
        <v>645</v>
      </c>
      <c r="CU407">
        <v>127</v>
      </c>
    </row>
    <row r="408" spans="95:99">
      <c r="CQ408" t="s">
        <v>49</v>
      </c>
      <c r="CR408" t="s">
        <v>617</v>
      </c>
      <c r="CS408" t="s">
        <v>342</v>
      </c>
      <c r="CT408" t="s">
        <v>633</v>
      </c>
      <c r="CU408">
        <v>31</v>
      </c>
    </row>
    <row r="409" spans="95:99">
      <c r="CQ409" t="s">
        <v>49</v>
      </c>
      <c r="CR409" t="s">
        <v>617</v>
      </c>
      <c r="CS409" t="s">
        <v>342</v>
      </c>
      <c r="CT409" t="s">
        <v>634</v>
      </c>
      <c r="CU409">
        <v>26</v>
      </c>
    </row>
    <row r="410" spans="95:99">
      <c r="CQ410" t="s">
        <v>49</v>
      </c>
      <c r="CR410" t="s">
        <v>617</v>
      </c>
      <c r="CS410" t="s">
        <v>342</v>
      </c>
      <c r="CT410" t="s">
        <v>635</v>
      </c>
      <c r="CU410">
        <v>24</v>
      </c>
    </row>
    <row r="411" spans="95:99">
      <c r="CQ411" t="s">
        <v>49</v>
      </c>
      <c r="CR411" t="s">
        <v>617</v>
      </c>
      <c r="CS411" t="s">
        <v>342</v>
      </c>
      <c r="CT411" t="s">
        <v>636</v>
      </c>
      <c r="CU411">
        <v>46</v>
      </c>
    </row>
    <row r="412" spans="95:99">
      <c r="CQ412" t="s">
        <v>49</v>
      </c>
      <c r="CR412" t="s">
        <v>617</v>
      </c>
      <c r="CS412" t="s">
        <v>342</v>
      </c>
      <c r="CT412" t="s">
        <v>622</v>
      </c>
      <c r="CU412">
        <v>43</v>
      </c>
    </row>
    <row r="413" spans="95:99">
      <c r="CQ413" t="s">
        <v>49</v>
      </c>
      <c r="CR413" t="s">
        <v>617</v>
      </c>
      <c r="CS413" t="s">
        <v>342</v>
      </c>
    </row>
    <row r="414" spans="95:99">
      <c r="CQ414" t="s">
        <v>49</v>
      </c>
      <c r="CR414" t="s">
        <v>617</v>
      </c>
      <c r="CS414" t="s">
        <v>342</v>
      </c>
      <c r="CT414" t="s">
        <v>611</v>
      </c>
      <c r="CU414">
        <v>1328</v>
      </c>
    </row>
    <row r="415" spans="95:99">
      <c r="CQ415" t="s">
        <v>49</v>
      </c>
      <c r="CR415" t="s">
        <v>617</v>
      </c>
      <c r="CS415" t="s">
        <v>342</v>
      </c>
      <c r="CT415" t="s">
        <v>630</v>
      </c>
      <c r="CU415">
        <v>79</v>
      </c>
    </row>
    <row r="416" spans="95:99">
      <c r="CQ416" t="s">
        <v>49</v>
      </c>
      <c r="CR416" t="s">
        <v>617</v>
      </c>
      <c r="CS416" t="s">
        <v>342</v>
      </c>
      <c r="CT416" t="s">
        <v>631</v>
      </c>
      <c r="CU416">
        <v>277</v>
      </c>
    </row>
    <row r="417" spans="95:99">
      <c r="CQ417" t="s">
        <v>49</v>
      </c>
      <c r="CR417" t="s">
        <v>617</v>
      </c>
      <c r="CS417" t="s">
        <v>342</v>
      </c>
      <c r="CT417" t="s">
        <v>632</v>
      </c>
      <c r="CU417">
        <v>298</v>
      </c>
    </row>
    <row r="418" spans="95:99">
      <c r="CQ418" t="s">
        <v>49</v>
      </c>
      <c r="CR418" t="s">
        <v>617</v>
      </c>
      <c r="CS418" t="s">
        <v>342</v>
      </c>
      <c r="CT418" t="s">
        <v>164</v>
      </c>
      <c r="CU418">
        <v>555</v>
      </c>
    </row>
    <row r="419" spans="95:99">
      <c r="CQ419" t="s">
        <v>49</v>
      </c>
      <c r="CR419" t="s">
        <v>617</v>
      </c>
      <c r="CS419" t="s">
        <v>342</v>
      </c>
      <c r="CT419" t="s">
        <v>645</v>
      </c>
      <c r="CU419">
        <v>48</v>
      </c>
    </row>
    <row r="420" spans="95:99">
      <c r="CQ420" t="s">
        <v>49</v>
      </c>
      <c r="CR420" t="s">
        <v>617</v>
      </c>
      <c r="CS420" t="s">
        <v>342</v>
      </c>
      <c r="CT420" t="s">
        <v>633</v>
      </c>
      <c r="CU420">
        <v>17</v>
      </c>
    </row>
    <row r="421" spans="95:99">
      <c r="CQ421" t="s">
        <v>49</v>
      </c>
      <c r="CR421" t="s">
        <v>617</v>
      </c>
      <c r="CS421" t="s">
        <v>342</v>
      </c>
      <c r="CT421" t="s">
        <v>634</v>
      </c>
      <c r="CU421">
        <v>11</v>
      </c>
    </row>
    <row r="422" spans="95:99">
      <c r="CQ422" t="s">
        <v>49</v>
      </c>
      <c r="CR422" t="s">
        <v>617</v>
      </c>
      <c r="CS422" t="s">
        <v>342</v>
      </c>
      <c r="CT422" t="s">
        <v>635</v>
      </c>
      <c r="CU422">
        <v>13</v>
      </c>
    </row>
    <row r="423" spans="95:99">
      <c r="CQ423" t="s">
        <v>49</v>
      </c>
      <c r="CR423" t="s">
        <v>617</v>
      </c>
      <c r="CS423" t="s">
        <v>342</v>
      </c>
      <c r="CT423" t="s">
        <v>636</v>
      </c>
      <c r="CU423">
        <v>16</v>
      </c>
    </row>
    <row r="424" spans="95:99">
      <c r="CQ424" t="s">
        <v>49</v>
      </c>
      <c r="CR424" t="s">
        <v>617</v>
      </c>
      <c r="CS424" t="s">
        <v>342</v>
      </c>
      <c r="CT424" t="s">
        <v>622</v>
      </c>
      <c r="CU424">
        <v>14</v>
      </c>
    </row>
    <row r="425" spans="95:99">
      <c r="CQ425" t="s">
        <v>49</v>
      </c>
      <c r="CR425" t="s">
        <v>617</v>
      </c>
      <c r="CS425" t="s">
        <v>622</v>
      </c>
    </row>
    <row r="426" spans="95:99">
      <c r="CQ426" t="s">
        <v>49</v>
      </c>
      <c r="CR426" t="s">
        <v>617</v>
      </c>
      <c r="CS426" t="s">
        <v>622</v>
      </c>
      <c r="CT426" t="s">
        <v>611</v>
      </c>
      <c r="CU426">
        <v>1121</v>
      </c>
    </row>
    <row r="427" spans="95:99">
      <c r="CQ427" t="s">
        <v>49</v>
      </c>
      <c r="CR427" t="s">
        <v>617</v>
      </c>
      <c r="CS427" t="s">
        <v>622</v>
      </c>
      <c r="CT427" t="s">
        <v>630</v>
      </c>
      <c r="CU427">
        <v>15</v>
      </c>
    </row>
    <row r="428" spans="95:99">
      <c r="CQ428" t="s">
        <v>49</v>
      </c>
      <c r="CR428" t="s">
        <v>617</v>
      </c>
      <c r="CS428" t="s">
        <v>622</v>
      </c>
      <c r="CT428" t="s">
        <v>631</v>
      </c>
      <c r="CU428">
        <v>424</v>
      </c>
    </row>
    <row r="429" spans="95:99">
      <c r="CQ429" t="s">
        <v>49</v>
      </c>
      <c r="CR429" t="s">
        <v>617</v>
      </c>
      <c r="CS429" t="s">
        <v>622</v>
      </c>
      <c r="CT429" t="s">
        <v>632</v>
      </c>
      <c r="CU429">
        <v>357</v>
      </c>
    </row>
    <row r="430" spans="95:99">
      <c r="CQ430" t="s">
        <v>49</v>
      </c>
      <c r="CR430" t="s">
        <v>617</v>
      </c>
      <c r="CS430" t="s">
        <v>622</v>
      </c>
      <c r="CT430" t="s">
        <v>164</v>
      </c>
      <c r="CU430">
        <v>50</v>
      </c>
    </row>
    <row r="431" spans="95:99">
      <c r="CQ431" t="s">
        <v>49</v>
      </c>
      <c r="CR431" t="s">
        <v>617</v>
      </c>
      <c r="CS431" t="s">
        <v>622</v>
      </c>
      <c r="CT431" t="s">
        <v>645</v>
      </c>
      <c r="CU431">
        <v>110</v>
      </c>
    </row>
    <row r="432" spans="95:99">
      <c r="CQ432" t="s">
        <v>49</v>
      </c>
      <c r="CR432" t="s">
        <v>617</v>
      </c>
      <c r="CS432" t="s">
        <v>622</v>
      </c>
      <c r="CT432" t="s">
        <v>633</v>
      </c>
      <c r="CU432">
        <v>101</v>
      </c>
    </row>
    <row r="433" spans="95:99">
      <c r="CQ433" t="s">
        <v>49</v>
      </c>
      <c r="CR433" t="s">
        <v>617</v>
      </c>
      <c r="CS433" t="s">
        <v>622</v>
      </c>
      <c r="CT433" t="s">
        <v>634</v>
      </c>
      <c r="CU433">
        <v>1</v>
      </c>
    </row>
    <row r="434" spans="95:99">
      <c r="CQ434" t="s">
        <v>49</v>
      </c>
      <c r="CR434" t="s">
        <v>617</v>
      </c>
      <c r="CS434" t="s">
        <v>622</v>
      </c>
      <c r="CT434" t="s">
        <v>635</v>
      </c>
      <c r="CU434">
        <v>27</v>
      </c>
    </row>
    <row r="435" spans="95:99">
      <c r="CQ435" t="s">
        <v>49</v>
      </c>
      <c r="CR435" t="s">
        <v>617</v>
      </c>
      <c r="CS435" t="s">
        <v>622</v>
      </c>
      <c r="CT435" t="s">
        <v>636</v>
      </c>
      <c r="CU435">
        <v>8</v>
      </c>
    </row>
    <row r="436" spans="95:99">
      <c r="CQ436" t="s">
        <v>49</v>
      </c>
      <c r="CR436" t="s">
        <v>617</v>
      </c>
      <c r="CS436" t="s">
        <v>622</v>
      </c>
      <c r="CT436" t="s">
        <v>622</v>
      </c>
      <c r="CU436">
        <v>28</v>
      </c>
    </row>
    <row r="437" spans="95:99">
      <c r="CQ437" t="s">
        <v>49</v>
      </c>
      <c r="CR437" t="s">
        <v>618</v>
      </c>
    </row>
    <row r="438" spans="95:99">
      <c r="CQ438" t="s">
        <v>49</v>
      </c>
      <c r="CR438" t="s">
        <v>618</v>
      </c>
      <c r="CS438" t="s">
        <v>611</v>
      </c>
    </row>
    <row r="439" spans="95:99">
      <c r="CQ439" t="s">
        <v>49</v>
      </c>
      <c r="CR439" t="s">
        <v>618</v>
      </c>
      <c r="CS439" t="s">
        <v>49</v>
      </c>
      <c r="CT439" t="s">
        <v>611</v>
      </c>
      <c r="CU439">
        <v>171044</v>
      </c>
    </row>
    <row r="440" spans="95:99">
      <c r="CQ440" t="s">
        <v>49</v>
      </c>
      <c r="CR440" t="s">
        <v>618</v>
      </c>
      <c r="CS440" t="s">
        <v>49</v>
      </c>
      <c r="CT440" t="s">
        <v>630</v>
      </c>
      <c r="CU440">
        <v>1605</v>
      </c>
    </row>
    <row r="441" spans="95:99">
      <c r="CQ441" t="s">
        <v>49</v>
      </c>
      <c r="CR441" t="s">
        <v>618</v>
      </c>
      <c r="CS441" t="s">
        <v>49</v>
      </c>
      <c r="CT441" t="s">
        <v>631</v>
      </c>
      <c r="CU441">
        <v>79276</v>
      </c>
    </row>
    <row r="442" spans="95:99">
      <c r="CQ442" t="s">
        <v>49</v>
      </c>
      <c r="CR442" t="s">
        <v>618</v>
      </c>
      <c r="CS442" t="s">
        <v>49</v>
      </c>
      <c r="CT442" t="s">
        <v>632</v>
      </c>
      <c r="CU442">
        <v>47640</v>
      </c>
    </row>
    <row r="443" spans="95:99">
      <c r="CQ443" t="s">
        <v>49</v>
      </c>
      <c r="CR443" t="s">
        <v>618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618</v>
      </c>
      <c r="CS444" t="s">
        <v>49</v>
      </c>
      <c r="CT444" t="s">
        <v>645</v>
      </c>
      <c r="CU444">
        <v>11935</v>
      </c>
    </row>
    <row r="445" spans="95:99">
      <c r="CQ445" t="s">
        <v>49</v>
      </c>
      <c r="CR445" t="s">
        <v>618</v>
      </c>
      <c r="CS445" t="s">
        <v>49</v>
      </c>
      <c r="CT445" t="s">
        <v>633</v>
      </c>
      <c r="CU445">
        <v>13578</v>
      </c>
    </row>
    <row r="446" spans="95:99">
      <c r="CQ446" t="s">
        <v>49</v>
      </c>
      <c r="CR446" t="s">
        <v>618</v>
      </c>
      <c r="CS446" t="s">
        <v>49</v>
      </c>
      <c r="CT446" t="s">
        <v>634</v>
      </c>
      <c r="CU446">
        <v>1414</v>
      </c>
    </row>
    <row r="447" spans="95:99">
      <c r="CQ447" t="s">
        <v>49</v>
      </c>
      <c r="CR447" t="s">
        <v>618</v>
      </c>
      <c r="CS447" t="s">
        <v>49</v>
      </c>
      <c r="CT447" t="s">
        <v>635</v>
      </c>
      <c r="CU447">
        <v>3748</v>
      </c>
    </row>
    <row r="448" spans="95:99">
      <c r="CQ448" t="s">
        <v>49</v>
      </c>
      <c r="CR448" t="s">
        <v>618</v>
      </c>
      <c r="CS448" t="s">
        <v>49</v>
      </c>
      <c r="CT448" t="s">
        <v>636</v>
      </c>
      <c r="CU448">
        <v>617</v>
      </c>
    </row>
    <row r="449" spans="95:99">
      <c r="CQ449" t="s">
        <v>49</v>
      </c>
      <c r="CR449" t="s">
        <v>618</v>
      </c>
      <c r="CS449" t="s">
        <v>49</v>
      </c>
      <c r="CT449" t="s">
        <v>622</v>
      </c>
      <c r="CU449">
        <v>753</v>
      </c>
    </row>
    <row r="450" spans="95:99">
      <c r="CQ450" t="s">
        <v>49</v>
      </c>
      <c r="CR450" t="s">
        <v>618</v>
      </c>
      <c r="CS450" t="s">
        <v>55</v>
      </c>
    </row>
    <row r="451" spans="95:99">
      <c r="CQ451" t="s">
        <v>49</v>
      </c>
      <c r="CR451" t="s">
        <v>618</v>
      </c>
      <c r="CS451" t="s">
        <v>55</v>
      </c>
      <c r="CT451" t="s">
        <v>611</v>
      </c>
      <c r="CU451">
        <v>86491</v>
      </c>
    </row>
    <row r="452" spans="95:99">
      <c r="CQ452" t="s">
        <v>49</v>
      </c>
      <c r="CR452" t="s">
        <v>618</v>
      </c>
      <c r="CS452" t="s">
        <v>55</v>
      </c>
      <c r="CT452" t="s">
        <v>630</v>
      </c>
      <c r="CU452">
        <v>474</v>
      </c>
    </row>
    <row r="453" spans="95:99">
      <c r="CQ453" t="s">
        <v>49</v>
      </c>
      <c r="CR453" t="s">
        <v>618</v>
      </c>
      <c r="CS453" t="s">
        <v>55</v>
      </c>
      <c r="CT453" t="s">
        <v>631</v>
      </c>
      <c r="CU453">
        <v>54892</v>
      </c>
    </row>
    <row r="454" spans="95:99">
      <c r="CQ454" t="s">
        <v>49</v>
      </c>
      <c r="CR454" t="s">
        <v>618</v>
      </c>
      <c r="CS454" t="s">
        <v>55</v>
      </c>
      <c r="CT454" t="s">
        <v>632</v>
      </c>
      <c r="CU454">
        <v>8821</v>
      </c>
    </row>
    <row r="455" spans="95:99">
      <c r="CQ455" t="s">
        <v>49</v>
      </c>
      <c r="CR455" t="s">
        <v>618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618</v>
      </c>
      <c r="CS456" t="s">
        <v>55</v>
      </c>
      <c r="CT456" t="s">
        <v>645</v>
      </c>
      <c r="CU456">
        <v>5425</v>
      </c>
    </row>
    <row r="457" spans="95:99">
      <c r="CQ457" t="s">
        <v>49</v>
      </c>
      <c r="CR457" t="s">
        <v>618</v>
      </c>
      <c r="CS457" t="s">
        <v>55</v>
      </c>
      <c r="CT457" t="s">
        <v>633</v>
      </c>
      <c r="CU457">
        <v>11032</v>
      </c>
    </row>
    <row r="458" spans="95:99">
      <c r="CQ458" t="s">
        <v>49</v>
      </c>
      <c r="CR458" t="s">
        <v>618</v>
      </c>
      <c r="CS458" t="s">
        <v>55</v>
      </c>
      <c r="CT458" t="s">
        <v>634</v>
      </c>
      <c r="CU458">
        <v>1160</v>
      </c>
    </row>
    <row r="459" spans="95:99">
      <c r="CQ459" t="s">
        <v>49</v>
      </c>
      <c r="CR459" t="s">
        <v>618</v>
      </c>
      <c r="CS459" t="s">
        <v>55</v>
      </c>
      <c r="CT459" t="s">
        <v>635</v>
      </c>
      <c r="CU459">
        <v>2941</v>
      </c>
    </row>
    <row r="460" spans="95:99">
      <c r="CQ460" t="s">
        <v>49</v>
      </c>
      <c r="CR460" t="s">
        <v>618</v>
      </c>
      <c r="CS460" t="s">
        <v>55</v>
      </c>
      <c r="CT460" t="s">
        <v>636</v>
      </c>
      <c r="CU460">
        <v>341</v>
      </c>
    </row>
    <row r="461" spans="95:99">
      <c r="CQ461" t="s">
        <v>49</v>
      </c>
      <c r="CR461" t="s">
        <v>618</v>
      </c>
      <c r="CS461" t="s">
        <v>55</v>
      </c>
      <c r="CT461" t="s">
        <v>622</v>
      </c>
      <c r="CU461">
        <v>356</v>
      </c>
    </row>
    <row r="462" spans="95:99">
      <c r="CQ462" t="s">
        <v>49</v>
      </c>
      <c r="CR462" t="s">
        <v>618</v>
      </c>
      <c r="CS462" t="s">
        <v>53</v>
      </c>
    </row>
    <row r="463" spans="95:99">
      <c r="CQ463" t="s">
        <v>49</v>
      </c>
      <c r="CR463" t="s">
        <v>618</v>
      </c>
      <c r="CS463" t="s">
        <v>53</v>
      </c>
      <c r="CT463" t="s">
        <v>611</v>
      </c>
      <c r="CU463">
        <v>49522</v>
      </c>
    </row>
    <row r="464" spans="95:99">
      <c r="CQ464" t="s">
        <v>49</v>
      </c>
      <c r="CR464" t="s">
        <v>618</v>
      </c>
      <c r="CS464" t="s">
        <v>53</v>
      </c>
      <c r="CT464" t="s">
        <v>630</v>
      </c>
      <c r="CU464">
        <v>361</v>
      </c>
    </row>
    <row r="465" spans="95:99">
      <c r="CQ465" t="s">
        <v>49</v>
      </c>
      <c r="CR465" t="s">
        <v>618</v>
      </c>
      <c r="CS465" t="s">
        <v>53</v>
      </c>
      <c r="CT465" t="s">
        <v>631</v>
      </c>
      <c r="CU465">
        <v>18320</v>
      </c>
    </row>
    <row r="466" spans="95:99">
      <c r="CQ466" t="s">
        <v>49</v>
      </c>
      <c r="CR466" t="s">
        <v>618</v>
      </c>
      <c r="CS466" t="s">
        <v>53</v>
      </c>
      <c r="CT466" t="s">
        <v>632</v>
      </c>
      <c r="CU466">
        <v>22832</v>
      </c>
    </row>
    <row r="467" spans="95:99">
      <c r="CQ467" t="s">
        <v>49</v>
      </c>
      <c r="CR467" t="s">
        <v>618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618</v>
      </c>
      <c r="CS468" t="s">
        <v>53</v>
      </c>
      <c r="CT468" t="s">
        <v>645</v>
      </c>
      <c r="CU468">
        <v>3709</v>
      </c>
    </row>
    <row r="469" spans="95:99">
      <c r="CQ469" t="s">
        <v>49</v>
      </c>
      <c r="CR469" t="s">
        <v>618</v>
      </c>
      <c r="CS469" t="s">
        <v>53</v>
      </c>
      <c r="CT469" t="s">
        <v>633</v>
      </c>
      <c r="CU469">
        <v>1719</v>
      </c>
    </row>
    <row r="470" spans="95:99">
      <c r="CQ470" t="s">
        <v>49</v>
      </c>
      <c r="CR470" t="s">
        <v>618</v>
      </c>
      <c r="CS470" t="s">
        <v>53</v>
      </c>
      <c r="CT470" t="s">
        <v>634</v>
      </c>
      <c r="CU470">
        <v>159</v>
      </c>
    </row>
    <row r="471" spans="95:99">
      <c r="CQ471" t="s">
        <v>49</v>
      </c>
      <c r="CR471" t="s">
        <v>618</v>
      </c>
      <c r="CS471" t="s">
        <v>53</v>
      </c>
      <c r="CT471" t="s">
        <v>635</v>
      </c>
      <c r="CU471">
        <v>532</v>
      </c>
    </row>
    <row r="472" spans="95:99">
      <c r="CQ472" t="s">
        <v>49</v>
      </c>
      <c r="CR472" t="s">
        <v>618</v>
      </c>
      <c r="CS472" t="s">
        <v>53</v>
      </c>
      <c r="CT472" t="s">
        <v>636</v>
      </c>
      <c r="CU472">
        <v>141</v>
      </c>
    </row>
    <row r="473" spans="95:99">
      <c r="CQ473" t="s">
        <v>49</v>
      </c>
      <c r="CR473" t="s">
        <v>618</v>
      </c>
      <c r="CS473" t="s">
        <v>53</v>
      </c>
      <c r="CT473" t="s">
        <v>622</v>
      </c>
      <c r="CU473">
        <v>183</v>
      </c>
    </row>
    <row r="474" spans="95:99">
      <c r="CQ474" t="s">
        <v>49</v>
      </c>
      <c r="CR474" t="s">
        <v>618</v>
      </c>
      <c r="CS474" t="s">
        <v>53</v>
      </c>
    </row>
    <row r="475" spans="95:99">
      <c r="CQ475" t="s">
        <v>49</v>
      </c>
      <c r="CR475" t="s">
        <v>618</v>
      </c>
      <c r="CS475" t="s">
        <v>53</v>
      </c>
      <c r="CT475" t="s">
        <v>611</v>
      </c>
      <c r="CU475">
        <v>23557</v>
      </c>
    </row>
    <row r="476" spans="95:99">
      <c r="CQ476" t="s">
        <v>49</v>
      </c>
      <c r="CR476" t="s">
        <v>618</v>
      </c>
      <c r="CS476" t="s">
        <v>53</v>
      </c>
      <c r="CT476" t="s">
        <v>630</v>
      </c>
      <c r="CU476">
        <v>401</v>
      </c>
    </row>
    <row r="477" spans="95:99">
      <c r="CQ477" t="s">
        <v>49</v>
      </c>
      <c r="CR477" t="s">
        <v>618</v>
      </c>
      <c r="CS477" t="s">
        <v>53</v>
      </c>
      <c r="CT477" t="s">
        <v>631</v>
      </c>
      <c r="CU477">
        <v>5065</v>
      </c>
    </row>
    <row r="478" spans="95:99">
      <c r="CQ478" t="s">
        <v>49</v>
      </c>
      <c r="CR478" t="s">
        <v>618</v>
      </c>
      <c r="CS478" t="s">
        <v>53</v>
      </c>
      <c r="CT478" t="s">
        <v>632</v>
      </c>
      <c r="CU478">
        <v>12785</v>
      </c>
    </row>
    <row r="479" spans="95:99">
      <c r="CQ479" t="s">
        <v>49</v>
      </c>
      <c r="CR479" t="s">
        <v>618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618</v>
      </c>
      <c r="CS480" t="s">
        <v>53</v>
      </c>
      <c r="CT480" t="s">
        <v>645</v>
      </c>
      <c r="CU480">
        <v>2451</v>
      </c>
    </row>
    <row r="481" spans="95:99">
      <c r="CQ481" t="s">
        <v>49</v>
      </c>
      <c r="CR481" t="s">
        <v>618</v>
      </c>
      <c r="CS481" t="s">
        <v>53</v>
      </c>
      <c r="CT481" t="s">
        <v>633</v>
      </c>
      <c r="CU481">
        <v>635</v>
      </c>
    </row>
    <row r="482" spans="95:99">
      <c r="CQ482" t="s">
        <v>49</v>
      </c>
      <c r="CR482" t="s">
        <v>618</v>
      </c>
      <c r="CS482" t="s">
        <v>53</v>
      </c>
      <c r="CT482" t="s">
        <v>634</v>
      </c>
      <c r="CU482">
        <v>37</v>
      </c>
    </row>
    <row r="483" spans="95:99">
      <c r="CQ483" t="s">
        <v>49</v>
      </c>
      <c r="CR483" t="s">
        <v>618</v>
      </c>
      <c r="CS483" t="s">
        <v>53</v>
      </c>
      <c r="CT483" t="s">
        <v>635</v>
      </c>
      <c r="CU483">
        <v>214</v>
      </c>
    </row>
    <row r="484" spans="95:99">
      <c r="CQ484" t="s">
        <v>49</v>
      </c>
      <c r="CR484" t="s">
        <v>618</v>
      </c>
      <c r="CS484" t="s">
        <v>53</v>
      </c>
      <c r="CT484" t="s">
        <v>636</v>
      </c>
      <c r="CU484">
        <v>52</v>
      </c>
    </row>
    <row r="485" spans="95:99">
      <c r="CQ485" t="s">
        <v>49</v>
      </c>
      <c r="CR485" t="s">
        <v>618</v>
      </c>
      <c r="CS485" t="s">
        <v>53</v>
      </c>
      <c r="CT485" t="s">
        <v>622</v>
      </c>
      <c r="CU485">
        <v>107</v>
      </c>
    </row>
    <row r="486" spans="95:99">
      <c r="CQ486" t="s">
        <v>49</v>
      </c>
      <c r="CR486" t="s">
        <v>618</v>
      </c>
      <c r="CS486" t="s">
        <v>342</v>
      </c>
    </row>
    <row r="487" spans="95:99">
      <c r="CQ487" t="s">
        <v>49</v>
      </c>
      <c r="CR487" t="s">
        <v>618</v>
      </c>
      <c r="CS487" t="s">
        <v>342</v>
      </c>
      <c r="CT487" t="s">
        <v>611</v>
      </c>
      <c r="CU487">
        <v>9310</v>
      </c>
    </row>
    <row r="488" spans="95:99">
      <c r="CQ488" t="s">
        <v>49</v>
      </c>
      <c r="CR488" t="s">
        <v>618</v>
      </c>
      <c r="CS488" t="s">
        <v>342</v>
      </c>
      <c r="CT488" t="s">
        <v>630</v>
      </c>
      <c r="CU488">
        <v>301</v>
      </c>
    </row>
    <row r="489" spans="95:99">
      <c r="CQ489" t="s">
        <v>49</v>
      </c>
      <c r="CR489" t="s">
        <v>618</v>
      </c>
      <c r="CS489" t="s">
        <v>342</v>
      </c>
      <c r="CT489" t="s">
        <v>631</v>
      </c>
      <c r="CU489">
        <v>390</v>
      </c>
    </row>
    <row r="490" spans="95:99">
      <c r="CQ490" t="s">
        <v>49</v>
      </c>
      <c r="CR490" t="s">
        <v>618</v>
      </c>
      <c r="CS490" t="s">
        <v>342</v>
      </c>
      <c r="CT490" t="s">
        <v>632</v>
      </c>
      <c r="CU490">
        <v>2691</v>
      </c>
    </row>
    <row r="491" spans="95:99">
      <c r="CQ491" t="s">
        <v>49</v>
      </c>
      <c r="CR491" t="s">
        <v>618</v>
      </c>
      <c r="CS491" t="s">
        <v>342</v>
      </c>
      <c r="CT491" t="s">
        <v>164</v>
      </c>
      <c r="CU491">
        <v>5486</v>
      </c>
    </row>
    <row r="492" spans="95:99">
      <c r="CQ492" t="s">
        <v>49</v>
      </c>
      <c r="CR492" t="s">
        <v>618</v>
      </c>
      <c r="CS492" t="s">
        <v>342</v>
      </c>
      <c r="CT492" t="s">
        <v>645</v>
      </c>
      <c r="CU492">
        <v>166</v>
      </c>
    </row>
    <row r="493" spans="95:99">
      <c r="CQ493" t="s">
        <v>49</v>
      </c>
      <c r="CR493" t="s">
        <v>618</v>
      </c>
      <c r="CS493" t="s">
        <v>342</v>
      </c>
      <c r="CT493" t="s">
        <v>633</v>
      </c>
      <c r="CU493">
        <v>61</v>
      </c>
    </row>
    <row r="494" spans="95:99">
      <c r="CQ494" t="s">
        <v>49</v>
      </c>
      <c r="CR494" t="s">
        <v>618</v>
      </c>
      <c r="CS494" t="s">
        <v>342</v>
      </c>
      <c r="CT494" t="s">
        <v>634</v>
      </c>
      <c r="CU494">
        <v>48</v>
      </c>
    </row>
    <row r="495" spans="95:99">
      <c r="CQ495" t="s">
        <v>49</v>
      </c>
      <c r="CR495" t="s">
        <v>618</v>
      </c>
      <c r="CS495" t="s">
        <v>342</v>
      </c>
      <c r="CT495" t="s">
        <v>635</v>
      </c>
      <c r="CU495">
        <v>32</v>
      </c>
    </row>
    <row r="496" spans="95:99">
      <c r="CQ496" t="s">
        <v>49</v>
      </c>
      <c r="CR496" t="s">
        <v>618</v>
      </c>
      <c r="CS496" t="s">
        <v>342</v>
      </c>
      <c r="CT496" t="s">
        <v>636</v>
      </c>
      <c r="CU496">
        <v>67</v>
      </c>
    </row>
    <row r="497" spans="95:99">
      <c r="CQ497" t="s">
        <v>49</v>
      </c>
      <c r="CR497" t="s">
        <v>618</v>
      </c>
      <c r="CS497" t="s">
        <v>342</v>
      </c>
      <c r="CT497" t="s">
        <v>622</v>
      </c>
      <c r="CU497">
        <v>68</v>
      </c>
    </row>
    <row r="498" spans="95:99">
      <c r="CQ498" t="s">
        <v>49</v>
      </c>
      <c r="CR498" t="s">
        <v>618</v>
      </c>
      <c r="CS498" t="s">
        <v>342</v>
      </c>
    </row>
    <row r="499" spans="95:99">
      <c r="CQ499" t="s">
        <v>49</v>
      </c>
      <c r="CR499" t="s">
        <v>618</v>
      </c>
      <c r="CS499" t="s">
        <v>342</v>
      </c>
      <c r="CT499" t="s">
        <v>611</v>
      </c>
      <c r="CU499">
        <v>1175</v>
      </c>
    </row>
    <row r="500" spans="95:99">
      <c r="CQ500" t="s">
        <v>49</v>
      </c>
      <c r="CR500" t="s">
        <v>618</v>
      </c>
      <c r="CS500" t="s">
        <v>342</v>
      </c>
      <c r="CT500" t="s">
        <v>630</v>
      </c>
      <c r="CU500">
        <v>57</v>
      </c>
    </row>
    <row r="501" spans="95:99">
      <c r="CQ501" t="s">
        <v>49</v>
      </c>
      <c r="CR501" t="s">
        <v>618</v>
      </c>
      <c r="CS501" t="s">
        <v>342</v>
      </c>
      <c r="CT501" t="s">
        <v>631</v>
      </c>
      <c r="CU501">
        <v>282</v>
      </c>
    </row>
    <row r="502" spans="95:99">
      <c r="CQ502" t="s">
        <v>49</v>
      </c>
      <c r="CR502" t="s">
        <v>618</v>
      </c>
      <c r="CS502" t="s">
        <v>342</v>
      </c>
      <c r="CT502" t="s">
        <v>632</v>
      </c>
      <c r="CU502">
        <v>235</v>
      </c>
    </row>
    <row r="503" spans="95:99">
      <c r="CQ503" t="s">
        <v>49</v>
      </c>
      <c r="CR503" t="s">
        <v>618</v>
      </c>
      <c r="CS503" t="s">
        <v>342</v>
      </c>
      <c r="CT503" t="s">
        <v>164</v>
      </c>
      <c r="CU503">
        <v>498</v>
      </c>
    </row>
    <row r="504" spans="95:99">
      <c r="CQ504" t="s">
        <v>49</v>
      </c>
      <c r="CR504" t="s">
        <v>618</v>
      </c>
      <c r="CS504" t="s">
        <v>342</v>
      </c>
      <c r="CT504" t="s">
        <v>645</v>
      </c>
      <c r="CU504">
        <v>45</v>
      </c>
    </row>
    <row r="505" spans="95:99">
      <c r="CQ505" t="s">
        <v>49</v>
      </c>
      <c r="CR505" t="s">
        <v>618</v>
      </c>
      <c r="CS505" t="s">
        <v>342</v>
      </c>
      <c r="CT505" t="s">
        <v>633</v>
      </c>
      <c r="CU505">
        <v>21</v>
      </c>
    </row>
    <row r="506" spans="95:99">
      <c r="CQ506" t="s">
        <v>49</v>
      </c>
      <c r="CR506" t="s">
        <v>618</v>
      </c>
      <c r="CS506" t="s">
        <v>342</v>
      </c>
      <c r="CT506" t="s">
        <v>634</v>
      </c>
      <c r="CU506">
        <v>8</v>
      </c>
    </row>
    <row r="507" spans="95:99">
      <c r="CQ507" t="s">
        <v>49</v>
      </c>
      <c r="CR507" t="s">
        <v>618</v>
      </c>
      <c r="CS507" t="s">
        <v>342</v>
      </c>
      <c r="CT507" t="s">
        <v>635</v>
      </c>
      <c r="CU507">
        <v>11</v>
      </c>
    </row>
    <row r="508" spans="95:99">
      <c r="CQ508" t="s">
        <v>49</v>
      </c>
      <c r="CR508" t="s">
        <v>618</v>
      </c>
      <c r="CS508" t="s">
        <v>342</v>
      </c>
      <c r="CT508" t="s">
        <v>636</v>
      </c>
      <c r="CU508">
        <v>10</v>
      </c>
    </row>
    <row r="509" spans="95:99">
      <c r="CQ509" t="s">
        <v>49</v>
      </c>
      <c r="CR509" t="s">
        <v>618</v>
      </c>
      <c r="CS509" t="s">
        <v>342</v>
      </c>
      <c r="CT509" t="s">
        <v>622</v>
      </c>
      <c r="CU509">
        <v>8</v>
      </c>
    </row>
    <row r="510" spans="95:99">
      <c r="CQ510" t="s">
        <v>49</v>
      </c>
      <c r="CR510" t="s">
        <v>618</v>
      </c>
      <c r="CS510" t="s">
        <v>622</v>
      </c>
    </row>
    <row r="511" spans="95:99">
      <c r="CQ511" t="s">
        <v>49</v>
      </c>
      <c r="CR511" t="s">
        <v>618</v>
      </c>
      <c r="CS511" t="s">
        <v>622</v>
      </c>
      <c r="CT511" t="s">
        <v>611</v>
      </c>
      <c r="CU511">
        <v>989</v>
      </c>
    </row>
    <row r="512" spans="95:99">
      <c r="CQ512" t="s">
        <v>49</v>
      </c>
      <c r="CR512" t="s">
        <v>618</v>
      </c>
      <c r="CS512" t="s">
        <v>622</v>
      </c>
      <c r="CT512" t="s">
        <v>630</v>
      </c>
      <c r="CU512">
        <v>11</v>
      </c>
    </row>
    <row r="513" spans="95:99">
      <c r="CQ513" t="s">
        <v>49</v>
      </c>
      <c r="CR513" t="s">
        <v>618</v>
      </c>
      <c r="CS513" t="s">
        <v>622</v>
      </c>
      <c r="CT513" t="s">
        <v>631</v>
      </c>
      <c r="CU513">
        <v>327</v>
      </c>
    </row>
    <row r="514" spans="95:99">
      <c r="CQ514" t="s">
        <v>49</v>
      </c>
      <c r="CR514" t="s">
        <v>618</v>
      </c>
      <c r="CS514" t="s">
        <v>622</v>
      </c>
      <c r="CT514" t="s">
        <v>632</v>
      </c>
      <c r="CU514">
        <v>276</v>
      </c>
    </row>
    <row r="515" spans="95:99">
      <c r="CQ515" t="s">
        <v>49</v>
      </c>
      <c r="CR515" t="s">
        <v>618</v>
      </c>
      <c r="CS515" t="s">
        <v>622</v>
      </c>
      <c r="CT515" t="s">
        <v>164</v>
      </c>
      <c r="CU515">
        <v>69</v>
      </c>
    </row>
    <row r="516" spans="95:99">
      <c r="CQ516" t="s">
        <v>49</v>
      </c>
      <c r="CR516" t="s">
        <v>618</v>
      </c>
      <c r="CS516" t="s">
        <v>622</v>
      </c>
      <c r="CT516" t="s">
        <v>645</v>
      </c>
      <c r="CU516">
        <v>139</v>
      </c>
    </row>
    <row r="517" spans="95:99">
      <c r="CQ517" t="s">
        <v>49</v>
      </c>
      <c r="CR517" t="s">
        <v>618</v>
      </c>
      <c r="CS517" t="s">
        <v>622</v>
      </c>
      <c r="CT517" t="s">
        <v>633</v>
      </c>
      <c r="CU517">
        <v>110</v>
      </c>
    </row>
    <row r="518" spans="95:99">
      <c r="CQ518" t="s">
        <v>49</v>
      </c>
      <c r="CR518" t="s">
        <v>618</v>
      </c>
      <c r="CS518" t="s">
        <v>622</v>
      </c>
      <c r="CT518" t="s">
        <v>634</v>
      </c>
      <c r="CU518">
        <v>2</v>
      </c>
    </row>
    <row r="519" spans="95:99">
      <c r="CQ519" t="s">
        <v>49</v>
      </c>
      <c r="CR519" t="s">
        <v>618</v>
      </c>
      <c r="CS519" t="s">
        <v>622</v>
      </c>
      <c r="CT519" t="s">
        <v>635</v>
      </c>
      <c r="CU519">
        <v>18</v>
      </c>
    </row>
    <row r="520" spans="95:99">
      <c r="CQ520" t="s">
        <v>49</v>
      </c>
      <c r="CR520" t="s">
        <v>618</v>
      </c>
      <c r="CS520" t="s">
        <v>622</v>
      </c>
      <c r="CT520" t="s">
        <v>636</v>
      </c>
      <c r="CU520">
        <v>6</v>
      </c>
    </row>
    <row r="521" spans="95:99">
      <c r="CQ521" t="s">
        <v>49</v>
      </c>
      <c r="CR521" t="s">
        <v>618</v>
      </c>
      <c r="CS521" t="s">
        <v>622</v>
      </c>
      <c r="CT521" t="s">
        <v>622</v>
      </c>
      <c r="CU521">
        <v>31</v>
      </c>
    </row>
    <row r="522" spans="95:99">
      <c r="CQ522" t="s">
        <v>49</v>
      </c>
      <c r="CR522" t="s">
        <v>619</v>
      </c>
    </row>
    <row r="523" spans="95:99">
      <c r="CQ523" t="s">
        <v>49</v>
      </c>
      <c r="CR523" t="s">
        <v>619</v>
      </c>
      <c r="CS523" t="s">
        <v>611</v>
      </c>
    </row>
    <row r="524" spans="95:99">
      <c r="CQ524" t="s">
        <v>49</v>
      </c>
      <c r="CR524" t="s">
        <v>619</v>
      </c>
      <c r="CS524" t="s">
        <v>49</v>
      </c>
      <c r="CT524" t="s">
        <v>611</v>
      </c>
      <c r="CU524">
        <v>240811</v>
      </c>
    </row>
    <row r="525" spans="95:99">
      <c r="CQ525" t="s">
        <v>49</v>
      </c>
      <c r="CR525" t="s">
        <v>619</v>
      </c>
      <c r="CS525" t="s">
        <v>49</v>
      </c>
      <c r="CT525" t="s">
        <v>630</v>
      </c>
      <c r="CU525">
        <v>1766</v>
      </c>
    </row>
    <row r="526" spans="95:99">
      <c r="CQ526" t="s">
        <v>49</v>
      </c>
      <c r="CR526" t="s">
        <v>619</v>
      </c>
      <c r="CS526" t="s">
        <v>49</v>
      </c>
      <c r="CT526" t="s">
        <v>631</v>
      </c>
      <c r="CU526">
        <v>102250</v>
      </c>
    </row>
    <row r="527" spans="95:99">
      <c r="CQ527" t="s">
        <v>49</v>
      </c>
      <c r="CR527" t="s">
        <v>619</v>
      </c>
      <c r="CS527" t="s">
        <v>49</v>
      </c>
      <c r="CT527" t="s">
        <v>632</v>
      </c>
      <c r="CU527">
        <v>82895</v>
      </c>
    </row>
    <row r="528" spans="95:99">
      <c r="CQ528" t="s">
        <v>49</v>
      </c>
      <c r="CR528" t="s">
        <v>619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619</v>
      </c>
      <c r="CS529" t="s">
        <v>49</v>
      </c>
      <c r="CT529" t="s">
        <v>645</v>
      </c>
      <c r="CU529">
        <v>11120</v>
      </c>
    </row>
    <row r="530" spans="95:99">
      <c r="CQ530" t="s">
        <v>49</v>
      </c>
      <c r="CR530" t="s">
        <v>619</v>
      </c>
      <c r="CS530" t="s">
        <v>49</v>
      </c>
      <c r="CT530" t="s">
        <v>633</v>
      </c>
      <c r="CU530">
        <v>10850</v>
      </c>
    </row>
    <row r="531" spans="95:99">
      <c r="CQ531" t="s">
        <v>49</v>
      </c>
      <c r="CR531" t="s">
        <v>619</v>
      </c>
      <c r="CS531" t="s">
        <v>49</v>
      </c>
      <c r="CT531" t="s">
        <v>634</v>
      </c>
      <c r="CU531">
        <v>1378</v>
      </c>
    </row>
    <row r="532" spans="95:99">
      <c r="CQ532" t="s">
        <v>49</v>
      </c>
      <c r="CR532" t="s">
        <v>619</v>
      </c>
      <c r="CS532" t="s">
        <v>49</v>
      </c>
      <c r="CT532" t="s">
        <v>635</v>
      </c>
      <c r="CU532">
        <v>3613</v>
      </c>
    </row>
    <row r="533" spans="95:99">
      <c r="CQ533" t="s">
        <v>49</v>
      </c>
      <c r="CR533" t="s">
        <v>619</v>
      </c>
      <c r="CS533" t="s">
        <v>49</v>
      </c>
      <c r="CT533" t="s">
        <v>636</v>
      </c>
      <c r="CU533">
        <v>807</v>
      </c>
    </row>
    <row r="534" spans="95:99">
      <c r="CQ534" t="s">
        <v>49</v>
      </c>
      <c r="CR534" t="s">
        <v>619</v>
      </c>
      <c r="CS534" t="s">
        <v>49</v>
      </c>
      <c r="CT534" t="s">
        <v>622</v>
      </c>
      <c r="CU534">
        <v>1079</v>
      </c>
    </row>
    <row r="535" spans="95:99">
      <c r="CQ535" t="s">
        <v>49</v>
      </c>
      <c r="CR535" t="s">
        <v>619</v>
      </c>
      <c r="CS535" t="s">
        <v>55</v>
      </c>
    </row>
    <row r="536" spans="95:99">
      <c r="CQ536" t="s">
        <v>49</v>
      </c>
      <c r="CR536" t="s">
        <v>619</v>
      </c>
      <c r="CS536" t="s">
        <v>55</v>
      </c>
      <c r="CT536" t="s">
        <v>611</v>
      </c>
      <c r="CU536">
        <v>111455</v>
      </c>
    </row>
    <row r="537" spans="95:99">
      <c r="CQ537" t="s">
        <v>49</v>
      </c>
      <c r="CR537" t="s">
        <v>619</v>
      </c>
      <c r="CS537" t="s">
        <v>55</v>
      </c>
      <c r="CT537" t="s">
        <v>630</v>
      </c>
      <c r="CU537">
        <v>445</v>
      </c>
    </row>
    <row r="538" spans="95:99">
      <c r="CQ538" t="s">
        <v>49</v>
      </c>
      <c r="CR538" t="s">
        <v>619</v>
      </c>
      <c r="CS538" t="s">
        <v>55</v>
      </c>
      <c r="CT538" t="s">
        <v>631</v>
      </c>
      <c r="CU538">
        <v>74134</v>
      </c>
    </row>
    <row r="539" spans="95:99">
      <c r="CQ539" t="s">
        <v>49</v>
      </c>
      <c r="CR539" t="s">
        <v>619</v>
      </c>
      <c r="CS539" t="s">
        <v>55</v>
      </c>
      <c r="CT539" t="s">
        <v>632</v>
      </c>
      <c r="CU539">
        <v>17190</v>
      </c>
    </row>
    <row r="540" spans="95:99">
      <c r="CQ540" t="s">
        <v>49</v>
      </c>
      <c r="CR540" t="s">
        <v>619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619</v>
      </c>
      <c r="CS541" t="s">
        <v>55</v>
      </c>
      <c r="CT541" t="s">
        <v>645</v>
      </c>
      <c r="CU541">
        <v>4583</v>
      </c>
    </row>
    <row r="542" spans="95:99">
      <c r="CQ542" t="s">
        <v>49</v>
      </c>
      <c r="CR542" t="s">
        <v>619</v>
      </c>
      <c r="CS542" t="s">
        <v>55</v>
      </c>
      <c r="CT542" t="s">
        <v>633</v>
      </c>
      <c r="CU542">
        <v>8635</v>
      </c>
    </row>
    <row r="543" spans="95:99">
      <c r="CQ543" t="s">
        <v>49</v>
      </c>
      <c r="CR543" t="s">
        <v>619</v>
      </c>
      <c r="CS543" t="s">
        <v>55</v>
      </c>
      <c r="CT543" t="s">
        <v>634</v>
      </c>
      <c r="CU543">
        <v>969</v>
      </c>
    </row>
    <row r="544" spans="95:99">
      <c r="CQ544" t="s">
        <v>49</v>
      </c>
      <c r="CR544" t="s">
        <v>619</v>
      </c>
      <c r="CS544" t="s">
        <v>55</v>
      </c>
      <c r="CT544" t="s">
        <v>635</v>
      </c>
      <c r="CU544">
        <v>2895</v>
      </c>
    </row>
    <row r="545" spans="95:99">
      <c r="CQ545" t="s">
        <v>49</v>
      </c>
      <c r="CR545" t="s">
        <v>619</v>
      </c>
      <c r="CS545" t="s">
        <v>55</v>
      </c>
      <c r="CT545" t="s">
        <v>636</v>
      </c>
      <c r="CU545">
        <v>428</v>
      </c>
    </row>
    <row r="546" spans="95:99">
      <c r="CQ546" t="s">
        <v>49</v>
      </c>
      <c r="CR546" t="s">
        <v>619</v>
      </c>
      <c r="CS546" t="s">
        <v>55</v>
      </c>
      <c r="CT546" t="s">
        <v>622</v>
      </c>
      <c r="CU546">
        <v>429</v>
      </c>
    </row>
    <row r="547" spans="95:99">
      <c r="CQ547" t="s">
        <v>49</v>
      </c>
      <c r="CR547" t="s">
        <v>619</v>
      </c>
      <c r="CS547" t="s">
        <v>53</v>
      </c>
    </row>
    <row r="548" spans="95:99">
      <c r="CQ548" t="s">
        <v>49</v>
      </c>
      <c r="CR548" t="s">
        <v>619</v>
      </c>
      <c r="CS548" t="s">
        <v>53</v>
      </c>
      <c r="CT548" t="s">
        <v>611</v>
      </c>
      <c r="CU548">
        <v>80437</v>
      </c>
    </row>
    <row r="549" spans="95:99">
      <c r="CQ549" t="s">
        <v>49</v>
      </c>
      <c r="CR549" t="s">
        <v>619</v>
      </c>
      <c r="CS549" t="s">
        <v>53</v>
      </c>
      <c r="CT549" t="s">
        <v>630</v>
      </c>
      <c r="CU549">
        <v>339</v>
      </c>
    </row>
    <row r="550" spans="95:99">
      <c r="CQ550" t="s">
        <v>49</v>
      </c>
      <c r="CR550" t="s">
        <v>619</v>
      </c>
      <c r="CS550" t="s">
        <v>53</v>
      </c>
      <c r="CT550" t="s">
        <v>631</v>
      </c>
      <c r="CU550">
        <v>23596</v>
      </c>
    </row>
    <row r="551" spans="95:99">
      <c r="CQ551" t="s">
        <v>49</v>
      </c>
      <c r="CR551" t="s">
        <v>619</v>
      </c>
      <c r="CS551" t="s">
        <v>53</v>
      </c>
      <c r="CT551" t="s">
        <v>632</v>
      </c>
      <c r="CU551">
        <v>46106</v>
      </c>
    </row>
    <row r="552" spans="95:99">
      <c r="CQ552" t="s">
        <v>49</v>
      </c>
      <c r="CR552" t="s">
        <v>619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619</v>
      </c>
      <c r="CS553" t="s">
        <v>53</v>
      </c>
      <c r="CT553" t="s">
        <v>645</v>
      </c>
      <c r="CU553">
        <v>4671</v>
      </c>
    </row>
    <row r="554" spans="95:99">
      <c r="CQ554" t="s">
        <v>49</v>
      </c>
      <c r="CR554" t="s">
        <v>619</v>
      </c>
      <c r="CS554" t="s">
        <v>53</v>
      </c>
      <c r="CT554" t="s">
        <v>633</v>
      </c>
      <c r="CU554">
        <v>1692</v>
      </c>
    </row>
    <row r="555" spans="95:99">
      <c r="CQ555" t="s">
        <v>49</v>
      </c>
      <c r="CR555" t="s">
        <v>619</v>
      </c>
      <c r="CS555" t="s">
        <v>53</v>
      </c>
      <c r="CT555" t="s">
        <v>634</v>
      </c>
      <c r="CU555">
        <v>237</v>
      </c>
    </row>
    <row r="556" spans="95:99">
      <c r="CQ556" t="s">
        <v>49</v>
      </c>
      <c r="CR556" t="s">
        <v>619</v>
      </c>
      <c r="CS556" t="s">
        <v>53</v>
      </c>
      <c r="CT556" t="s">
        <v>635</v>
      </c>
      <c r="CU556">
        <v>506</v>
      </c>
    </row>
    <row r="557" spans="95:99">
      <c r="CQ557" t="s">
        <v>49</v>
      </c>
      <c r="CR557" t="s">
        <v>619</v>
      </c>
      <c r="CS557" t="s">
        <v>53</v>
      </c>
      <c r="CT557" t="s">
        <v>636</v>
      </c>
      <c r="CU557">
        <v>150</v>
      </c>
    </row>
    <row r="558" spans="95:99">
      <c r="CQ558" t="s">
        <v>49</v>
      </c>
      <c r="CR558" t="s">
        <v>619</v>
      </c>
      <c r="CS558" t="s">
        <v>53</v>
      </c>
      <c r="CT558" t="s">
        <v>622</v>
      </c>
      <c r="CU558">
        <v>299</v>
      </c>
    </row>
    <row r="559" spans="95:99">
      <c r="CQ559" t="s">
        <v>49</v>
      </c>
      <c r="CR559" t="s">
        <v>619</v>
      </c>
      <c r="CS559" t="s">
        <v>53</v>
      </c>
    </row>
    <row r="560" spans="95:99">
      <c r="CQ560" t="s">
        <v>49</v>
      </c>
      <c r="CR560" t="s">
        <v>619</v>
      </c>
      <c r="CS560" t="s">
        <v>53</v>
      </c>
      <c r="CT560" t="s">
        <v>611</v>
      </c>
      <c r="CU560">
        <v>19161</v>
      </c>
    </row>
    <row r="561" spans="95:99">
      <c r="CQ561" t="s">
        <v>49</v>
      </c>
      <c r="CR561" t="s">
        <v>619</v>
      </c>
      <c r="CS561" t="s">
        <v>53</v>
      </c>
      <c r="CT561" t="s">
        <v>630</v>
      </c>
      <c r="CU561">
        <v>216</v>
      </c>
    </row>
    <row r="562" spans="95:99">
      <c r="CQ562" t="s">
        <v>49</v>
      </c>
      <c r="CR562" t="s">
        <v>619</v>
      </c>
      <c r="CS562" t="s">
        <v>53</v>
      </c>
      <c r="CT562" t="s">
        <v>631</v>
      </c>
      <c r="CU562">
        <v>3064</v>
      </c>
    </row>
    <row r="563" spans="95:99">
      <c r="CQ563" t="s">
        <v>49</v>
      </c>
      <c r="CR563" t="s">
        <v>619</v>
      </c>
      <c r="CS563" t="s">
        <v>53</v>
      </c>
      <c r="CT563" t="s">
        <v>632</v>
      </c>
      <c r="CU563">
        <v>11328</v>
      </c>
    </row>
    <row r="564" spans="95:99">
      <c r="CQ564" t="s">
        <v>49</v>
      </c>
      <c r="CR564" t="s">
        <v>619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619</v>
      </c>
      <c r="CS565" t="s">
        <v>53</v>
      </c>
      <c r="CT565" t="s">
        <v>645</v>
      </c>
      <c r="CU565">
        <v>1462</v>
      </c>
    </row>
    <row r="566" spans="95:99">
      <c r="CQ566" t="s">
        <v>49</v>
      </c>
      <c r="CR566" t="s">
        <v>619</v>
      </c>
      <c r="CS566" t="s">
        <v>53</v>
      </c>
      <c r="CT566" t="s">
        <v>633</v>
      </c>
      <c r="CU566">
        <v>374</v>
      </c>
    </row>
    <row r="567" spans="95:99">
      <c r="CQ567" t="s">
        <v>49</v>
      </c>
      <c r="CR567" t="s">
        <v>619</v>
      </c>
      <c r="CS567" t="s">
        <v>53</v>
      </c>
      <c r="CT567" t="s">
        <v>634</v>
      </c>
      <c r="CU567">
        <v>68</v>
      </c>
    </row>
    <row r="568" spans="95:99">
      <c r="CQ568" t="s">
        <v>49</v>
      </c>
      <c r="CR568" t="s">
        <v>619</v>
      </c>
      <c r="CS568" t="s">
        <v>53</v>
      </c>
      <c r="CT568" t="s">
        <v>635</v>
      </c>
      <c r="CU568">
        <v>139</v>
      </c>
    </row>
    <row r="569" spans="95:99">
      <c r="CQ569" t="s">
        <v>49</v>
      </c>
      <c r="CR569" t="s">
        <v>619</v>
      </c>
      <c r="CS569" t="s">
        <v>53</v>
      </c>
      <c r="CT569" t="s">
        <v>636</v>
      </c>
      <c r="CU569">
        <v>55</v>
      </c>
    </row>
    <row r="570" spans="95:99">
      <c r="CQ570" t="s">
        <v>49</v>
      </c>
      <c r="CR570" t="s">
        <v>619</v>
      </c>
      <c r="CS570" t="s">
        <v>53</v>
      </c>
      <c r="CT570" t="s">
        <v>622</v>
      </c>
      <c r="CU570">
        <v>77</v>
      </c>
    </row>
    <row r="571" spans="95:99">
      <c r="CQ571" t="s">
        <v>49</v>
      </c>
      <c r="CR571" t="s">
        <v>619</v>
      </c>
      <c r="CS571" t="s">
        <v>342</v>
      </c>
    </row>
    <row r="572" spans="95:99">
      <c r="CQ572" t="s">
        <v>49</v>
      </c>
      <c r="CR572" t="s">
        <v>619</v>
      </c>
      <c r="CS572" t="s">
        <v>342</v>
      </c>
      <c r="CT572" t="s">
        <v>611</v>
      </c>
      <c r="CU572">
        <v>27108</v>
      </c>
    </row>
    <row r="573" spans="95:99">
      <c r="CQ573" t="s">
        <v>49</v>
      </c>
      <c r="CR573" t="s">
        <v>619</v>
      </c>
      <c r="CS573" t="s">
        <v>342</v>
      </c>
      <c r="CT573" t="s">
        <v>630</v>
      </c>
      <c r="CU573">
        <v>694</v>
      </c>
    </row>
    <row r="574" spans="95:99">
      <c r="CQ574" t="s">
        <v>49</v>
      </c>
      <c r="CR574" t="s">
        <v>619</v>
      </c>
      <c r="CS574" t="s">
        <v>342</v>
      </c>
      <c r="CT574" t="s">
        <v>631</v>
      </c>
      <c r="CU574">
        <v>753</v>
      </c>
    </row>
    <row r="575" spans="95:99">
      <c r="CQ575" t="s">
        <v>49</v>
      </c>
      <c r="CR575" t="s">
        <v>619</v>
      </c>
      <c r="CS575" t="s">
        <v>342</v>
      </c>
      <c r="CT575" t="s">
        <v>632</v>
      </c>
      <c r="CU575">
        <v>7608</v>
      </c>
    </row>
    <row r="576" spans="95:99">
      <c r="CQ576" t="s">
        <v>49</v>
      </c>
      <c r="CR576" t="s">
        <v>619</v>
      </c>
      <c r="CS576" t="s">
        <v>342</v>
      </c>
      <c r="CT576" t="s">
        <v>164</v>
      </c>
      <c r="CU576">
        <v>17250</v>
      </c>
    </row>
    <row r="577" spans="95:99">
      <c r="CQ577" t="s">
        <v>49</v>
      </c>
      <c r="CR577" t="s">
        <v>619</v>
      </c>
      <c r="CS577" t="s">
        <v>342</v>
      </c>
      <c r="CT577" t="s">
        <v>645</v>
      </c>
      <c r="CU577">
        <v>234</v>
      </c>
    </row>
    <row r="578" spans="95:99">
      <c r="CQ578" t="s">
        <v>49</v>
      </c>
      <c r="CR578" t="s">
        <v>619</v>
      </c>
      <c r="CS578" t="s">
        <v>342</v>
      </c>
      <c r="CT578" t="s">
        <v>633</v>
      </c>
      <c r="CU578">
        <v>56</v>
      </c>
    </row>
    <row r="579" spans="95:99">
      <c r="CQ579" t="s">
        <v>49</v>
      </c>
      <c r="CR579" t="s">
        <v>619</v>
      </c>
      <c r="CS579" t="s">
        <v>342</v>
      </c>
      <c r="CT579" t="s">
        <v>634</v>
      </c>
      <c r="CU579">
        <v>87</v>
      </c>
    </row>
    <row r="580" spans="95:99">
      <c r="CQ580" t="s">
        <v>49</v>
      </c>
      <c r="CR580" t="s">
        <v>619</v>
      </c>
      <c r="CS580" t="s">
        <v>342</v>
      </c>
      <c r="CT580" t="s">
        <v>635</v>
      </c>
      <c r="CU580">
        <v>45</v>
      </c>
    </row>
    <row r="581" spans="95:99">
      <c r="CQ581" t="s">
        <v>49</v>
      </c>
      <c r="CR581" t="s">
        <v>619</v>
      </c>
      <c r="CS581" t="s">
        <v>342</v>
      </c>
      <c r="CT581" t="s">
        <v>636</v>
      </c>
      <c r="CU581">
        <v>161</v>
      </c>
    </row>
    <row r="582" spans="95:99">
      <c r="CQ582" t="s">
        <v>49</v>
      </c>
      <c r="CR582" t="s">
        <v>619</v>
      </c>
      <c r="CS582" t="s">
        <v>342</v>
      </c>
      <c r="CT582" t="s">
        <v>622</v>
      </c>
      <c r="CU582">
        <v>220</v>
      </c>
    </row>
    <row r="583" spans="95:99">
      <c r="CQ583" t="s">
        <v>49</v>
      </c>
      <c r="CR583" t="s">
        <v>619</v>
      </c>
      <c r="CS583" t="s">
        <v>342</v>
      </c>
    </row>
    <row r="584" spans="95:99">
      <c r="CQ584" t="s">
        <v>49</v>
      </c>
      <c r="CR584" t="s">
        <v>619</v>
      </c>
      <c r="CS584" t="s">
        <v>342</v>
      </c>
      <c r="CT584" t="s">
        <v>611</v>
      </c>
      <c r="CU584">
        <v>1672</v>
      </c>
    </row>
    <row r="585" spans="95:99">
      <c r="CQ585" t="s">
        <v>49</v>
      </c>
      <c r="CR585" t="s">
        <v>619</v>
      </c>
      <c r="CS585" t="s">
        <v>342</v>
      </c>
      <c r="CT585" t="s">
        <v>630</v>
      </c>
      <c r="CU585">
        <v>66</v>
      </c>
    </row>
    <row r="586" spans="95:99">
      <c r="CQ586" t="s">
        <v>49</v>
      </c>
      <c r="CR586" t="s">
        <v>619</v>
      </c>
      <c r="CS586" t="s">
        <v>342</v>
      </c>
      <c r="CT586" t="s">
        <v>631</v>
      </c>
      <c r="CU586">
        <v>362</v>
      </c>
    </row>
    <row r="587" spans="95:99">
      <c r="CQ587" t="s">
        <v>49</v>
      </c>
      <c r="CR587" t="s">
        <v>619</v>
      </c>
      <c r="CS587" t="s">
        <v>342</v>
      </c>
      <c r="CT587" t="s">
        <v>632</v>
      </c>
      <c r="CU587">
        <v>354</v>
      </c>
    </row>
    <row r="588" spans="95:99">
      <c r="CQ588" t="s">
        <v>49</v>
      </c>
      <c r="CR588" t="s">
        <v>619</v>
      </c>
      <c r="CS588" t="s">
        <v>342</v>
      </c>
      <c r="CT588" t="s">
        <v>164</v>
      </c>
      <c r="CU588">
        <v>756</v>
      </c>
    </row>
    <row r="589" spans="95:99">
      <c r="CQ589" t="s">
        <v>49</v>
      </c>
      <c r="CR589" t="s">
        <v>619</v>
      </c>
      <c r="CS589" t="s">
        <v>342</v>
      </c>
      <c r="CT589" t="s">
        <v>645</v>
      </c>
      <c r="CU589">
        <v>64</v>
      </c>
    </row>
    <row r="590" spans="95:99">
      <c r="CQ590" t="s">
        <v>49</v>
      </c>
      <c r="CR590" t="s">
        <v>619</v>
      </c>
      <c r="CS590" t="s">
        <v>342</v>
      </c>
      <c r="CT590" t="s">
        <v>633</v>
      </c>
      <c r="CU590">
        <v>21</v>
      </c>
    </row>
    <row r="591" spans="95:99">
      <c r="CQ591" t="s">
        <v>49</v>
      </c>
      <c r="CR591" t="s">
        <v>619</v>
      </c>
      <c r="CS591" t="s">
        <v>342</v>
      </c>
      <c r="CT591" t="s">
        <v>634</v>
      </c>
      <c r="CU591">
        <v>16</v>
      </c>
    </row>
    <row r="592" spans="95:99">
      <c r="CQ592" t="s">
        <v>49</v>
      </c>
      <c r="CR592" t="s">
        <v>619</v>
      </c>
      <c r="CS592" t="s">
        <v>342</v>
      </c>
      <c r="CT592" t="s">
        <v>635</v>
      </c>
      <c r="CU592">
        <v>14</v>
      </c>
    </row>
    <row r="593" spans="95:99">
      <c r="CQ593" t="s">
        <v>49</v>
      </c>
      <c r="CR593" t="s">
        <v>619</v>
      </c>
      <c r="CS593" t="s">
        <v>342</v>
      </c>
      <c r="CT593" t="s">
        <v>636</v>
      </c>
      <c r="CU593">
        <v>7</v>
      </c>
    </row>
    <row r="594" spans="95:99">
      <c r="CQ594" t="s">
        <v>49</v>
      </c>
      <c r="CR594" t="s">
        <v>619</v>
      </c>
      <c r="CS594" t="s">
        <v>342</v>
      </c>
      <c r="CT594" t="s">
        <v>622</v>
      </c>
      <c r="CU594">
        <v>12</v>
      </c>
    </row>
    <row r="595" spans="95:99">
      <c r="CQ595" t="s">
        <v>49</v>
      </c>
      <c r="CR595" t="s">
        <v>619</v>
      </c>
      <c r="CS595" t="s">
        <v>622</v>
      </c>
    </row>
    <row r="596" spans="95:99">
      <c r="CQ596" t="s">
        <v>49</v>
      </c>
      <c r="CR596" t="s">
        <v>619</v>
      </c>
      <c r="CS596" t="s">
        <v>622</v>
      </c>
      <c r="CT596" t="s">
        <v>611</v>
      </c>
      <c r="CU596">
        <v>978</v>
      </c>
    </row>
    <row r="597" spans="95:99">
      <c r="CQ597" t="s">
        <v>49</v>
      </c>
      <c r="CR597" t="s">
        <v>619</v>
      </c>
      <c r="CS597" t="s">
        <v>622</v>
      </c>
      <c r="CT597" t="s">
        <v>630</v>
      </c>
      <c r="CU597">
        <v>6</v>
      </c>
    </row>
    <row r="598" spans="95:99">
      <c r="CQ598" t="s">
        <v>49</v>
      </c>
      <c r="CR598" t="s">
        <v>619</v>
      </c>
      <c r="CS598" t="s">
        <v>622</v>
      </c>
      <c r="CT598" t="s">
        <v>631</v>
      </c>
      <c r="CU598">
        <v>341</v>
      </c>
    </row>
    <row r="599" spans="95:99">
      <c r="CQ599" t="s">
        <v>49</v>
      </c>
      <c r="CR599" t="s">
        <v>619</v>
      </c>
      <c r="CS599" t="s">
        <v>622</v>
      </c>
      <c r="CT599" t="s">
        <v>632</v>
      </c>
      <c r="CU599">
        <v>309</v>
      </c>
    </row>
    <row r="600" spans="95:99">
      <c r="CQ600" t="s">
        <v>49</v>
      </c>
      <c r="CR600" t="s">
        <v>619</v>
      </c>
      <c r="CS600" t="s">
        <v>622</v>
      </c>
      <c r="CT600" t="s">
        <v>164</v>
      </c>
      <c r="CU600">
        <v>81</v>
      </c>
    </row>
    <row r="601" spans="95:99">
      <c r="CQ601" t="s">
        <v>49</v>
      </c>
      <c r="CR601" t="s">
        <v>619</v>
      </c>
      <c r="CS601" t="s">
        <v>622</v>
      </c>
      <c r="CT601" t="s">
        <v>645</v>
      </c>
      <c r="CU601">
        <v>106</v>
      </c>
    </row>
    <row r="602" spans="95:99">
      <c r="CQ602" t="s">
        <v>49</v>
      </c>
      <c r="CR602" t="s">
        <v>619</v>
      </c>
      <c r="CS602" t="s">
        <v>622</v>
      </c>
      <c r="CT602" t="s">
        <v>633</v>
      </c>
      <c r="CU602">
        <v>72</v>
      </c>
    </row>
    <row r="603" spans="95:99">
      <c r="CQ603" t="s">
        <v>49</v>
      </c>
      <c r="CR603" t="s">
        <v>619</v>
      </c>
      <c r="CS603" t="s">
        <v>622</v>
      </c>
      <c r="CT603" t="s">
        <v>634</v>
      </c>
      <c r="CU603">
        <v>1</v>
      </c>
    </row>
    <row r="604" spans="95:99">
      <c r="CQ604" t="s">
        <v>49</v>
      </c>
      <c r="CR604" t="s">
        <v>619</v>
      </c>
      <c r="CS604" t="s">
        <v>622</v>
      </c>
      <c r="CT604" t="s">
        <v>635</v>
      </c>
      <c r="CU604">
        <v>14</v>
      </c>
    </row>
    <row r="605" spans="95:99">
      <c r="CQ605" t="s">
        <v>49</v>
      </c>
      <c r="CR605" t="s">
        <v>619</v>
      </c>
      <c r="CS605" t="s">
        <v>622</v>
      </c>
      <c r="CT605" t="s">
        <v>636</v>
      </c>
      <c r="CU605">
        <v>6</v>
      </c>
    </row>
    <row r="606" spans="95:99">
      <c r="CQ606" t="s">
        <v>49</v>
      </c>
      <c r="CR606" t="s">
        <v>619</v>
      </c>
      <c r="CS606" t="s">
        <v>622</v>
      </c>
      <c r="CT606" t="s">
        <v>622</v>
      </c>
      <c r="CU606">
        <v>42</v>
      </c>
    </row>
    <row r="607" spans="95:99">
      <c r="CQ607" t="s">
        <v>49</v>
      </c>
      <c r="CR607" t="s">
        <v>620</v>
      </c>
    </row>
    <row r="608" spans="95:99">
      <c r="CQ608" t="s">
        <v>49</v>
      </c>
      <c r="CR608" t="s">
        <v>620</v>
      </c>
      <c r="CS608" t="s">
        <v>611</v>
      </c>
    </row>
    <row r="609" spans="95:99">
      <c r="CQ609" t="s">
        <v>49</v>
      </c>
      <c r="CR609" t="s">
        <v>620</v>
      </c>
      <c r="CS609" t="s">
        <v>49</v>
      </c>
      <c r="CT609" t="s">
        <v>611</v>
      </c>
      <c r="CU609">
        <v>431763</v>
      </c>
    </row>
    <row r="610" spans="95:99">
      <c r="CQ610" t="s">
        <v>49</v>
      </c>
      <c r="CR610" t="s">
        <v>620</v>
      </c>
      <c r="CS610" t="s">
        <v>49</v>
      </c>
      <c r="CT610" t="s">
        <v>630</v>
      </c>
      <c r="CU610">
        <v>2385</v>
      </c>
    </row>
    <row r="611" spans="95:99">
      <c r="CQ611" t="s">
        <v>49</v>
      </c>
      <c r="CR611" t="s">
        <v>620</v>
      </c>
      <c r="CS611" t="s">
        <v>49</v>
      </c>
      <c r="CT611" t="s">
        <v>631</v>
      </c>
      <c r="CU611">
        <v>167241</v>
      </c>
    </row>
    <row r="612" spans="95:99">
      <c r="CQ612" t="s">
        <v>49</v>
      </c>
      <c r="CR612" t="s">
        <v>620</v>
      </c>
      <c r="CS612" t="s">
        <v>49</v>
      </c>
      <c r="CT612" t="s">
        <v>632</v>
      </c>
      <c r="CU612">
        <v>167918</v>
      </c>
    </row>
    <row r="613" spans="95:99">
      <c r="CQ613" t="s">
        <v>49</v>
      </c>
      <c r="CR613" t="s">
        <v>620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620</v>
      </c>
      <c r="CS614" t="s">
        <v>49</v>
      </c>
      <c r="CT614" t="s">
        <v>645</v>
      </c>
      <c r="CU614">
        <v>12590</v>
      </c>
    </row>
    <row r="615" spans="95:99">
      <c r="CQ615" t="s">
        <v>49</v>
      </c>
      <c r="CR615" t="s">
        <v>620</v>
      </c>
      <c r="CS615" t="s">
        <v>49</v>
      </c>
      <c r="CT615" t="s">
        <v>633</v>
      </c>
      <c r="CU615">
        <v>14020</v>
      </c>
    </row>
    <row r="616" spans="95:99">
      <c r="CQ616" t="s">
        <v>49</v>
      </c>
      <c r="CR616" t="s">
        <v>620</v>
      </c>
      <c r="CS616" t="s">
        <v>49</v>
      </c>
      <c r="CT616" t="s">
        <v>634</v>
      </c>
      <c r="CU616">
        <v>3543</v>
      </c>
    </row>
    <row r="617" spans="95:99">
      <c r="CQ617" t="s">
        <v>49</v>
      </c>
      <c r="CR617" t="s">
        <v>620</v>
      </c>
      <c r="CS617" t="s">
        <v>49</v>
      </c>
      <c r="CT617" t="s">
        <v>635</v>
      </c>
      <c r="CU617">
        <v>7212</v>
      </c>
    </row>
    <row r="618" spans="95:99">
      <c r="CQ618" t="s">
        <v>49</v>
      </c>
      <c r="CR618" t="s">
        <v>620</v>
      </c>
      <c r="CS618" t="s">
        <v>49</v>
      </c>
      <c r="CT618" t="s">
        <v>636</v>
      </c>
      <c r="CU618">
        <v>5044</v>
      </c>
    </row>
    <row r="619" spans="95:99">
      <c r="CQ619" t="s">
        <v>49</v>
      </c>
      <c r="CR619" t="s">
        <v>620</v>
      </c>
      <c r="CS619" t="s">
        <v>49</v>
      </c>
      <c r="CT619" t="s">
        <v>622</v>
      </c>
      <c r="CU619">
        <v>2229</v>
      </c>
    </row>
    <row r="620" spans="95:99">
      <c r="CQ620" t="s">
        <v>49</v>
      </c>
      <c r="CR620" t="s">
        <v>620</v>
      </c>
      <c r="CS620" t="s">
        <v>55</v>
      </c>
    </row>
    <row r="621" spans="95:99">
      <c r="CQ621" t="s">
        <v>49</v>
      </c>
      <c r="CR621" t="s">
        <v>620</v>
      </c>
      <c r="CS621" t="s">
        <v>55</v>
      </c>
      <c r="CT621" t="s">
        <v>611</v>
      </c>
      <c r="CU621">
        <v>175223</v>
      </c>
    </row>
    <row r="622" spans="95:99">
      <c r="CQ622" t="s">
        <v>49</v>
      </c>
      <c r="CR622" t="s">
        <v>620</v>
      </c>
      <c r="CS622" t="s">
        <v>55</v>
      </c>
      <c r="CT622" t="s">
        <v>630</v>
      </c>
      <c r="CU622">
        <v>644</v>
      </c>
    </row>
    <row r="623" spans="95:99">
      <c r="CQ623" t="s">
        <v>49</v>
      </c>
      <c r="CR623" t="s">
        <v>620</v>
      </c>
      <c r="CS623" t="s">
        <v>55</v>
      </c>
      <c r="CT623" t="s">
        <v>631</v>
      </c>
      <c r="CU623">
        <v>113051</v>
      </c>
    </row>
    <row r="624" spans="95:99">
      <c r="CQ624" t="s">
        <v>49</v>
      </c>
      <c r="CR624" t="s">
        <v>620</v>
      </c>
      <c r="CS624" t="s">
        <v>55</v>
      </c>
      <c r="CT624" t="s">
        <v>632</v>
      </c>
      <c r="CU624">
        <v>26564</v>
      </c>
    </row>
    <row r="625" spans="95:99">
      <c r="CQ625" t="s">
        <v>49</v>
      </c>
      <c r="CR625" t="s">
        <v>620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620</v>
      </c>
      <c r="CS626" t="s">
        <v>55</v>
      </c>
      <c r="CT626" t="s">
        <v>645</v>
      </c>
      <c r="CU626">
        <v>5234</v>
      </c>
    </row>
    <row r="627" spans="95:99">
      <c r="CQ627" t="s">
        <v>49</v>
      </c>
      <c r="CR627" t="s">
        <v>620</v>
      </c>
      <c r="CS627" t="s">
        <v>55</v>
      </c>
      <c r="CT627" t="s">
        <v>633</v>
      </c>
      <c r="CU627">
        <v>11248</v>
      </c>
    </row>
    <row r="628" spans="95:99">
      <c r="CQ628" t="s">
        <v>49</v>
      </c>
      <c r="CR628" t="s">
        <v>620</v>
      </c>
      <c r="CS628" t="s">
        <v>55</v>
      </c>
      <c r="CT628" t="s">
        <v>634</v>
      </c>
      <c r="CU628">
        <v>1668</v>
      </c>
    </row>
    <row r="629" spans="95:99">
      <c r="CQ629" t="s">
        <v>49</v>
      </c>
      <c r="CR629" t="s">
        <v>620</v>
      </c>
      <c r="CS629" t="s">
        <v>55</v>
      </c>
      <c r="CT629" t="s">
        <v>635</v>
      </c>
      <c r="CU629">
        <v>5852</v>
      </c>
    </row>
    <row r="630" spans="95:99">
      <c r="CQ630" t="s">
        <v>49</v>
      </c>
      <c r="CR630" t="s">
        <v>620</v>
      </c>
      <c r="CS630" t="s">
        <v>55</v>
      </c>
      <c r="CT630" t="s">
        <v>636</v>
      </c>
      <c r="CU630">
        <v>3988</v>
      </c>
    </row>
    <row r="631" spans="95:99">
      <c r="CQ631" t="s">
        <v>49</v>
      </c>
      <c r="CR631" t="s">
        <v>620</v>
      </c>
      <c r="CS631" t="s">
        <v>55</v>
      </c>
      <c r="CT631" t="s">
        <v>622</v>
      </c>
      <c r="CU631">
        <v>766</v>
      </c>
    </row>
    <row r="632" spans="95:99">
      <c r="CQ632" t="s">
        <v>49</v>
      </c>
      <c r="CR632" t="s">
        <v>620</v>
      </c>
      <c r="CS632" t="s">
        <v>53</v>
      </c>
    </row>
    <row r="633" spans="95:99">
      <c r="CQ633" t="s">
        <v>49</v>
      </c>
      <c r="CR633" t="s">
        <v>620</v>
      </c>
      <c r="CS633" t="s">
        <v>53</v>
      </c>
      <c r="CT633" t="s">
        <v>611</v>
      </c>
      <c r="CU633">
        <v>115869</v>
      </c>
    </row>
    <row r="634" spans="95:99">
      <c r="CQ634" t="s">
        <v>49</v>
      </c>
      <c r="CR634" t="s">
        <v>620</v>
      </c>
      <c r="CS634" t="s">
        <v>53</v>
      </c>
      <c r="CT634" t="s">
        <v>630</v>
      </c>
      <c r="CU634">
        <v>424</v>
      </c>
    </row>
    <row r="635" spans="95:99">
      <c r="CQ635" t="s">
        <v>49</v>
      </c>
      <c r="CR635" t="s">
        <v>620</v>
      </c>
      <c r="CS635" t="s">
        <v>53</v>
      </c>
      <c r="CT635" t="s">
        <v>631</v>
      </c>
      <c r="CU635">
        <v>42508</v>
      </c>
    </row>
    <row r="636" spans="95:99">
      <c r="CQ636" t="s">
        <v>49</v>
      </c>
      <c r="CR636" t="s">
        <v>620</v>
      </c>
      <c r="CS636" t="s">
        <v>53</v>
      </c>
      <c r="CT636" t="s">
        <v>632</v>
      </c>
      <c r="CU636">
        <v>59123</v>
      </c>
    </row>
    <row r="637" spans="95:99">
      <c r="CQ637" t="s">
        <v>49</v>
      </c>
      <c r="CR637" t="s">
        <v>620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620</v>
      </c>
      <c r="CS638" t="s">
        <v>53</v>
      </c>
      <c r="CT638" t="s">
        <v>645</v>
      </c>
      <c r="CU638">
        <v>5439</v>
      </c>
    </row>
    <row r="639" spans="95:99">
      <c r="CQ639" t="s">
        <v>49</v>
      </c>
      <c r="CR639" t="s">
        <v>620</v>
      </c>
      <c r="CS639" t="s">
        <v>53</v>
      </c>
      <c r="CT639" t="s">
        <v>633</v>
      </c>
      <c r="CU639">
        <v>2160</v>
      </c>
    </row>
    <row r="640" spans="95:99">
      <c r="CQ640" t="s">
        <v>49</v>
      </c>
      <c r="CR640" t="s">
        <v>620</v>
      </c>
      <c r="CS640" t="s">
        <v>53</v>
      </c>
      <c r="CT640" t="s">
        <v>634</v>
      </c>
      <c r="CU640">
        <v>979</v>
      </c>
    </row>
    <row r="641" spans="95:99">
      <c r="CQ641" t="s">
        <v>49</v>
      </c>
      <c r="CR641" t="s">
        <v>620</v>
      </c>
      <c r="CS641" t="s">
        <v>53</v>
      </c>
      <c r="CT641" t="s">
        <v>635</v>
      </c>
      <c r="CU641">
        <v>903</v>
      </c>
    </row>
    <row r="642" spans="95:99">
      <c r="CQ642" t="s">
        <v>49</v>
      </c>
      <c r="CR642" t="s">
        <v>620</v>
      </c>
      <c r="CS642" t="s">
        <v>53</v>
      </c>
      <c r="CT642" t="s">
        <v>636</v>
      </c>
      <c r="CU642">
        <v>327</v>
      </c>
    </row>
    <row r="643" spans="95:99">
      <c r="CQ643" t="s">
        <v>49</v>
      </c>
      <c r="CR643" t="s">
        <v>620</v>
      </c>
      <c r="CS643" t="s">
        <v>53</v>
      </c>
      <c r="CT643" t="s">
        <v>622</v>
      </c>
      <c r="CU643">
        <v>467</v>
      </c>
    </row>
    <row r="644" spans="95:99">
      <c r="CQ644" t="s">
        <v>49</v>
      </c>
      <c r="CR644" t="s">
        <v>620</v>
      </c>
      <c r="CS644" t="s">
        <v>53</v>
      </c>
    </row>
    <row r="645" spans="95:99">
      <c r="CQ645" t="s">
        <v>49</v>
      </c>
      <c r="CR645" t="s">
        <v>620</v>
      </c>
      <c r="CS645" t="s">
        <v>53</v>
      </c>
      <c r="CT645" t="s">
        <v>611</v>
      </c>
      <c r="CU645">
        <v>51682</v>
      </c>
    </row>
    <row r="646" spans="95:99">
      <c r="CQ646" t="s">
        <v>49</v>
      </c>
      <c r="CR646" t="s">
        <v>620</v>
      </c>
      <c r="CS646" t="s">
        <v>53</v>
      </c>
      <c r="CT646" t="s">
        <v>630</v>
      </c>
      <c r="CU646">
        <v>228</v>
      </c>
    </row>
    <row r="647" spans="95:99">
      <c r="CQ647" t="s">
        <v>49</v>
      </c>
      <c r="CR647" t="s">
        <v>620</v>
      </c>
      <c r="CS647" t="s">
        <v>53</v>
      </c>
      <c r="CT647" t="s">
        <v>631</v>
      </c>
      <c r="CU647">
        <v>8894</v>
      </c>
    </row>
    <row r="648" spans="95:99">
      <c r="CQ648" t="s">
        <v>49</v>
      </c>
      <c r="CR648" t="s">
        <v>620</v>
      </c>
      <c r="CS648" t="s">
        <v>53</v>
      </c>
      <c r="CT648" t="s">
        <v>632</v>
      </c>
      <c r="CU648">
        <v>36277</v>
      </c>
    </row>
    <row r="649" spans="95:99">
      <c r="CQ649" t="s">
        <v>49</v>
      </c>
      <c r="CR649" t="s">
        <v>620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620</v>
      </c>
      <c r="CS650" t="s">
        <v>53</v>
      </c>
      <c r="CT650" t="s">
        <v>645</v>
      </c>
      <c r="CU650">
        <v>1542</v>
      </c>
    </row>
    <row r="651" spans="95:99">
      <c r="CQ651" t="s">
        <v>49</v>
      </c>
      <c r="CR651" t="s">
        <v>620</v>
      </c>
      <c r="CS651" t="s">
        <v>53</v>
      </c>
      <c r="CT651" t="s">
        <v>633</v>
      </c>
      <c r="CU651">
        <v>441</v>
      </c>
    </row>
    <row r="652" spans="95:99">
      <c r="CQ652" t="s">
        <v>49</v>
      </c>
      <c r="CR652" t="s">
        <v>620</v>
      </c>
      <c r="CS652" t="s">
        <v>53</v>
      </c>
      <c r="CT652" t="s">
        <v>634</v>
      </c>
      <c r="CU652">
        <v>499</v>
      </c>
    </row>
    <row r="653" spans="95:99">
      <c r="CQ653" t="s">
        <v>49</v>
      </c>
      <c r="CR653" t="s">
        <v>620</v>
      </c>
      <c r="CS653" t="s">
        <v>53</v>
      </c>
      <c r="CT653" t="s">
        <v>635</v>
      </c>
      <c r="CU653">
        <v>257</v>
      </c>
    </row>
    <row r="654" spans="95:99">
      <c r="CQ654" t="s">
        <v>49</v>
      </c>
      <c r="CR654" t="s">
        <v>620</v>
      </c>
      <c r="CS654" t="s">
        <v>53</v>
      </c>
      <c r="CT654" t="s">
        <v>636</v>
      </c>
      <c r="CU654">
        <v>119</v>
      </c>
    </row>
    <row r="655" spans="95:99">
      <c r="CQ655" t="s">
        <v>49</v>
      </c>
      <c r="CR655" t="s">
        <v>620</v>
      </c>
      <c r="CS655" t="s">
        <v>53</v>
      </c>
      <c r="CT655" t="s">
        <v>622</v>
      </c>
      <c r="CU655">
        <v>223</v>
      </c>
    </row>
    <row r="656" spans="95:99">
      <c r="CQ656" t="s">
        <v>49</v>
      </c>
      <c r="CR656" t="s">
        <v>620</v>
      </c>
      <c r="CS656" t="s">
        <v>342</v>
      </c>
    </row>
    <row r="657" spans="95:99">
      <c r="CQ657" t="s">
        <v>49</v>
      </c>
      <c r="CR657" t="s">
        <v>620</v>
      </c>
      <c r="CS657" t="s">
        <v>342</v>
      </c>
      <c r="CT657" t="s">
        <v>611</v>
      </c>
      <c r="CU657">
        <v>84521</v>
      </c>
    </row>
    <row r="658" spans="95:99">
      <c r="CQ658" t="s">
        <v>49</v>
      </c>
      <c r="CR658" t="s">
        <v>620</v>
      </c>
      <c r="CS658" t="s">
        <v>342</v>
      </c>
      <c r="CT658" t="s">
        <v>630</v>
      </c>
      <c r="CU658">
        <v>1015</v>
      </c>
    </row>
    <row r="659" spans="95:99">
      <c r="CQ659" t="s">
        <v>49</v>
      </c>
      <c r="CR659" t="s">
        <v>620</v>
      </c>
      <c r="CS659" t="s">
        <v>342</v>
      </c>
      <c r="CT659" t="s">
        <v>631</v>
      </c>
      <c r="CU659">
        <v>1604</v>
      </c>
    </row>
    <row r="660" spans="95:99">
      <c r="CQ660" t="s">
        <v>49</v>
      </c>
      <c r="CR660" t="s">
        <v>620</v>
      </c>
      <c r="CS660" t="s">
        <v>342</v>
      </c>
      <c r="CT660" t="s">
        <v>632</v>
      </c>
      <c r="CU660">
        <v>44313</v>
      </c>
    </row>
    <row r="661" spans="95:99">
      <c r="CQ661" t="s">
        <v>49</v>
      </c>
      <c r="CR661" t="s">
        <v>620</v>
      </c>
      <c r="CS661" t="s">
        <v>342</v>
      </c>
      <c r="CT661" t="s">
        <v>164</v>
      </c>
      <c r="CU661">
        <v>35537</v>
      </c>
    </row>
    <row r="662" spans="95:99">
      <c r="CQ662" t="s">
        <v>49</v>
      </c>
      <c r="CR662" t="s">
        <v>620</v>
      </c>
      <c r="CS662" t="s">
        <v>342</v>
      </c>
      <c r="CT662" t="s">
        <v>645</v>
      </c>
      <c r="CU662">
        <v>210</v>
      </c>
    </row>
    <row r="663" spans="95:99">
      <c r="CQ663" t="s">
        <v>49</v>
      </c>
      <c r="CR663" t="s">
        <v>620</v>
      </c>
      <c r="CS663" t="s">
        <v>342</v>
      </c>
      <c r="CT663" t="s">
        <v>633</v>
      </c>
      <c r="CU663">
        <v>65</v>
      </c>
    </row>
    <row r="664" spans="95:99">
      <c r="CQ664" t="s">
        <v>49</v>
      </c>
      <c r="CR664" t="s">
        <v>620</v>
      </c>
      <c r="CS664" t="s">
        <v>342</v>
      </c>
      <c r="CT664" t="s">
        <v>634</v>
      </c>
      <c r="CU664">
        <v>364</v>
      </c>
    </row>
    <row r="665" spans="95:99">
      <c r="CQ665" t="s">
        <v>49</v>
      </c>
      <c r="CR665" t="s">
        <v>620</v>
      </c>
      <c r="CS665" t="s">
        <v>342</v>
      </c>
      <c r="CT665" t="s">
        <v>635</v>
      </c>
      <c r="CU665">
        <v>147</v>
      </c>
    </row>
    <row r="666" spans="95:99">
      <c r="CQ666" t="s">
        <v>49</v>
      </c>
      <c r="CR666" t="s">
        <v>620</v>
      </c>
      <c r="CS666" t="s">
        <v>342</v>
      </c>
      <c r="CT666" t="s">
        <v>636</v>
      </c>
      <c r="CU666">
        <v>574</v>
      </c>
    </row>
    <row r="667" spans="95:99">
      <c r="CQ667" t="s">
        <v>49</v>
      </c>
      <c r="CR667" t="s">
        <v>620</v>
      </c>
      <c r="CS667" t="s">
        <v>342</v>
      </c>
      <c r="CT667" t="s">
        <v>622</v>
      </c>
      <c r="CU667">
        <v>692</v>
      </c>
    </row>
    <row r="668" spans="95:99">
      <c r="CQ668" t="s">
        <v>49</v>
      </c>
      <c r="CR668" t="s">
        <v>620</v>
      </c>
      <c r="CS668" t="s">
        <v>342</v>
      </c>
    </row>
    <row r="669" spans="95:99">
      <c r="CQ669" t="s">
        <v>49</v>
      </c>
      <c r="CR669" t="s">
        <v>620</v>
      </c>
      <c r="CS669" t="s">
        <v>342</v>
      </c>
      <c r="CT669" t="s">
        <v>611</v>
      </c>
      <c r="CU669">
        <v>2399</v>
      </c>
    </row>
    <row r="670" spans="95:99">
      <c r="CQ670" t="s">
        <v>49</v>
      </c>
      <c r="CR670" t="s">
        <v>620</v>
      </c>
      <c r="CS670" t="s">
        <v>342</v>
      </c>
      <c r="CT670" t="s">
        <v>630</v>
      </c>
      <c r="CU670">
        <v>53</v>
      </c>
    </row>
    <row r="671" spans="95:99">
      <c r="CQ671" t="s">
        <v>49</v>
      </c>
      <c r="CR671" t="s">
        <v>620</v>
      </c>
      <c r="CS671" t="s">
        <v>342</v>
      </c>
      <c r="CT671" t="s">
        <v>631</v>
      </c>
      <c r="CU671">
        <v>500</v>
      </c>
    </row>
    <row r="672" spans="95:99">
      <c r="CQ672" t="s">
        <v>49</v>
      </c>
      <c r="CR672" t="s">
        <v>620</v>
      </c>
      <c r="CS672" t="s">
        <v>342</v>
      </c>
      <c r="CT672" t="s">
        <v>632</v>
      </c>
      <c r="CU672">
        <v>756</v>
      </c>
    </row>
    <row r="673" spans="95:99">
      <c r="CQ673" t="s">
        <v>49</v>
      </c>
      <c r="CR673" t="s">
        <v>620</v>
      </c>
      <c r="CS673" t="s">
        <v>342</v>
      </c>
      <c r="CT673" t="s">
        <v>164</v>
      </c>
      <c r="CU673">
        <v>930</v>
      </c>
    </row>
    <row r="674" spans="95:99">
      <c r="CQ674" t="s">
        <v>49</v>
      </c>
      <c r="CR674" t="s">
        <v>620</v>
      </c>
      <c r="CS674" t="s">
        <v>342</v>
      </c>
      <c r="CT674" t="s">
        <v>645</v>
      </c>
      <c r="CU674">
        <v>45</v>
      </c>
    </row>
    <row r="675" spans="95:99">
      <c r="CQ675" t="s">
        <v>49</v>
      </c>
      <c r="CR675" t="s">
        <v>620</v>
      </c>
      <c r="CS675" t="s">
        <v>342</v>
      </c>
      <c r="CT675" t="s">
        <v>633</v>
      </c>
      <c r="CU675">
        <v>26</v>
      </c>
    </row>
    <row r="676" spans="95:99">
      <c r="CQ676" t="s">
        <v>49</v>
      </c>
      <c r="CR676" t="s">
        <v>620</v>
      </c>
      <c r="CS676" t="s">
        <v>342</v>
      </c>
      <c r="CT676" t="s">
        <v>634</v>
      </c>
      <c r="CU676">
        <v>25</v>
      </c>
    </row>
    <row r="677" spans="95:99">
      <c r="CQ677" t="s">
        <v>49</v>
      </c>
      <c r="CR677" t="s">
        <v>620</v>
      </c>
      <c r="CS677" t="s">
        <v>342</v>
      </c>
      <c r="CT677" t="s">
        <v>635</v>
      </c>
      <c r="CU677">
        <v>28</v>
      </c>
    </row>
    <row r="678" spans="95:99">
      <c r="CQ678" t="s">
        <v>49</v>
      </c>
      <c r="CR678" t="s">
        <v>620</v>
      </c>
      <c r="CS678" t="s">
        <v>342</v>
      </c>
      <c r="CT678" t="s">
        <v>636</v>
      </c>
      <c r="CU678">
        <v>20</v>
      </c>
    </row>
    <row r="679" spans="95:99">
      <c r="CQ679" t="s">
        <v>49</v>
      </c>
      <c r="CR679" t="s">
        <v>620</v>
      </c>
      <c r="CS679" t="s">
        <v>342</v>
      </c>
      <c r="CT679" t="s">
        <v>622</v>
      </c>
      <c r="CU679">
        <v>16</v>
      </c>
    </row>
    <row r="680" spans="95:99">
      <c r="CQ680" t="s">
        <v>49</v>
      </c>
      <c r="CR680" t="s">
        <v>620</v>
      </c>
      <c r="CS680" t="s">
        <v>622</v>
      </c>
    </row>
    <row r="681" spans="95:99">
      <c r="CQ681" t="s">
        <v>49</v>
      </c>
      <c r="CR681" t="s">
        <v>620</v>
      </c>
      <c r="CS681" t="s">
        <v>622</v>
      </c>
      <c r="CT681" t="s">
        <v>611</v>
      </c>
      <c r="CU681">
        <v>2069</v>
      </c>
    </row>
    <row r="682" spans="95:99">
      <c r="CQ682" t="s">
        <v>49</v>
      </c>
      <c r="CR682" t="s">
        <v>620</v>
      </c>
      <c r="CS682" t="s">
        <v>622</v>
      </c>
      <c r="CT682" t="s">
        <v>630</v>
      </c>
      <c r="CU682">
        <v>21</v>
      </c>
    </row>
    <row r="683" spans="95:99">
      <c r="CQ683" t="s">
        <v>49</v>
      </c>
      <c r="CR683" t="s">
        <v>620</v>
      </c>
      <c r="CS683" t="s">
        <v>622</v>
      </c>
      <c r="CT683" t="s">
        <v>631</v>
      </c>
      <c r="CU683">
        <v>684</v>
      </c>
    </row>
    <row r="684" spans="95:99">
      <c r="CQ684" t="s">
        <v>49</v>
      </c>
      <c r="CR684" t="s">
        <v>620</v>
      </c>
      <c r="CS684" t="s">
        <v>622</v>
      </c>
      <c r="CT684" t="s">
        <v>632</v>
      </c>
      <c r="CU684">
        <v>885</v>
      </c>
    </row>
    <row r="685" spans="95:99">
      <c r="CQ685" t="s">
        <v>49</v>
      </c>
      <c r="CR685" t="s">
        <v>620</v>
      </c>
      <c r="CS685" t="s">
        <v>622</v>
      </c>
      <c r="CT685" t="s">
        <v>164</v>
      </c>
      <c r="CU685">
        <v>165</v>
      </c>
    </row>
    <row r="686" spans="95:99">
      <c r="CQ686" t="s">
        <v>49</v>
      </c>
      <c r="CR686" t="s">
        <v>620</v>
      </c>
      <c r="CS686" t="s">
        <v>622</v>
      </c>
      <c r="CT686" t="s">
        <v>645</v>
      </c>
      <c r="CU686">
        <v>120</v>
      </c>
    </row>
    <row r="687" spans="95:99">
      <c r="CQ687" t="s">
        <v>49</v>
      </c>
      <c r="CR687" t="s">
        <v>620</v>
      </c>
      <c r="CS687" t="s">
        <v>622</v>
      </c>
      <c r="CT687" t="s">
        <v>633</v>
      </c>
      <c r="CU687">
        <v>80</v>
      </c>
    </row>
    <row r="688" spans="95:99">
      <c r="CQ688" t="s">
        <v>49</v>
      </c>
      <c r="CR688" t="s">
        <v>620</v>
      </c>
      <c r="CS688" t="s">
        <v>622</v>
      </c>
      <c r="CT688" t="s">
        <v>634</v>
      </c>
      <c r="CU688">
        <v>8</v>
      </c>
    </row>
    <row r="689" spans="95:99">
      <c r="CQ689" t="s">
        <v>49</v>
      </c>
      <c r="CR689" t="s">
        <v>620</v>
      </c>
      <c r="CS689" t="s">
        <v>622</v>
      </c>
      <c r="CT689" t="s">
        <v>635</v>
      </c>
      <c r="CU689">
        <v>25</v>
      </c>
    </row>
    <row r="690" spans="95:99">
      <c r="CQ690" t="s">
        <v>49</v>
      </c>
      <c r="CR690" t="s">
        <v>620</v>
      </c>
      <c r="CS690" t="s">
        <v>622</v>
      </c>
      <c r="CT690" t="s">
        <v>636</v>
      </c>
      <c r="CU690">
        <v>16</v>
      </c>
    </row>
    <row r="691" spans="95:99">
      <c r="CQ691" t="s">
        <v>49</v>
      </c>
      <c r="CR691" t="s">
        <v>620</v>
      </c>
      <c r="CS691" t="s">
        <v>622</v>
      </c>
      <c r="CT691" t="s">
        <v>622</v>
      </c>
      <c r="CU691">
        <v>65</v>
      </c>
    </row>
    <row r="692" spans="95:99">
      <c r="CQ692" t="s">
        <v>49</v>
      </c>
      <c r="CR692" t="s">
        <v>621</v>
      </c>
    </row>
    <row r="693" spans="95:99">
      <c r="CQ693" t="s">
        <v>49</v>
      </c>
      <c r="CR693" t="s">
        <v>621</v>
      </c>
      <c r="CS693" t="s">
        <v>611</v>
      </c>
    </row>
    <row r="694" spans="95:99">
      <c r="CQ694" t="s">
        <v>49</v>
      </c>
      <c r="CR694" t="s">
        <v>621</v>
      </c>
      <c r="CS694" t="s">
        <v>49</v>
      </c>
      <c r="CT694" t="s">
        <v>611</v>
      </c>
      <c r="CU694">
        <v>33436</v>
      </c>
    </row>
    <row r="695" spans="95:99">
      <c r="CQ695" t="s">
        <v>49</v>
      </c>
      <c r="CR695" t="s">
        <v>621</v>
      </c>
      <c r="CS695" t="s">
        <v>49</v>
      </c>
      <c r="CT695" t="s">
        <v>630</v>
      </c>
      <c r="CU695">
        <v>258</v>
      </c>
    </row>
    <row r="696" spans="95:99">
      <c r="CQ696" t="s">
        <v>49</v>
      </c>
      <c r="CR696" t="s">
        <v>621</v>
      </c>
      <c r="CS696" t="s">
        <v>49</v>
      </c>
      <c r="CT696" t="s">
        <v>631</v>
      </c>
      <c r="CU696">
        <v>11042</v>
      </c>
    </row>
    <row r="697" spans="95:99">
      <c r="CQ697" t="s">
        <v>49</v>
      </c>
      <c r="CR697" t="s">
        <v>621</v>
      </c>
      <c r="CS697" t="s">
        <v>49</v>
      </c>
      <c r="CT697" t="s">
        <v>632</v>
      </c>
      <c r="CU697">
        <v>11329</v>
      </c>
    </row>
    <row r="698" spans="95:99">
      <c r="CQ698" t="s">
        <v>49</v>
      </c>
      <c r="CR698" t="s">
        <v>621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621</v>
      </c>
      <c r="CS699" t="s">
        <v>49</v>
      </c>
      <c r="CT699" t="s">
        <v>645</v>
      </c>
      <c r="CU699">
        <v>659</v>
      </c>
    </row>
    <row r="700" spans="95:99">
      <c r="CQ700" t="s">
        <v>49</v>
      </c>
      <c r="CR700" t="s">
        <v>621</v>
      </c>
      <c r="CS700" t="s">
        <v>49</v>
      </c>
      <c r="CT700" t="s">
        <v>633</v>
      </c>
      <c r="CU700">
        <v>1431</v>
      </c>
    </row>
    <row r="701" spans="95:99">
      <c r="CQ701" t="s">
        <v>49</v>
      </c>
      <c r="CR701" t="s">
        <v>621</v>
      </c>
      <c r="CS701" t="s">
        <v>49</v>
      </c>
      <c r="CT701" t="s">
        <v>634</v>
      </c>
      <c r="CU701">
        <v>240</v>
      </c>
    </row>
    <row r="702" spans="95:99">
      <c r="CQ702" t="s">
        <v>49</v>
      </c>
      <c r="CR702" t="s">
        <v>621</v>
      </c>
      <c r="CS702" t="s">
        <v>49</v>
      </c>
      <c r="CT702" t="s">
        <v>635</v>
      </c>
      <c r="CU702">
        <v>1082</v>
      </c>
    </row>
    <row r="703" spans="95:99">
      <c r="CQ703" t="s">
        <v>49</v>
      </c>
      <c r="CR703" t="s">
        <v>621</v>
      </c>
      <c r="CS703" t="s">
        <v>49</v>
      </c>
      <c r="CT703" t="s">
        <v>636</v>
      </c>
      <c r="CU703">
        <v>1667</v>
      </c>
    </row>
    <row r="704" spans="95:99">
      <c r="CQ704" t="s">
        <v>49</v>
      </c>
      <c r="CR704" t="s">
        <v>621</v>
      </c>
      <c r="CS704" t="s">
        <v>49</v>
      </c>
      <c r="CT704" t="s">
        <v>622</v>
      </c>
      <c r="CU704">
        <v>320</v>
      </c>
    </row>
    <row r="705" spans="95:99">
      <c r="CQ705" t="s">
        <v>49</v>
      </c>
      <c r="CR705" t="s">
        <v>621</v>
      </c>
      <c r="CS705" t="s">
        <v>55</v>
      </c>
    </row>
    <row r="706" spans="95:99">
      <c r="CQ706" t="s">
        <v>49</v>
      </c>
      <c r="CR706" t="s">
        <v>621</v>
      </c>
      <c r="CS706" t="s">
        <v>55</v>
      </c>
      <c r="CT706" t="s">
        <v>611</v>
      </c>
      <c r="CU706">
        <v>18050</v>
      </c>
    </row>
    <row r="707" spans="95:99">
      <c r="CQ707" t="s">
        <v>49</v>
      </c>
      <c r="CR707" t="s">
        <v>621</v>
      </c>
      <c r="CS707" t="s">
        <v>55</v>
      </c>
      <c r="CT707" t="s">
        <v>630</v>
      </c>
      <c r="CU707">
        <v>149</v>
      </c>
    </row>
    <row r="708" spans="95:99">
      <c r="CQ708" t="s">
        <v>49</v>
      </c>
      <c r="CR708" t="s">
        <v>621</v>
      </c>
      <c r="CS708" t="s">
        <v>55</v>
      </c>
      <c r="CT708" t="s">
        <v>631</v>
      </c>
      <c r="CU708">
        <v>9159</v>
      </c>
    </row>
    <row r="709" spans="95:99">
      <c r="CQ709" t="s">
        <v>49</v>
      </c>
      <c r="CR709" t="s">
        <v>621</v>
      </c>
      <c r="CS709" t="s">
        <v>55</v>
      </c>
      <c r="CT709" t="s">
        <v>632</v>
      </c>
      <c r="CU709">
        <v>2065</v>
      </c>
    </row>
    <row r="710" spans="95:99">
      <c r="CQ710" t="s">
        <v>49</v>
      </c>
      <c r="CR710" t="s">
        <v>621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621</v>
      </c>
      <c r="CS711" t="s">
        <v>55</v>
      </c>
      <c r="CT711" t="s">
        <v>645</v>
      </c>
      <c r="CU711">
        <v>438</v>
      </c>
    </row>
    <row r="712" spans="95:99">
      <c r="CQ712" t="s">
        <v>49</v>
      </c>
      <c r="CR712" t="s">
        <v>621</v>
      </c>
      <c r="CS712" t="s">
        <v>55</v>
      </c>
      <c r="CT712" t="s">
        <v>633</v>
      </c>
      <c r="CU712">
        <v>1332</v>
      </c>
    </row>
    <row r="713" spans="95:99">
      <c r="CQ713" t="s">
        <v>49</v>
      </c>
      <c r="CR713" t="s">
        <v>621</v>
      </c>
      <c r="CS713" t="s">
        <v>55</v>
      </c>
      <c r="CT713" t="s">
        <v>634</v>
      </c>
      <c r="CU713">
        <v>151</v>
      </c>
    </row>
    <row r="714" spans="95:99">
      <c r="CQ714" t="s">
        <v>49</v>
      </c>
      <c r="CR714" t="s">
        <v>621</v>
      </c>
      <c r="CS714" t="s">
        <v>55</v>
      </c>
      <c r="CT714" t="s">
        <v>635</v>
      </c>
      <c r="CU714">
        <v>964</v>
      </c>
    </row>
    <row r="715" spans="95:99">
      <c r="CQ715" t="s">
        <v>49</v>
      </c>
      <c r="CR715" t="s">
        <v>621</v>
      </c>
      <c r="CS715" t="s">
        <v>55</v>
      </c>
      <c r="CT715" t="s">
        <v>636</v>
      </c>
      <c r="CU715">
        <v>1361</v>
      </c>
    </row>
    <row r="716" spans="95:99">
      <c r="CQ716" t="s">
        <v>49</v>
      </c>
      <c r="CR716" t="s">
        <v>621</v>
      </c>
      <c r="CS716" t="s">
        <v>55</v>
      </c>
      <c r="CT716" t="s">
        <v>622</v>
      </c>
      <c r="CU716">
        <v>133</v>
      </c>
    </row>
    <row r="717" spans="95:99">
      <c r="CQ717" t="s">
        <v>49</v>
      </c>
      <c r="CR717" t="s">
        <v>621</v>
      </c>
      <c r="CS717" t="s">
        <v>53</v>
      </c>
    </row>
    <row r="718" spans="95:99">
      <c r="CQ718" t="s">
        <v>49</v>
      </c>
      <c r="CR718" t="s">
        <v>621</v>
      </c>
      <c r="CS718" t="s">
        <v>53</v>
      </c>
      <c r="CT718" t="s">
        <v>611</v>
      </c>
      <c r="CU718">
        <v>5900</v>
      </c>
    </row>
    <row r="719" spans="95:99">
      <c r="CQ719" t="s">
        <v>49</v>
      </c>
      <c r="CR719" t="s">
        <v>621</v>
      </c>
      <c r="CS719" t="s">
        <v>53</v>
      </c>
      <c r="CT719" t="s">
        <v>630</v>
      </c>
      <c r="CU719">
        <v>20</v>
      </c>
    </row>
    <row r="720" spans="95:99">
      <c r="CQ720" t="s">
        <v>49</v>
      </c>
      <c r="CR720" t="s">
        <v>621</v>
      </c>
      <c r="CS720" t="s">
        <v>53</v>
      </c>
      <c r="CT720" t="s">
        <v>631</v>
      </c>
      <c r="CU720">
        <v>1202</v>
      </c>
    </row>
    <row r="721" spans="95:99">
      <c r="CQ721" t="s">
        <v>49</v>
      </c>
      <c r="CR721" t="s">
        <v>621</v>
      </c>
      <c r="CS721" t="s">
        <v>53</v>
      </c>
      <c r="CT721" t="s">
        <v>632</v>
      </c>
      <c r="CU721">
        <v>3582</v>
      </c>
    </row>
    <row r="722" spans="95:99">
      <c r="CQ722" t="s">
        <v>49</v>
      </c>
      <c r="CR722" t="s">
        <v>621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621</v>
      </c>
      <c r="CS723" t="s">
        <v>53</v>
      </c>
      <c r="CT723" t="s">
        <v>645</v>
      </c>
      <c r="CU723">
        <v>148</v>
      </c>
    </row>
    <row r="724" spans="95:99">
      <c r="CQ724" t="s">
        <v>49</v>
      </c>
      <c r="CR724" t="s">
        <v>621</v>
      </c>
      <c r="CS724" t="s">
        <v>53</v>
      </c>
      <c r="CT724" t="s">
        <v>633</v>
      </c>
      <c r="CU724">
        <v>63</v>
      </c>
    </row>
    <row r="725" spans="95:99">
      <c r="CQ725" t="s">
        <v>49</v>
      </c>
      <c r="CR725" t="s">
        <v>621</v>
      </c>
      <c r="CS725" t="s">
        <v>53</v>
      </c>
      <c r="CT725" t="s">
        <v>634</v>
      </c>
      <c r="CU725">
        <v>28</v>
      </c>
    </row>
    <row r="726" spans="95:99">
      <c r="CQ726" t="s">
        <v>49</v>
      </c>
      <c r="CR726" t="s">
        <v>621</v>
      </c>
      <c r="CS726" t="s">
        <v>53</v>
      </c>
      <c r="CT726" t="s">
        <v>635</v>
      </c>
      <c r="CU726">
        <v>44</v>
      </c>
    </row>
    <row r="727" spans="95:99">
      <c r="CQ727" t="s">
        <v>49</v>
      </c>
      <c r="CR727" t="s">
        <v>621</v>
      </c>
      <c r="CS727" t="s">
        <v>53</v>
      </c>
      <c r="CT727" t="s">
        <v>636</v>
      </c>
      <c r="CU727">
        <v>134</v>
      </c>
    </row>
    <row r="728" spans="95:99">
      <c r="CQ728" t="s">
        <v>49</v>
      </c>
      <c r="CR728" t="s">
        <v>621</v>
      </c>
      <c r="CS728" t="s">
        <v>53</v>
      </c>
      <c r="CT728" t="s">
        <v>622</v>
      </c>
      <c r="CU728">
        <v>46</v>
      </c>
    </row>
    <row r="729" spans="95:99">
      <c r="CQ729" t="s">
        <v>49</v>
      </c>
      <c r="CR729" t="s">
        <v>621</v>
      </c>
      <c r="CS729" t="s">
        <v>53</v>
      </c>
    </row>
    <row r="730" spans="95:99">
      <c r="CQ730" t="s">
        <v>49</v>
      </c>
      <c r="CR730" t="s">
        <v>621</v>
      </c>
      <c r="CS730" t="s">
        <v>53</v>
      </c>
      <c r="CT730" t="s">
        <v>611</v>
      </c>
      <c r="CU730">
        <v>3127</v>
      </c>
    </row>
    <row r="731" spans="95:99">
      <c r="CQ731" t="s">
        <v>49</v>
      </c>
      <c r="CR731" t="s">
        <v>621</v>
      </c>
      <c r="CS731" t="s">
        <v>53</v>
      </c>
      <c r="CT731" t="s">
        <v>630</v>
      </c>
      <c r="CU731">
        <v>13</v>
      </c>
    </row>
    <row r="732" spans="95:99">
      <c r="CQ732" t="s">
        <v>49</v>
      </c>
      <c r="CR732" t="s">
        <v>621</v>
      </c>
      <c r="CS732" t="s">
        <v>53</v>
      </c>
      <c r="CT732" t="s">
        <v>631</v>
      </c>
      <c r="CU732">
        <v>363</v>
      </c>
    </row>
    <row r="733" spans="95:99">
      <c r="CQ733" t="s">
        <v>49</v>
      </c>
      <c r="CR733" t="s">
        <v>621</v>
      </c>
      <c r="CS733" t="s">
        <v>53</v>
      </c>
      <c r="CT733" t="s">
        <v>632</v>
      </c>
      <c r="CU733">
        <v>2280</v>
      </c>
    </row>
    <row r="734" spans="95:99">
      <c r="CQ734" t="s">
        <v>49</v>
      </c>
      <c r="CR734" t="s">
        <v>621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621</v>
      </c>
      <c r="CS735" t="s">
        <v>53</v>
      </c>
      <c r="CT735" t="s">
        <v>645</v>
      </c>
      <c r="CU735">
        <v>50</v>
      </c>
    </row>
    <row r="736" spans="95:99">
      <c r="CQ736" t="s">
        <v>49</v>
      </c>
      <c r="CR736" t="s">
        <v>621</v>
      </c>
      <c r="CS736" t="s">
        <v>53</v>
      </c>
      <c r="CT736" t="s">
        <v>633</v>
      </c>
      <c r="CU736">
        <v>12</v>
      </c>
    </row>
    <row r="737" spans="95:99">
      <c r="CQ737" t="s">
        <v>49</v>
      </c>
      <c r="CR737" t="s">
        <v>621</v>
      </c>
      <c r="CS737" t="s">
        <v>53</v>
      </c>
      <c r="CT737" t="s">
        <v>634</v>
      </c>
      <c r="CU737">
        <v>25</v>
      </c>
    </row>
    <row r="738" spans="95:99">
      <c r="CQ738" t="s">
        <v>49</v>
      </c>
      <c r="CR738" t="s">
        <v>621</v>
      </c>
      <c r="CS738" t="s">
        <v>53</v>
      </c>
      <c r="CT738" t="s">
        <v>635</v>
      </c>
      <c r="CU738">
        <v>36</v>
      </c>
    </row>
    <row r="739" spans="95:99">
      <c r="CQ739" t="s">
        <v>49</v>
      </c>
      <c r="CR739" t="s">
        <v>621</v>
      </c>
      <c r="CS739" t="s">
        <v>53</v>
      </c>
      <c r="CT739" t="s">
        <v>636</v>
      </c>
      <c r="CU739">
        <v>51</v>
      </c>
    </row>
    <row r="740" spans="95:99">
      <c r="CQ740" t="s">
        <v>49</v>
      </c>
      <c r="CR740" t="s">
        <v>621</v>
      </c>
      <c r="CS740" t="s">
        <v>53</v>
      </c>
      <c r="CT740" t="s">
        <v>622</v>
      </c>
      <c r="CU740">
        <v>23</v>
      </c>
    </row>
    <row r="741" spans="95:99">
      <c r="CQ741" t="s">
        <v>49</v>
      </c>
      <c r="CR741" t="s">
        <v>621</v>
      </c>
      <c r="CS741" t="s">
        <v>342</v>
      </c>
    </row>
    <row r="742" spans="95:99">
      <c r="CQ742" t="s">
        <v>49</v>
      </c>
      <c r="CR742" t="s">
        <v>621</v>
      </c>
      <c r="CS742" t="s">
        <v>342</v>
      </c>
      <c r="CT742" t="s">
        <v>611</v>
      </c>
      <c r="CU742">
        <v>5717</v>
      </c>
    </row>
    <row r="743" spans="95:99">
      <c r="CQ743" t="s">
        <v>49</v>
      </c>
      <c r="CR743" t="s">
        <v>621</v>
      </c>
      <c r="CS743" t="s">
        <v>342</v>
      </c>
      <c r="CT743" t="s">
        <v>630</v>
      </c>
      <c r="CU743">
        <v>58</v>
      </c>
    </row>
    <row r="744" spans="95:99">
      <c r="CQ744" t="s">
        <v>49</v>
      </c>
      <c r="CR744" t="s">
        <v>621</v>
      </c>
      <c r="CS744" t="s">
        <v>342</v>
      </c>
      <c r="CT744" t="s">
        <v>631</v>
      </c>
      <c r="CU744">
        <v>171</v>
      </c>
    </row>
    <row r="745" spans="95:99">
      <c r="CQ745" t="s">
        <v>49</v>
      </c>
      <c r="CR745" t="s">
        <v>621</v>
      </c>
      <c r="CS745" t="s">
        <v>342</v>
      </c>
      <c r="CT745" t="s">
        <v>632</v>
      </c>
      <c r="CU745">
        <v>3201</v>
      </c>
    </row>
    <row r="746" spans="95:99">
      <c r="CQ746" t="s">
        <v>49</v>
      </c>
      <c r="CR746" t="s">
        <v>621</v>
      </c>
      <c r="CS746" t="s">
        <v>342</v>
      </c>
      <c r="CT746" t="s">
        <v>164</v>
      </c>
      <c r="CU746">
        <v>2005</v>
      </c>
    </row>
    <row r="747" spans="95:99">
      <c r="CQ747" t="s">
        <v>49</v>
      </c>
      <c r="CR747" t="s">
        <v>621</v>
      </c>
      <c r="CS747" t="s">
        <v>342</v>
      </c>
      <c r="CT747" t="s">
        <v>645</v>
      </c>
      <c r="CU747">
        <v>11</v>
      </c>
    </row>
    <row r="748" spans="95:99">
      <c r="CQ748" t="s">
        <v>49</v>
      </c>
      <c r="CR748" t="s">
        <v>621</v>
      </c>
      <c r="CS748" t="s">
        <v>342</v>
      </c>
      <c r="CT748" t="s">
        <v>633</v>
      </c>
      <c r="CU748">
        <v>9</v>
      </c>
    </row>
    <row r="749" spans="95:99">
      <c r="CQ749" t="s">
        <v>49</v>
      </c>
      <c r="CR749" t="s">
        <v>621</v>
      </c>
      <c r="CS749" t="s">
        <v>342</v>
      </c>
      <c r="CT749" t="s">
        <v>634</v>
      </c>
      <c r="CU749">
        <v>33</v>
      </c>
    </row>
    <row r="750" spans="95:99">
      <c r="CQ750" t="s">
        <v>49</v>
      </c>
      <c r="CR750" t="s">
        <v>621</v>
      </c>
      <c r="CS750" t="s">
        <v>342</v>
      </c>
      <c r="CT750" t="s">
        <v>635</v>
      </c>
      <c r="CU750">
        <v>26</v>
      </c>
    </row>
    <row r="751" spans="95:99">
      <c r="CQ751" t="s">
        <v>49</v>
      </c>
      <c r="CR751" t="s">
        <v>621</v>
      </c>
      <c r="CS751" t="s">
        <v>342</v>
      </c>
      <c r="CT751" t="s">
        <v>636</v>
      </c>
      <c r="CU751">
        <v>110</v>
      </c>
    </row>
    <row r="752" spans="95:99">
      <c r="CQ752" t="s">
        <v>49</v>
      </c>
      <c r="CR752" t="s">
        <v>621</v>
      </c>
      <c r="CS752" t="s">
        <v>342</v>
      </c>
      <c r="CT752" t="s">
        <v>622</v>
      </c>
      <c r="CU752">
        <v>93</v>
      </c>
    </row>
    <row r="753" spans="95:99">
      <c r="CQ753" t="s">
        <v>49</v>
      </c>
      <c r="CR753" t="s">
        <v>621</v>
      </c>
      <c r="CS753" t="s">
        <v>342</v>
      </c>
    </row>
    <row r="754" spans="95:99">
      <c r="CQ754" t="s">
        <v>49</v>
      </c>
      <c r="CR754" t="s">
        <v>621</v>
      </c>
      <c r="CS754" t="s">
        <v>342</v>
      </c>
      <c r="CT754" t="s">
        <v>611</v>
      </c>
      <c r="CU754">
        <v>407</v>
      </c>
    </row>
    <row r="755" spans="95:99">
      <c r="CQ755" t="s">
        <v>49</v>
      </c>
      <c r="CR755" t="s">
        <v>621</v>
      </c>
      <c r="CS755" t="s">
        <v>342</v>
      </c>
      <c r="CT755" t="s">
        <v>630</v>
      </c>
      <c r="CU755">
        <v>15</v>
      </c>
    </row>
    <row r="756" spans="95:99">
      <c r="CQ756" t="s">
        <v>49</v>
      </c>
      <c r="CR756" t="s">
        <v>621</v>
      </c>
      <c r="CS756" t="s">
        <v>342</v>
      </c>
      <c r="CT756" t="s">
        <v>631</v>
      </c>
      <c r="CU756">
        <v>86</v>
      </c>
    </row>
    <row r="757" spans="95:99">
      <c r="CQ757" t="s">
        <v>49</v>
      </c>
      <c r="CR757" t="s">
        <v>621</v>
      </c>
      <c r="CS757" t="s">
        <v>342</v>
      </c>
      <c r="CT757" t="s">
        <v>632</v>
      </c>
      <c r="CU757">
        <v>109</v>
      </c>
    </row>
    <row r="758" spans="95:99">
      <c r="CQ758" t="s">
        <v>49</v>
      </c>
      <c r="CR758" t="s">
        <v>621</v>
      </c>
      <c r="CS758" t="s">
        <v>342</v>
      </c>
      <c r="CT758" t="s">
        <v>164</v>
      </c>
      <c r="CU758">
        <v>162</v>
      </c>
    </row>
    <row r="759" spans="95:99">
      <c r="CQ759" t="s">
        <v>49</v>
      </c>
      <c r="CR759" t="s">
        <v>621</v>
      </c>
      <c r="CS759" t="s">
        <v>342</v>
      </c>
      <c r="CT759" t="s">
        <v>645</v>
      </c>
      <c r="CU759">
        <v>8</v>
      </c>
    </row>
    <row r="760" spans="95:99">
      <c r="CQ760" t="s">
        <v>49</v>
      </c>
      <c r="CR760" t="s">
        <v>621</v>
      </c>
      <c r="CS760" t="s">
        <v>342</v>
      </c>
      <c r="CT760" t="s">
        <v>633</v>
      </c>
      <c r="CU760">
        <v>8</v>
      </c>
    </row>
    <row r="761" spans="95:99">
      <c r="CQ761" t="s">
        <v>49</v>
      </c>
      <c r="CR761" t="s">
        <v>621</v>
      </c>
      <c r="CS761" t="s">
        <v>342</v>
      </c>
      <c r="CT761" t="s">
        <v>634</v>
      </c>
      <c r="CU761">
        <v>3</v>
      </c>
    </row>
    <row r="762" spans="95:99">
      <c r="CQ762" t="s">
        <v>49</v>
      </c>
      <c r="CR762" t="s">
        <v>621</v>
      </c>
      <c r="CS762" t="s">
        <v>342</v>
      </c>
      <c r="CT762" t="s">
        <v>635</v>
      </c>
      <c r="CU762">
        <v>7</v>
      </c>
    </row>
    <row r="763" spans="95:99">
      <c r="CQ763" t="s">
        <v>49</v>
      </c>
      <c r="CR763" t="s">
        <v>621</v>
      </c>
      <c r="CS763" t="s">
        <v>342</v>
      </c>
      <c r="CT763" t="s">
        <v>636</v>
      </c>
      <c r="CU763">
        <v>7</v>
      </c>
    </row>
    <row r="764" spans="95:99">
      <c r="CQ764" t="s">
        <v>49</v>
      </c>
      <c r="CR764" t="s">
        <v>621</v>
      </c>
      <c r="CS764" t="s">
        <v>342</v>
      </c>
      <c r="CT764" t="s">
        <v>622</v>
      </c>
      <c r="CU764">
        <v>2</v>
      </c>
    </row>
    <row r="765" spans="95:99">
      <c r="CQ765" t="s">
        <v>49</v>
      </c>
      <c r="CR765" t="s">
        <v>621</v>
      </c>
      <c r="CS765" t="s">
        <v>622</v>
      </c>
    </row>
    <row r="766" spans="95:99">
      <c r="CQ766" t="s">
        <v>49</v>
      </c>
      <c r="CR766" t="s">
        <v>621</v>
      </c>
      <c r="CS766" t="s">
        <v>622</v>
      </c>
      <c r="CT766" t="s">
        <v>611</v>
      </c>
      <c r="CU766">
        <v>235</v>
      </c>
    </row>
    <row r="767" spans="95:99">
      <c r="CQ767" t="s">
        <v>49</v>
      </c>
      <c r="CR767" t="s">
        <v>621</v>
      </c>
      <c r="CS767" t="s">
        <v>622</v>
      </c>
      <c r="CT767" t="s">
        <v>630</v>
      </c>
      <c r="CU767">
        <v>3</v>
      </c>
    </row>
    <row r="768" spans="95:99">
      <c r="CQ768" t="s">
        <v>49</v>
      </c>
      <c r="CR768" t="s">
        <v>621</v>
      </c>
      <c r="CS768" t="s">
        <v>622</v>
      </c>
      <c r="CT768" t="s">
        <v>631</v>
      </c>
      <c r="CU768">
        <v>61</v>
      </c>
    </row>
    <row r="769" spans="95:99">
      <c r="CQ769" t="s">
        <v>49</v>
      </c>
      <c r="CR769" t="s">
        <v>621</v>
      </c>
      <c r="CS769" t="s">
        <v>622</v>
      </c>
      <c r="CT769" t="s">
        <v>632</v>
      </c>
      <c r="CU769">
        <v>92</v>
      </c>
    </row>
    <row r="770" spans="95:99">
      <c r="CQ770" t="s">
        <v>49</v>
      </c>
      <c r="CR770" t="s">
        <v>621</v>
      </c>
      <c r="CS770" t="s">
        <v>622</v>
      </c>
      <c r="CT770" t="s">
        <v>164</v>
      </c>
      <c r="CU770">
        <v>36</v>
      </c>
    </row>
    <row r="771" spans="95:99">
      <c r="CQ771" t="s">
        <v>49</v>
      </c>
      <c r="CR771" t="s">
        <v>621</v>
      </c>
      <c r="CS771" t="s">
        <v>622</v>
      </c>
      <c r="CT771" t="s">
        <v>645</v>
      </c>
      <c r="CU771">
        <v>4</v>
      </c>
    </row>
    <row r="772" spans="95:99">
      <c r="CQ772" t="s">
        <v>49</v>
      </c>
      <c r="CR772" t="s">
        <v>621</v>
      </c>
      <c r="CS772" t="s">
        <v>622</v>
      </c>
      <c r="CT772" t="s">
        <v>633</v>
      </c>
      <c r="CU772">
        <v>7</v>
      </c>
    </row>
    <row r="773" spans="95:99">
      <c r="CQ773" t="s">
        <v>49</v>
      </c>
      <c r="CR773" t="s">
        <v>621</v>
      </c>
      <c r="CS773" t="s">
        <v>622</v>
      </c>
      <c r="CT773" t="s">
        <v>634</v>
      </c>
      <c r="CU773">
        <v>0</v>
      </c>
    </row>
    <row r="774" spans="95:99">
      <c r="CQ774" t="s">
        <v>49</v>
      </c>
      <c r="CR774" t="s">
        <v>621</v>
      </c>
      <c r="CS774" t="s">
        <v>622</v>
      </c>
      <c r="CT774" t="s">
        <v>635</v>
      </c>
      <c r="CU774">
        <v>5</v>
      </c>
    </row>
    <row r="775" spans="95:99">
      <c r="CQ775" t="s">
        <v>49</v>
      </c>
      <c r="CR775" t="s">
        <v>621</v>
      </c>
      <c r="CS775" t="s">
        <v>622</v>
      </c>
      <c r="CT775" t="s">
        <v>636</v>
      </c>
      <c r="CU775">
        <v>4</v>
      </c>
    </row>
    <row r="776" spans="95:99">
      <c r="CQ776" t="s">
        <v>49</v>
      </c>
      <c r="CR776" t="s">
        <v>621</v>
      </c>
      <c r="CS776" t="s">
        <v>622</v>
      </c>
      <c r="CT776" t="s">
        <v>622</v>
      </c>
      <c r="CU776">
        <v>23</v>
      </c>
    </row>
    <row r="777" spans="95:99">
      <c r="CQ777" t="s">
        <v>49</v>
      </c>
      <c r="CR777" t="s">
        <v>657</v>
      </c>
    </row>
    <row r="778" spans="95:99">
      <c r="CQ778" t="s">
        <v>49</v>
      </c>
      <c r="CR778" t="s">
        <v>657</v>
      </c>
      <c r="CS778" t="s">
        <v>611</v>
      </c>
    </row>
    <row r="779" spans="95:99">
      <c r="CQ779" t="s">
        <v>49</v>
      </c>
      <c r="CR779" t="s">
        <v>657</v>
      </c>
      <c r="CS779" t="s">
        <v>49</v>
      </c>
      <c r="CT779" t="s">
        <v>611</v>
      </c>
      <c r="CU779">
        <v>114122</v>
      </c>
    </row>
    <row r="780" spans="95:99">
      <c r="CQ780" t="s">
        <v>49</v>
      </c>
      <c r="CR780" t="s">
        <v>657</v>
      </c>
      <c r="CS780" t="s">
        <v>49</v>
      </c>
      <c r="CT780" t="s">
        <v>630</v>
      </c>
      <c r="CU780">
        <v>1836</v>
      </c>
    </row>
    <row r="781" spans="95:99">
      <c r="CQ781" t="s">
        <v>49</v>
      </c>
      <c r="CR781" t="s">
        <v>657</v>
      </c>
      <c r="CS781" t="s">
        <v>49</v>
      </c>
      <c r="CT781" t="s">
        <v>631</v>
      </c>
      <c r="CU781">
        <v>22615</v>
      </c>
    </row>
    <row r="782" spans="95:99">
      <c r="CQ782" t="s">
        <v>49</v>
      </c>
      <c r="CR782" t="s">
        <v>657</v>
      </c>
      <c r="CS782" t="s">
        <v>49</v>
      </c>
      <c r="CT782" t="s">
        <v>632</v>
      </c>
      <c r="CU782">
        <v>29382</v>
      </c>
    </row>
    <row r="783" spans="95:99">
      <c r="CQ783" t="s">
        <v>49</v>
      </c>
      <c r="CR783" t="s">
        <v>657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657</v>
      </c>
      <c r="CS784" t="s">
        <v>49</v>
      </c>
      <c r="CT784" t="s">
        <v>645</v>
      </c>
      <c r="CU784">
        <v>3727</v>
      </c>
    </row>
    <row r="785" spans="95:99">
      <c r="CQ785" t="s">
        <v>49</v>
      </c>
      <c r="CR785" t="s">
        <v>657</v>
      </c>
      <c r="CS785" t="s">
        <v>49</v>
      </c>
      <c r="CT785" t="s">
        <v>633</v>
      </c>
      <c r="CU785">
        <v>1846</v>
      </c>
    </row>
    <row r="786" spans="95:99">
      <c r="CQ786" t="s">
        <v>49</v>
      </c>
      <c r="CR786" t="s">
        <v>657</v>
      </c>
      <c r="CS786" t="s">
        <v>49</v>
      </c>
      <c r="CT786" t="s">
        <v>634</v>
      </c>
      <c r="CU786">
        <v>345</v>
      </c>
    </row>
    <row r="787" spans="95:99">
      <c r="CQ787" t="s">
        <v>49</v>
      </c>
      <c r="CR787" t="s">
        <v>657</v>
      </c>
      <c r="CS787" t="s">
        <v>49</v>
      </c>
      <c r="CT787" t="s">
        <v>635</v>
      </c>
      <c r="CU787">
        <v>790</v>
      </c>
    </row>
    <row r="788" spans="95:99">
      <c r="CQ788" t="s">
        <v>49</v>
      </c>
      <c r="CR788" t="s">
        <v>657</v>
      </c>
      <c r="CS788" t="s">
        <v>49</v>
      </c>
      <c r="CT788" t="s">
        <v>636</v>
      </c>
      <c r="CU788">
        <v>447</v>
      </c>
    </row>
    <row r="789" spans="95:99">
      <c r="CQ789" t="s">
        <v>49</v>
      </c>
      <c r="CR789" t="s">
        <v>657</v>
      </c>
      <c r="CS789" t="s">
        <v>49</v>
      </c>
      <c r="CT789" t="s">
        <v>622</v>
      </c>
      <c r="CU789">
        <v>33339</v>
      </c>
    </row>
    <row r="790" spans="95:99">
      <c r="CQ790" t="s">
        <v>49</v>
      </c>
      <c r="CR790" t="s">
        <v>657</v>
      </c>
      <c r="CS790" t="s">
        <v>55</v>
      </c>
    </row>
    <row r="791" spans="95:99">
      <c r="CQ791" t="s">
        <v>49</v>
      </c>
      <c r="CR791" t="s">
        <v>657</v>
      </c>
      <c r="CS791" t="s">
        <v>55</v>
      </c>
      <c r="CT791" t="s">
        <v>611</v>
      </c>
      <c r="CU791">
        <v>20596</v>
      </c>
    </row>
    <row r="792" spans="95:99">
      <c r="CQ792" t="s">
        <v>49</v>
      </c>
      <c r="CR792" t="s">
        <v>657</v>
      </c>
      <c r="CS792" t="s">
        <v>55</v>
      </c>
      <c r="CT792" t="s">
        <v>630</v>
      </c>
      <c r="CU792">
        <v>240</v>
      </c>
    </row>
    <row r="793" spans="95:99">
      <c r="CQ793" t="s">
        <v>49</v>
      </c>
      <c r="CR793" t="s">
        <v>657</v>
      </c>
      <c r="CS793" t="s">
        <v>55</v>
      </c>
      <c r="CT793" t="s">
        <v>631</v>
      </c>
      <c r="CU793">
        <v>9133</v>
      </c>
    </row>
    <row r="794" spans="95:99">
      <c r="CQ794" t="s">
        <v>49</v>
      </c>
      <c r="CR794" t="s">
        <v>657</v>
      </c>
      <c r="CS794" t="s">
        <v>55</v>
      </c>
      <c r="CT794" t="s">
        <v>632</v>
      </c>
      <c r="CU794">
        <v>3188</v>
      </c>
    </row>
    <row r="795" spans="95:99">
      <c r="CQ795" t="s">
        <v>49</v>
      </c>
      <c r="CR795" t="s">
        <v>657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657</v>
      </c>
      <c r="CS796" t="s">
        <v>55</v>
      </c>
      <c r="CT796" t="s">
        <v>645</v>
      </c>
      <c r="CU796">
        <v>972</v>
      </c>
    </row>
    <row r="797" spans="95:99">
      <c r="CQ797" t="s">
        <v>49</v>
      </c>
      <c r="CR797" t="s">
        <v>657</v>
      </c>
      <c r="CS797" t="s">
        <v>55</v>
      </c>
      <c r="CT797" t="s">
        <v>633</v>
      </c>
      <c r="CU797">
        <v>990</v>
      </c>
    </row>
    <row r="798" spans="95:99">
      <c r="CQ798" t="s">
        <v>49</v>
      </c>
      <c r="CR798" t="s">
        <v>657</v>
      </c>
      <c r="CS798" t="s">
        <v>55</v>
      </c>
      <c r="CT798" t="s">
        <v>634</v>
      </c>
      <c r="CU798">
        <v>97</v>
      </c>
    </row>
    <row r="799" spans="95:99">
      <c r="CQ799" t="s">
        <v>49</v>
      </c>
      <c r="CR799" t="s">
        <v>657</v>
      </c>
      <c r="CS799" t="s">
        <v>55</v>
      </c>
      <c r="CT799" t="s">
        <v>635</v>
      </c>
      <c r="CU799">
        <v>424</v>
      </c>
    </row>
    <row r="800" spans="95:99">
      <c r="CQ800" t="s">
        <v>49</v>
      </c>
      <c r="CR800" t="s">
        <v>657</v>
      </c>
      <c r="CS800" t="s">
        <v>55</v>
      </c>
      <c r="CT800" t="s">
        <v>636</v>
      </c>
      <c r="CU800">
        <v>107</v>
      </c>
    </row>
    <row r="801" spans="95:99">
      <c r="CQ801" t="s">
        <v>49</v>
      </c>
      <c r="CR801" t="s">
        <v>657</v>
      </c>
      <c r="CS801" t="s">
        <v>55</v>
      </c>
      <c r="CT801" t="s">
        <v>622</v>
      </c>
      <c r="CU801">
        <v>4418</v>
      </c>
    </row>
    <row r="802" spans="95:99">
      <c r="CQ802" t="s">
        <v>49</v>
      </c>
      <c r="CR802" t="s">
        <v>657</v>
      </c>
      <c r="CS802" t="s">
        <v>53</v>
      </c>
    </row>
    <row r="803" spans="95:99">
      <c r="CQ803" t="s">
        <v>49</v>
      </c>
      <c r="CR803" t="s">
        <v>657</v>
      </c>
      <c r="CS803" t="s">
        <v>53</v>
      </c>
      <c r="CT803" t="s">
        <v>611</v>
      </c>
      <c r="CU803">
        <v>26052</v>
      </c>
    </row>
    <row r="804" spans="95:99">
      <c r="CQ804" t="s">
        <v>49</v>
      </c>
      <c r="CR804" t="s">
        <v>657</v>
      </c>
      <c r="CS804" t="s">
        <v>53</v>
      </c>
      <c r="CT804" t="s">
        <v>630</v>
      </c>
      <c r="CU804">
        <v>224</v>
      </c>
    </row>
    <row r="805" spans="95:99">
      <c r="CQ805" t="s">
        <v>49</v>
      </c>
      <c r="CR805" t="s">
        <v>657</v>
      </c>
      <c r="CS805" t="s">
        <v>53</v>
      </c>
      <c r="CT805" t="s">
        <v>631</v>
      </c>
      <c r="CU805">
        <v>7790</v>
      </c>
    </row>
    <row r="806" spans="95:99">
      <c r="CQ806" t="s">
        <v>49</v>
      </c>
      <c r="CR806" t="s">
        <v>657</v>
      </c>
      <c r="CS806" t="s">
        <v>53</v>
      </c>
      <c r="CT806" t="s">
        <v>632</v>
      </c>
      <c r="CU806">
        <v>9970</v>
      </c>
    </row>
    <row r="807" spans="95:99">
      <c r="CQ807" t="s">
        <v>49</v>
      </c>
      <c r="CR807" t="s">
        <v>657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657</v>
      </c>
      <c r="CS808" t="s">
        <v>53</v>
      </c>
      <c r="CT808" t="s">
        <v>645</v>
      </c>
      <c r="CU808">
        <v>1232</v>
      </c>
    </row>
    <row r="809" spans="95:99">
      <c r="CQ809" t="s">
        <v>49</v>
      </c>
      <c r="CR809" t="s">
        <v>657</v>
      </c>
      <c r="CS809" t="s">
        <v>53</v>
      </c>
      <c r="CT809" t="s">
        <v>633</v>
      </c>
      <c r="CU809">
        <v>400</v>
      </c>
    </row>
    <row r="810" spans="95:99">
      <c r="CQ810" t="s">
        <v>49</v>
      </c>
      <c r="CR810" t="s">
        <v>657</v>
      </c>
      <c r="CS810" t="s">
        <v>53</v>
      </c>
      <c r="CT810" t="s">
        <v>634</v>
      </c>
      <c r="CU810">
        <v>97</v>
      </c>
    </row>
    <row r="811" spans="95:99">
      <c r="CQ811" t="s">
        <v>49</v>
      </c>
      <c r="CR811" t="s">
        <v>657</v>
      </c>
      <c r="CS811" t="s">
        <v>53</v>
      </c>
      <c r="CT811" t="s">
        <v>635</v>
      </c>
      <c r="CU811">
        <v>144</v>
      </c>
    </row>
    <row r="812" spans="95:99">
      <c r="CQ812" t="s">
        <v>49</v>
      </c>
      <c r="CR812" t="s">
        <v>657</v>
      </c>
      <c r="CS812" t="s">
        <v>53</v>
      </c>
      <c r="CT812" t="s">
        <v>636</v>
      </c>
      <c r="CU812">
        <v>91</v>
      </c>
    </row>
    <row r="813" spans="95:99">
      <c r="CQ813" t="s">
        <v>49</v>
      </c>
      <c r="CR813" t="s">
        <v>657</v>
      </c>
      <c r="CS813" t="s">
        <v>53</v>
      </c>
      <c r="CT813" t="s">
        <v>622</v>
      </c>
      <c r="CU813">
        <v>4442</v>
      </c>
    </row>
    <row r="814" spans="95:99">
      <c r="CQ814" t="s">
        <v>49</v>
      </c>
      <c r="CR814" t="s">
        <v>657</v>
      </c>
      <c r="CS814" t="s">
        <v>53</v>
      </c>
    </row>
    <row r="815" spans="95:99">
      <c r="CQ815" t="s">
        <v>49</v>
      </c>
      <c r="CR815" t="s">
        <v>657</v>
      </c>
      <c r="CS815" t="s">
        <v>53</v>
      </c>
      <c r="CT815" t="s">
        <v>611</v>
      </c>
      <c r="CU815">
        <v>19315</v>
      </c>
    </row>
    <row r="816" spans="95:99">
      <c r="CQ816" t="s">
        <v>49</v>
      </c>
      <c r="CR816" t="s">
        <v>657</v>
      </c>
      <c r="CS816" t="s">
        <v>53</v>
      </c>
      <c r="CT816" t="s">
        <v>630</v>
      </c>
      <c r="CU816">
        <v>298</v>
      </c>
    </row>
    <row r="817" spans="95:99">
      <c r="CQ817" t="s">
        <v>49</v>
      </c>
      <c r="CR817" t="s">
        <v>657</v>
      </c>
      <c r="CS817" t="s">
        <v>53</v>
      </c>
      <c r="CT817" t="s">
        <v>631</v>
      </c>
      <c r="CU817">
        <v>3088</v>
      </c>
    </row>
    <row r="818" spans="95:99">
      <c r="CQ818" t="s">
        <v>49</v>
      </c>
      <c r="CR818" t="s">
        <v>657</v>
      </c>
      <c r="CS818" t="s">
        <v>53</v>
      </c>
      <c r="CT818" t="s">
        <v>632</v>
      </c>
      <c r="CU818">
        <v>7412</v>
      </c>
    </row>
    <row r="819" spans="95:99">
      <c r="CQ819" t="s">
        <v>49</v>
      </c>
      <c r="CR819" t="s">
        <v>657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657</v>
      </c>
      <c r="CS820" t="s">
        <v>53</v>
      </c>
      <c r="CT820" t="s">
        <v>645</v>
      </c>
      <c r="CU820">
        <v>999</v>
      </c>
    </row>
    <row r="821" spans="95:99">
      <c r="CQ821" t="s">
        <v>49</v>
      </c>
      <c r="CR821" t="s">
        <v>657</v>
      </c>
      <c r="CS821" t="s">
        <v>53</v>
      </c>
      <c r="CT821" t="s">
        <v>633</v>
      </c>
      <c r="CU821">
        <v>231</v>
      </c>
    </row>
    <row r="822" spans="95:99">
      <c r="CQ822" t="s">
        <v>49</v>
      </c>
      <c r="CR822" t="s">
        <v>657</v>
      </c>
      <c r="CS822" t="s">
        <v>53</v>
      </c>
      <c r="CT822" t="s">
        <v>634</v>
      </c>
      <c r="CU822">
        <v>58</v>
      </c>
    </row>
    <row r="823" spans="95:99">
      <c r="CQ823" t="s">
        <v>49</v>
      </c>
      <c r="CR823" t="s">
        <v>657</v>
      </c>
      <c r="CS823" t="s">
        <v>53</v>
      </c>
      <c r="CT823" t="s">
        <v>635</v>
      </c>
      <c r="CU823">
        <v>122</v>
      </c>
    </row>
    <row r="824" spans="95:99">
      <c r="CQ824" t="s">
        <v>49</v>
      </c>
      <c r="CR824" t="s">
        <v>657</v>
      </c>
      <c r="CS824" t="s">
        <v>53</v>
      </c>
      <c r="CT824" t="s">
        <v>636</v>
      </c>
      <c r="CU824">
        <v>52</v>
      </c>
    </row>
    <row r="825" spans="95:99">
      <c r="CQ825" t="s">
        <v>49</v>
      </c>
      <c r="CR825" t="s">
        <v>657</v>
      </c>
      <c r="CS825" t="s">
        <v>53</v>
      </c>
      <c r="CT825" t="s">
        <v>622</v>
      </c>
      <c r="CU825">
        <v>5091</v>
      </c>
    </row>
    <row r="826" spans="95:99">
      <c r="CQ826" t="s">
        <v>49</v>
      </c>
      <c r="CR826" t="s">
        <v>657</v>
      </c>
      <c r="CS826" t="s">
        <v>342</v>
      </c>
    </row>
    <row r="827" spans="95:99">
      <c r="CQ827" t="s">
        <v>49</v>
      </c>
      <c r="CR827" t="s">
        <v>657</v>
      </c>
      <c r="CS827" t="s">
        <v>342</v>
      </c>
      <c r="CT827" t="s">
        <v>611</v>
      </c>
      <c r="CU827">
        <v>26520</v>
      </c>
    </row>
    <row r="828" spans="95:99">
      <c r="CQ828" t="s">
        <v>49</v>
      </c>
      <c r="CR828" t="s">
        <v>657</v>
      </c>
      <c r="CS828" t="s">
        <v>342</v>
      </c>
      <c r="CT828" t="s">
        <v>630</v>
      </c>
      <c r="CU828">
        <v>624</v>
      </c>
    </row>
    <row r="829" spans="95:99">
      <c r="CQ829" t="s">
        <v>49</v>
      </c>
      <c r="CR829" t="s">
        <v>657</v>
      </c>
      <c r="CS829" t="s">
        <v>342</v>
      </c>
      <c r="CT829" t="s">
        <v>631</v>
      </c>
      <c r="CU829">
        <v>489</v>
      </c>
    </row>
    <row r="830" spans="95:99">
      <c r="CQ830" t="s">
        <v>49</v>
      </c>
      <c r="CR830" t="s">
        <v>657</v>
      </c>
      <c r="CS830" t="s">
        <v>342</v>
      </c>
      <c r="CT830" t="s">
        <v>632</v>
      </c>
      <c r="CU830">
        <v>5778</v>
      </c>
    </row>
    <row r="831" spans="95:99">
      <c r="CQ831" t="s">
        <v>49</v>
      </c>
      <c r="CR831" t="s">
        <v>657</v>
      </c>
      <c r="CS831" t="s">
        <v>342</v>
      </c>
      <c r="CT831" t="s">
        <v>164</v>
      </c>
      <c r="CU831">
        <v>11360</v>
      </c>
    </row>
    <row r="832" spans="95:99">
      <c r="CQ832" t="s">
        <v>49</v>
      </c>
      <c r="CR832" t="s">
        <v>657</v>
      </c>
      <c r="CS832" t="s">
        <v>342</v>
      </c>
      <c r="CT832" t="s">
        <v>645</v>
      </c>
      <c r="CU832">
        <v>121</v>
      </c>
    </row>
    <row r="833" spans="95:99">
      <c r="CQ833" t="s">
        <v>49</v>
      </c>
      <c r="CR833" t="s">
        <v>657</v>
      </c>
      <c r="CS833" t="s">
        <v>342</v>
      </c>
      <c r="CT833" t="s">
        <v>633</v>
      </c>
      <c r="CU833">
        <v>33</v>
      </c>
    </row>
    <row r="834" spans="95:99">
      <c r="CQ834" t="s">
        <v>49</v>
      </c>
      <c r="CR834" t="s">
        <v>657</v>
      </c>
      <c r="CS834" t="s">
        <v>342</v>
      </c>
      <c r="CT834" t="s">
        <v>634</v>
      </c>
      <c r="CU834">
        <v>59</v>
      </c>
    </row>
    <row r="835" spans="95:99">
      <c r="CQ835" t="s">
        <v>49</v>
      </c>
      <c r="CR835" t="s">
        <v>657</v>
      </c>
      <c r="CS835" t="s">
        <v>342</v>
      </c>
      <c r="CT835" t="s">
        <v>635</v>
      </c>
      <c r="CU835">
        <v>22</v>
      </c>
    </row>
    <row r="836" spans="95:99">
      <c r="CQ836" t="s">
        <v>49</v>
      </c>
      <c r="CR836" t="s">
        <v>657</v>
      </c>
      <c r="CS836" t="s">
        <v>342</v>
      </c>
      <c r="CT836" t="s">
        <v>636</v>
      </c>
      <c r="CU836">
        <v>114</v>
      </c>
    </row>
    <row r="837" spans="95:99">
      <c r="CQ837" t="s">
        <v>49</v>
      </c>
      <c r="CR837" t="s">
        <v>657</v>
      </c>
      <c r="CS837" t="s">
        <v>342</v>
      </c>
      <c r="CT837" t="s">
        <v>622</v>
      </c>
      <c r="CU837">
        <v>7920</v>
      </c>
    </row>
    <row r="838" spans="95:99">
      <c r="CQ838" t="s">
        <v>49</v>
      </c>
      <c r="CR838" t="s">
        <v>657</v>
      </c>
      <c r="CS838" t="s">
        <v>342</v>
      </c>
    </row>
    <row r="839" spans="95:99">
      <c r="CQ839" t="s">
        <v>49</v>
      </c>
      <c r="CR839" t="s">
        <v>657</v>
      </c>
      <c r="CS839" t="s">
        <v>342</v>
      </c>
      <c r="CT839" t="s">
        <v>611</v>
      </c>
      <c r="CU839">
        <v>8207</v>
      </c>
    </row>
    <row r="840" spans="95:99">
      <c r="CQ840" t="s">
        <v>49</v>
      </c>
      <c r="CR840" t="s">
        <v>657</v>
      </c>
      <c r="CS840" t="s">
        <v>342</v>
      </c>
      <c r="CT840" t="s">
        <v>630</v>
      </c>
      <c r="CU840">
        <v>357</v>
      </c>
    </row>
    <row r="841" spans="95:99">
      <c r="CQ841" t="s">
        <v>49</v>
      </c>
      <c r="CR841" t="s">
        <v>657</v>
      </c>
      <c r="CS841" t="s">
        <v>342</v>
      </c>
      <c r="CT841" t="s">
        <v>631</v>
      </c>
      <c r="CU841">
        <v>675</v>
      </c>
    </row>
    <row r="842" spans="95:99">
      <c r="CQ842" t="s">
        <v>49</v>
      </c>
      <c r="CR842" t="s">
        <v>657</v>
      </c>
      <c r="CS842" t="s">
        <v>342</v>
      </c>
      <c r="CT842" t="s">
        <v>632</v>
      </c>
      <c r="CU842">
        <v>1108</v>
      </c>
    </row>
    <row r="843" spans="95:99">
      <c r="CQ843" t="s">
        <v>49</v>
      </c>
      <c r="CR843" t="s">
        <v>657</v>
      </c>
      <c r="CS843" t="s">
        <v>342</v>
      </c>
      <c r="CT843" t="s">
        <v>164</v>
      </c>
      <c r="CU843">
        <v>2946</v>
      </c>
    </row>
    <row r="844" spans="95:99">
      <c r="CQ844" t="s">
        <v>49</v>
      </c>
      <c r="CR844" t="s">
        <v>657</v>
      </c>
      <c r="CS844" t="s">
        <v>342</v>
      </c>
      <c r="CT844" t="s">
        <v>645</v>
      </c>
      <c r="CU844">
        <v>71</v>
      </c>
    </row>
    <row r="845" spans="95:99">
      <c r="CQ845" t="s">
        <v>49</v>
      </c>
      <c r="CR845" t="s">
        <v>657</v>
      </c>
      <c r="CS845" t="s">
        <v>342</v>
      </c>
      <c r="CT845" t="s">
        <v>633</v>
      </c>
      <c r="CU845">
        <v>28</v>
      </c>
    </row>
    <row r="846" spans="95:99">
      <c r="CQ846" t="s">
        <v>49</v>
      </c>
      <c r="CR846" t="s">
        <v>657</v>
      </c>
      <c r="CS846" t="s">
        <v>342</v>
      </c>
      <c r="CT846" t="s">
        <v>634</v>
      </c>
      <c r="CU846">
        <v>19</v>
      </c>
    </row>
    <row r="847" spans="95:99">
      <c r="CQ847" t="s">
        <v>49</v>
      </c>
      <c r="CR847" t="s">
        <v>657</v>
      </c>
      <c r="CS847" t="s">
        <v>342</v>
      </c>
      <c r="CT847" t="s">
        <v>635</v>
      </c>
      <c r="CU847">
        <v>19</v>
      </c>
    </row>
    <row r="848" spans="95:99">
      <c r="CQ848" t="s">
        <v>49</v>
      </c>
      <c r="CR848" t="s">
        <v>657</v>
      </c>
      <c r="CS848" t="s">
        <v>342</v>
      </c>
      <c r="CT848" t="s">
        <v>636</v>
      </c>
      <c r="CU848">
        <v>56</v>
      </c>
    </row>
    <row r="849" spans="95:99">
      <c r="CQ849" t="s">
        <v>49</v>
      </c>
      <c r="CR849" t="s">
        <v>657</v>
      </c>
      <c r="CS849" t="s">
        <v>342</v>
      </c>
      <c r="CT849" t="s">
        <v>622</v>
      </c>
      <c r="CU849">
        <v>2928</v>
      </c>
    </row>
    <row r="850" spans="95:99">
      <c r="CQ850" t="s">
        <v>49</v>
      </c>
      <c r="CR850" t="s">
        <v>657</v>
      </c>
      <c r="CS850" t="s">
        <v>622</v>
      </c>
    </row>
    <row r="851" spans="95:99">
      <c r="CQ851" t="s">
        <v>49</v>
      </c>
      <c r="CR851" t="s">
        <v>657</v>
      </c>
      <c r="CS851" t="s">
        <v>622</v>
      </c>
      <c r="CT851" t="s">
        <v>611</v>
      </c>
      <c r="CU851">
        <v>13432</v>
      </c>
    </row>
    <row r="852" spans="95:99">
      <c r="CQ852" t="s">
        <v>49</v>
      </c>
      <c r="CR852" t="s">
        <v>657</v>
      </c>
      <c r="CS852" t="s">
        <v>622</v>
      </c>
      <c r="CT852" t="s">
        <v>630</v>
      </c>
      <c r="CU852">
        <v>93</v>
      </c>
    </row>
    <row r="853" spans="95:99">
      <c r="CQ853" t="s">
        <v>49</v>
      </c>
      <c r="CR853" t="s">
        <v>657</v>
      </c>
      <c r="CS853" t="s">
        <v>622</v>
      </c>
      <c r="CT853" t="s">
        <v>631</v>
      </c>
      <c r="CU853">
        <v>1440</v>
      </c>
    </row>
    <row r="854" spans="95:99">
      <c r="CQ854" t="s">
        <v>49</v>
      </c>
      <c r="CR854" t="s">
        <v>657</v>
      </c>
      <c r="CS854" t="s">
        <v>622</v>
      </c>
      <c r="CT854" t="s">
        <v>632</v>
      </c>
      <c r="CU854">
        <v>1926</v>
      </c>
    </row>
    <row r="855" spans="95:99">
      <c r="CQ855" t="s">
        <v>49</v>
      </c>
      <c r="CR855" t="s">
        <v>657</v>
      </c>
      <c r="CS855" t="s">
        <v>622</v>
      </c>
      <c r="CT855" t="s">
        <v>164</v>
      </c>
      <c r="CU855">
        <v>836</v>
      </c>
    </row>
    <row r="856" spans="95:99">
      <c r="CQ856" t="s">
        <v>49</v>
      </c>
      <c r="CR856" t="s">
        <v>657</v>
      </c>
      <c r="CS856" t="s">
        <v>622</v>
      </c>
      <c r="CT856" t="s">
        <v>645</v>
      </c>
      <c r="CU856">
        <v>332</v>
      </c>
    </row>
    <row r="857" spans="95:99">
      <c r="CQ857" t="s">
        <v>49</v>
      </c>
      <c r="CR857" t="s">
        <v>657</v>
      </c>
      <c r="CS857" t="s">
        <v>622</v>
      </c>
      <c r="CT857" t="s">
        <v>633</v>
      </c>
      <c r="CU857">
        <v>164</v>
      </c>
    </row>
    <row r="858" spans="95:99">
      <c r="CQ858" t="s">
        <v>49</v>
      </c>
      <c r="CR858" t="s">
        <v>657</v>
      </c>
      <c r="CS858" t="s">
        <v>622</v>
      </c>
      <c r="CT858" t="s">
        <v>634</v>
      </c>
      <c r="CU858">
        <v>15</v>
      </c>
    </row>
    <row r="859" spans="95:99">
      <c r="CQ859" t="s">
        <v>49</v>
      </c>
      <c r="CR859" t="s">
        <v>657</v>
      </c>
      <c r="CS859" t="s">
        <v>622</v>
      </c>
      <c r="CT859" t="s">
        <v>635</v>
      </c>
      <c r="CU859">
        <v>59</v>
      </c>
    </row>
    <row r="860" spans="95:99">
      <c r="CQ860" t="s">
        <v>49</v>
      </c>
      <c r="CR860" t="s">
        <v>657</v>
      </c>
      <c r="CS860" t="s">
        <v>622</v>
      </c>
      <c r="CT860" t="s">
        <v>636</v>
      </c>
      <c r="CU860">
        <v>27</v>
      </c>
    </row>
    <row r="861" spans="95:99">
      <c r="CQ861" t="s">
        <v>49</v>
      </c>
      <c r="CR861" t="s">
        <v>657</v>
      </c>
      <c r="CS861" t="s">
        <v>622</v>
      </c>
      <c r="CT861" t="s">
        <v>622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X140"/>
  <sheetViews>
    <sheetView topLeftCell="F1" workbookViewId="0">
      <selection activeCell="N25" sqref="N25"/>
    </sheetView>
  </sheetViews>
  <sheetFormatPr defaultColWidth="9.140625" defaultRowHeight="12.75"/>
  <cols>
    <col min="1" max="2" width="4.7109375" style="131" customWidth="1"/>
    <col min="3" max="4" width="9.140625" style="131"/>
    <col min="5" max="5" width="15.85546875" style="131" customWidth="1"/>
    <col min="6" max="6" width="36.28515625" style="131" customWidth="1"/>
    <col min="7" max="7" width="13.140625" style="131" customWidth="1"/>
    <col min="8" max="8" width="16.28515625" style="131" customWidth="1"/>
    <col min="9" max="9" width="12.85546875" style="131" customWidth="1"/>
    <col min="10" max="10" width="13.42578125" style="131" customWidth="1"/>
    <col min="11" max="12" width="9.140625" style="131"/>
    <col min="13" max="13" width="4.42578125" style="131" customWidth="1"/>
    <col min="14" max="14" width="14.42578125" style="131" bestFit="1" customWidth="1"/>
    <col min="15" max="15" width="12" style="131" bestFit="1" customWidth="1"/>
    <col min="16" max="16" width="15.42578125" style="131" bestFit="1" customWidth="1"/>
    <col min="17" max="17" width="30.85546875" style="131" bestFit="1" customWidth="1"/>
    <col min="18" max="18" width="13.42578125" style="131" customWidth="1"/>
    <col min="19" max="19" width="9.140625" style="131"/>
    <col min="20" max="20" width="12.7109375" style="131" customWidth="1"/>
    <col min="21" max="21" width="9.140625" style="131"/>
    <col min="22" max="22" width="10.5703125" style="131" bestFit="1" customWidth="1"/>
    <col min="23" max="23" width="4.28515625" style="131" bestFit="1" customWidth="1"/>
    <col min="24" max="24" width="10" style="131" bestFit="1" customWidth="1"/>
    <col min="25" max="16384" width="9.140625" style="131"/>
  </cols>
  <sheetData>
    <row r="2" spans="1:22" ht="21">
      <c r="C2" s="77" t="s">
        <v>268</v>
      </c>
      <c r="D2" s="77"/>
      <c r="E2" s="79"/>
      <c r="N2" s="77" t="s">
        <v>268</v>
      </c>
      <c r="O2" s="79"/>
    </row>
    <row r="3" spans="1:22" ht="15">
      <c r="C3" s="68" t="s">
        <v>269</v>
      </c>
      <c r="D3" s="68"/>
      <c r="E3" s="68"/>
      <c r="F3" s="80"/>
      <c r="G3" s="80"/>
      <c r="H3" s="80"/>
      <c r="I3" s="80"/>
      <c r="J3" s="80"/>
      <c r="K3" s="80"/>
      <c r="N3" s="68" t="s">
        <v>269</v>
      </c>
      <c r="O3" s="68"/>
      <c r="P3" s="82"/>
      <c r="Q3" s="82"/>
      <c r="R3" s="82"/>
      <c r="S3" s="82"/>
      <c r="T3" s="82"/>
      <c r="U3" s="82"/>
    </row>
    <row r="4" spans="1:22" ht="15.75" thickBot="1">
      <c r="C4" s="69" t="s">
        <v>270</v>
      </c>
      <c r="D4" s="73" t="s">
        <v>1294</v>
      </c>
      <c r="E4" s="69" t="s">
        <v>271</v>
      </c>
      <c r="F4" s="69" t="s">
        <v>272</v>
      </c>
      <c r="G4" s="69" t="s">
        <v>273</v>
      </c>
      <c r="H4" s="69" t="s">
        <v>274</v>
      </c>
      <c r="I4" s="69" t="s">
        <v>275</v>
      </c>
      <c r="J4" s="69" t="s">
        <v>276</v>
      </c>
      <c r="K4" s="69" t="s">
        <v>277</v>
      </c>
      <c r="N4" s="696" t="s">
        <v>270</v>
      </c>
      <c r="O4" s="73" t="s">
        <v>1294</v>
      </c>
      <c r="P4" s="696" t="s">
        <v>271</v>
      </c>
      <c r="Q4" s="696" t="s">
        <v>272</v>
      </c>
      <c r="R4" s="696" t="s">
        <v>273</v>
      </c>
      <c r="S4" s="696" t="s">
        <v>274</v>
      </c>
      <c r="T4" s="696" t="s">
        <v>275</v>
      </c>
      <c r="U4" s="696" t="s">
        <v>276</v>
      </c>
      <c r="V4" s="696" t="s">
        <v>277</v>
      </c>
    </row>
    <row r="5" spans="1:22" ht="36.75" customHeight="1" thickBot="1">
      <c r="C5" s="694" t="s">
        <v>278</v>
      </c>
      <c r="D5" s="74" t="s">
        <v>1295</v>
      </c>
      <c r="E5" s="694" t="s">
        <v>279</v>
      </c>
      <c r="F5" s="694" t="s">
        <v>280</v>
      </c>
      <c r="G5" s="695" t="s">
        <v>273</v>
      </c>
      <c r="H5" s="695" t="s">
        <v>281</v>
      </c>
      <c r="I5" s="695" t="s">
        <v>282</v>
      </c>
      <c r="J5" s="695" t="s">
        <v>283</v>
      </c>
      <c r="K5" s="695" t="s">
        <v>284</v>
      </c>
      <c r="N5" s="695" t="s">
        <v>278</v>
      </c>
      <c r="O5" s="74" t="s">
        <v>1295</v>
      </c>
      <c r="P5" s="695" t="s">
        <v>279</v>
      </c>
      <c r="Q5" s="695" t="s">
        <v>280</v>
      </c>
      <c r="R5" s="695" t="s">
        <v>273</v>
      </c>
      <c r="S5" s="695" t="s">
        <v>281</v>
      </c>
      <c r="T5" s="695" t="s">
        <v>282</v>
      </c>
      <c r="U5" s="695" t="s">
        <v>283</v>
      </c>
      <c r="V5" s="695" t="s">
        <v>284</v>
      </c>
    </row>
    <row r="6" spans="1:22">
      <c r="A6" s="131" t="str">
        <f>TRIM(SETUP!A8)</f>
        <v/>
      </c>
      <c r="C6" s="131" t="str">
        <f>A6&amp;"NRG"</f>
        <v>NRG</v>
      </c>
      <c r="D6" s="125" t="str">
        <f>_xlfn.TEXTJOIN(",",TRUE,IF(LEFT(Regions!$C$3,1)&lt;&gt;"*",Regions!$C$3,""),IF(LEFT(Regions!$D$3,1)&lt;&gt;"*",Regions!$D$3,""))</f>
        <v>IE,National</v>
      </c>
      <c r="E6" s="131" t="str">
        <f>SETUP!B8</f>
        <v>RSDCOA</v>
      </c>
      <c r="F6" s="131" t="str">
        <f>SETUP!C8</f>
        <v>Coal to Residential</v>
      </c>
      <c r="G6" s="132" t="s">
        <v>19</v>
      </c>
      <c r="H6" s="131" t="s">
        <v>285</v>
      </c>
      <c r="I6" s="95" t="s">
        <v>286</v>
      </c>
      <c r="J6" s="131" t="s">
        <v>285</v>
      </c>
      <c r="K6" s="131" t="s">
        <v>285</v>
      </c>
      <c r="N6" s="897" t="s">
        <v>287</v>
      </c>
      <c r="O6" s="125" t="str">
        <f>_xlfn.TEXTJOIN(",",TRUE,IF(LEFT(Regions!$C$3,1)&lt;&gt;"*",Regions!$C$3,""),IF(LEFT(Regions!$D$3,1)&lt;&gt;"*",Regions!$D$3,""))</f>
        <v>IE,National</v>
      </c>
      <c r="P6" s="657" t="str">
        <f>SETUP!B3&amp;"_"&amp;SETUP!B36</f>
        <v>RSD_Apt</v>
      </c>
      <c r="Q6" s="657" t="str">
        <f>"Residential "&amp;SETUP!C36&amp;" demand"</f>
        <v>Residential Apartment demand</v>
      </c>
      <c r="R6" s="658" t="s">
        <v>288</v>
      </c>
      <c r="S6" s="657"/>
      <c r="T6" s="657" t="s">
        <v>286</v>
      </c>
      <c r="U6" s="657"/>
      <c r="V6" s="657"/>
    </row>
    <row r="7" spans="1:22">
      <c r="A7" s="131" t="str">
        <f>TRIM(SETUP!A9)</f>
        <v/>
      </c>
      <c r="C7" s="131" t="str">
        <f t="shared" ref="C7:C25" si="0">A7&amp;"NRG"</f>
        <v>NRG</v>
      </c>
      <c r="D7" s="125" t="str">
        <f>_xlfn.TEXTJOIN(",",TRUE,IF(LEFT(Regions!$C$3,1)&lt;&gt;"*",Regions!$C$3,""),IF(LEFT(Regions!$D$3,1)&lt;&gt;"*",Regions!$D$3,""))</f>
        <v>IE,National</v>
      </c>
      <c r="E7" s="131" t="str">
        <f>SETUP!B9</f>
        <v>RSDPEA</v>
      </c>
      <c r="F7" s="131" t="str">
        <f>SETUP!C9</f>
        <v>Peat to Residential</v>
      </c>
      <c r="G7" s="132" t="s">
        <v>19</v>
      </c>
      <c r="I7" s="95" t="s">
        <v>286</v>
      </c>
      <c r="N7" s="125" t="s">
        <v>287</v>
      </c>
      <c r="O7" s="125" t="str">
        <f>_xlfn.TEXTJOIN(",",TRUE,IF(LEFT(Regions!$C$3,1)&lt;&gt;"*",Regions!$C$3,""),IF(LEFT(Regions!$D$3,1)&lt;&gt;"*",Regions!$D$3,""))</f>
        <v>IE,National</v>
      </c>
      <c r="P7" s="95" t="str">
        <f>SETUP!B3&amp;"_"&amp;SETUP!B37</f>
        <v>RSD_Att</v>
      </c>
      <c r="Q7" s="95" t="str">
        <f>"Residential "&amp;SETUP!C37&amp;" demand"</f>
        <v>Residential Attached demand</v>
      </c>
      <c r="R7" s="110" t="s">
        <v>288</v>
      </c>
      <c r="S7" s="95"/>
      <c r="T7" s="95" t="s">
        <v>286</v>
      </c>
      <c r="U7" s="95"/>
      <c r="V7" s="95"/>
    </row>
    <row r="8" spans="1:22" ht="13.5" thickBot="1">
      <c r="A8" s="131" t="str">
        <f>TRIM(SETUP!A10)</f>
        <v/>
      </c>
      <c r="C8" s="131" t="str">
        <f t="shared" si="0"/>
        <v>NRG</v>
      </c>
      <c r="D8" s="125" t="str">
        <f>_xlfn.TEXTJOIN(",",TRUE,IF(LEFT(Regions!$C$3,1)&lt;&gt;"*",Regions!$C$3,""),IF(LEFT(Regions!$D$3,1)&lt;&gt;"*",Regions!$D$3,""))</f>
        <v>IE,National</v>
      </c>
      <c r="E8" s="131" t="str">
        <f>SETUP!B10</f>
        <v>RSDOILLPG</v>
      </c>
      <c r="F8" s="131" t="str">
        <f>SETUP!C10</f>
        <v>LPG to Residential</v>
      </c>
      <c r="G8" s="132" t="s">
        <v>19</v>
      </c>
      <c r="I8" s="95" t="s">
        <v>286</v>
      </c>
      <c r="N8" s="898" t="s">
        <v>287</v>
      </c>
      <c r="O8" s="898" t="str">
        <f>_xlfn.TEXTJOIN(",",TRUE,IF(LEFT(Regions!$C$3,1)&lt;&gt;"*",Regions!$C$3,""),IF(LEFT(Regions!$D$3,1)&lt;&gt;"*",Regions!$D$3,""))</f>
        <v>IE,National</v>
      </c>
      <c r="P8" s="659" t="str">
        <f>SETUP!B3&amp;"_"&amp;SETUP!B38</f>
        <v>RSD_Det</v>
      </c>
      <c r="Q8" s="659" t="str">
        <f>"Residential "&amp;SETUP!C38&amp;" demand"</f>
        <v>Residential Detached demand</v>
      </c>
      <c r="R8" s="660" t="s">
        <v>288</v>
      </c>
      <c r="S8" s="659"/>
      <c r="T8" s="659" t="s">
        <v>286</v>
      </c>
      <c r="U8" s="659"/>
      <c r="V8" s="659"/>
    </row>
    <row r="9" spans="1:22">
      <c r="A9" s="131" t="str">
        <f>TRIM(SETUP!A11)</f>
        <v>*</v>
      </c>
      <c r="C9" s="131" t="str">
        <f t="shared" si="0"/>
        <v>*NRG</v>
      </c>
      <c r="D9" s="125" t="str">
        <f>_xlfn.TEXTJOIN(",",TRUE,IF(LEFT(Regions!$C$3,1)&lt;&gt;"*",Regions!$C$3,""),IF(LEFT(Regions!$D$3,1)&lt;&gt;"*",Regions!$D$3,""))</f>
        <v>IE,National</v>
      </c>
      <c r="E9" s="131" t="str">
        <f>SETUP!B11</f>
        <v>RSDOILGSL</v>
      </c>
      <c r="F9" s="131" t="str">
        <f>SETUP!C11</f>
        <v>Gasoline to Residential</v>
      </c>
      <c r="G9" s="132" t="s">
        <v>19</v>
      </c>
      <c r="I9" s="131" t="s">
        <v>286</v>
      </c>
      <c r="N9" s="657" t="s">
        <v>290</v>
      </c>
      <c r="O9" s="125" t="str">
        <f>_xlfn.TEXTJOIN(",",TRUE,IF(LEFT(Regions!$C$3,1)&lt;&gt;"*",Regions!$C$3,""),IF(LEFT(Regions!$D$3,1)&lt;&gt;"*",Regions!$D$3,""))</f>
        <v>IE,National</v>
      </c>
      <c r="P9" s="657" t="str">
        <f>SETUP!B50&amp;"_"&amp;SETUP!B36</f>
        <v>RSH_Apt</v>
      </c>
      <c r="Q9" s="657" t="str">
        <f>SETUP!C50&amp;" "&amp;  SETUP!C36</f>
        <v>Residential Space Heating Apartment</v>
      </c>
      <c r="R9" s="657" t="s">
        <v>19</v>
      </c>
      <c r="S9" s="657"/>
      <c r="T9" s="657"/>
      <c r="U9" s="95"/>
      <c r="V9" s="95"/>
    </row>
    <row r="10" spans="1:22">
      <c r="A10" s="131" t="str">
        <f>TRIM(SETUP!A12)</f>
        <v/>
      </c>
      <c r="C10" s="131" t="str">
        <f t="shared" si="0"/>
        <v>NRG</v>
      </c>
      <c r="D10" s="125" t="str">
        <f>_xlfn.TEXTJOIN(",",TRUE,IF(LEFT(Regions!$C$3,1)&lt;&gt;"*",Regions!$C$3,""),IF(LEFT(Regions!$D$3,1)&lt;&gt;"*",Regions!$D$3,""))</f>
        <v>IE,National</v>
      </c>
      <c r="E10" s="131" t="str">
        <f>SETUP!B12</f>
        <v>RSDOILKER</v>
      </c>
      <c r="F10" s="131" t="str">
        <f>SETUP!C12</f>
        <v>Kerosene to Residential</v>
      </c>
      <c r="G10" s="132" t="s">
        <v>19</v>
      </c>
      <c r="I10" s="131" t="s">
        <v>286</v>
      </c>
      <c r="N10" s="95" t="s">
        <v>290</v>
      </c>
      <c r="O10" s="125" t="str">
        <f>_xlfn.TEXTJOIN(",",TRUE,IF(LEFT(Regions!$C$3,1)&lt;&gt;"*",Regions!$C$3,""),IF(LEFT(Regions!$D$3,1)&lt;&gt;"*",Regions!$D$3,""))</f>
        <v>IE,National</v>
      </c>
      <c r="P10" s="95" t="str">
        <f>SETUP!B50&amp;"_"&amp;SETUP!B37</f>
        <v>RSH_Att</v>
      </c>
      <c r="Q10" s="95" t="str">
        <f>SETUP!C50&amp;" "&amp;  SETUP!C37</f>
        <v>Residential Space Heating Attached</v>
      </c>
      <c r="R10" s="95" t="s">
        <v>19</v>
      </c>
      <c r="S10" s="95"/>
      <c r="T10" s="95"/>
      <c r="U10" s="95"/>
      <c r="V10" s="95"/>
    </row>
    <row r="11" spans="1:22" ht="13.5" thickBot="1">
      <c r="A11" s="131" t="s">
        <v>294</v>
      </c>
      <c r="C11" s="131" t="str">
        <f t="shared" si="0"/>
        <v>*NRG</v>
      </c>
      <c r="D11" s="125" t="str">
        <f>_xlfn.TEXTJOIN(",",TRUE,IF(LEFT(Regions!$C$3,1)&lt;&gt;"*",Regions!$C$3,""),IF(LEFT(Regions!$D$3,1)&lt;&gt;"*",Regions!$D$3,""))</f>
        <v>IE,National</v>
      </c>
      <c r="E11" s="131" t="str">
        <f>SETUP!B13</f>
        <v>RSDOILDST</v>
      </c>
      <c r="F11" s="131" t="str">
        <f>SETUP!C13</f>
        <v>Gasoil / Diesel /DERV to Residential</v>
      </c>
      <c r="G11" s="132" t="s">
        <v>19</v>
      </c>
      <c r="I11" s="131" t="s">
        <v>286</v>
      </c>
      <c r="N11" s="659" t="s">
        <v>290</v>
      </c>
      <c r="O11" s="898" t="str">
        <f>_xlfn.TEXTJOIN(",",TRUE,IF(LEFT(Regions!$C$3,1)&lt;&gt;"*",Regions!$C$3,""),IF(LEFT(Regions!$D$3,1)&lt;&gt;"*",Regions!$D$3,""))</f>
        <v>IE,National</v>
      </c>
      <c r="P11" s="659" t="str">
        <f>SETUP!B50&amp;"_"&amp;SETUP!B38</f>
        <v>RSH_Det</v>
      </c>
      <c r="Q11" s="659" t="str">
        <f>SETUP!C50&amp;" "&amp;  SETUP!C38</f>
        <v>Residential Space Heating Detached</v>
      </c>
      <c r="R11" s="659" t="s">
        <v>19</v>
      </c>
      <c r="S11" s="659"/>
      <c r="T11" s="659"/>
      <c r="U11" s="659"/>
      <c r="V11" s="659"/>
    </row>
    <row r="12" spans="1:22">
      <c r="A12" s="131" t="s">
        <v>294</v>
      </c>
      <c r="C12" s="131" t="str">
        <f t="shared" si="0"/>
        <v>*NRG</v>
      </c>
      <c r="D12" s="125" t="str">
        <f>_xlfn.TEXTJOIN(",",TRUE,IF(LEFT(Regions!$C$3,1)&lt;&gt;"*",Regions!$C$3,""),IF(LEFT(Regions!$D$3,1)&lt;&gt;"*",Regions!$D$3,""))</f>
        <v>IE,National</v>
      </c>
      <c r="E12" s="131" t="str">
        <f>SETUP!B14</f>
        <v>RSDOILHFO</v>
      </c>
      <c r="F12" s="131" t="str">
        <f>SETUP!C14</f>
        <v>Fueloil to Residential</v>
      </c>
      <c r="G12" s="132" t="s">
        <v>19</v>
      </c>
      <c r="I12" s="131" t="s">
        <v>286</v>
      </c>
      <c r="N12" s="95" t="s">
        <v>290</v>
      </c>
      <c r="O12" s="125" t="str">
        <f>_xlfn.TEXTJOIN(",",TRUE,IF(LEFT(Regions!$C$3,1)&lt;&gt;"*",Regions!$C$3,""),IF(LEFT(Regions!$D$3,1)&lt;&gt;"*",Regions!$D$3,""))</f>
        <v>IE,National</v>
      </c>
      <c r="P12" s="95" t="str">
        <f>SETUP!$B$51&amp;"_"&amp;SETUP!B36</f>
        <v>RSC_Apt</v>
      </c>
      <c r="Q12" s="95" t="str">
        <f>SETUP!$C$51&amp;" "&amp;  SETUP!C36</f>
        <v>Residential Space Cooling Apartment</v>
      </c>
      <c r="R12" s="95" t="s">
        <v>19</v>
      </c>
      <c r="S12" s="95"/>
      <c r="T12" s="95"/>
      <c r="U12" s="95"/>
      <c r="V12" s="95"/>
    </row>
    <row r="13" spans="1:22">
      <c r="A13" s="131" t="s">
        <v>294</v>
      </c>
      <c r="C13" s="131" t="str">
        <f t="shared" si="0"/>
        <v>*NRG</v>
      </c>
      <c r="D13" s="125" t="str">
        <f>_xlfn.TEXTJOIN(",",TRUE,IF(LEFT(Regions!$C$3,1)&lt;&gt;"*",Regions!$C$3,""),IF(LEFT(Regions!$D$3,1)&lt;&gt;"*",Regions!$D$3,""))</f>
        <v>IE,National</v>
      </c>
      <c r="E13" s="131" t="str">
        <f>SETUP!B15</f>
        <v>RSDOILCOK</v>
      </c>
      <c r="F13" s="131" t="str">
        <f>SETUP!C15</f>
        <v>Petroleum Coke to Residential</v>
      </c>
      <c r="G13" s="110" t="s">
        <v>19</v>
      </c>
      <c r="H13" s="95"/>
      <c r="I13" s="131" t="s">
        <v>286</v>
      </c>
      <c r="J13" s="95"/>
      <c r="K13" s="95"/>
      <c r="N13" s="95" t="s">
        <v>290</v>
      </c>
      <c r="O13" s="125" t="str">
        <f>_xlfn.TEXTJOIN(",",TRUE,IF(LEFT(Regions!$C$3,1)&lt;&gt;"*",Regions!$C$3,""),IF(LEFT(Regions!$D$3,1)&lt;&gt;"*",Regions!$D$3,""))</f>
        <v>IE,National</v>
      </c>
      <c r="P13" s="95" t="str">
        <f>SETUP!$B$51&amp;"_"&amp;SETUP!B37</f>
        <v>RSC_Att</v>
      </c>
      <c r="Q13" s="95" t="str">
        <f>SETUP!$C$51&amp;" "&amp;  SETUP!C37</f>
        <v>Residential Space Cooling Attached</v>
      </c>
      <c r="R13" s="95" t="s">
        <v>19</v>
      </c>
      <c r="S13" s="95"/>
      <c r="T13" s="95"/>
      <c r="U13" s="95"/>
      <c r="V13" s="95"/>
    </row>
    <row r="14" spans="1:22" ht="13.5" thickBot="1">
      <c r="A14" s="131" t="str">
        <f>TRIM(SETUP!A16)</f>
        <v/>
      </c>
      <c r="C14" s="131" t="str">
        <f t="shared" si="0"/>
        <v>NRG</v>
      </c>
      <c r="D14" s="125" t="str">
        <f>_xlfn.TEXTJOIN(",",TRUE,IF(LEFT(Regions!$C$3,1)&lt;&gt;"*",Regions!$C$3,""),IF(LEFT(Regions!$D$3,1)&lt;&gt;"*",Regions!$D$3,""))</f>
        <v>IE,National</v>
      </c>
      <c r="E14" s="131" t="str">
        <f>SETUP!B16</f>
        <v>RSDGASNAT</v>
      </c>
      <c r="F14" s="131" t="str">
        <f>SETUP!C16</f>
        <v>Natural Gas to Residential</v>
      </c>
      <c r="G14" s="110" t="s">
        <v>19</v>
      </c>
      <c r="H14" s="95"/>
      <c r="I14" s="95" t="s">
        <v>286</v>
      </c>
      <c r="J14" s="95"/>
      <c r="K14" s="95"/>
      <c r="N14" s="659" t="s">
        <v>290</v>
      </c>
      <c r="O14" s="898" t="str">
        <f>_xlfn.TEXTJOIN(",",TRUE,IF(LEFT(Regions!$C$3,1)&lt;&gt;"*",Regions!$C$3,""),IF(LEFT(Regions!$D$3,1)&lt;&gt;"*",Regions!$D$3,""))</f>
        <v>IE,National</v>
      </c>
      <c r="P14" s="659" t="str">
        <f>SETUP!$B$51&amp;"_"&amp;SETUP!B38</f>
        <v>RSC_Det</v>
      </c>
      <c r="Q14" s="659" t="str">
        <f>SETUP!$C$51&amp;" "&amp;  SETUP!C38</f>
        <v>Residential Space Cooling Detached</v>
      </c>
      <c r="R14" s="659" t="s">
        <v>19</v>
      </c>
      <c r="S14" s="659"/>
      <c r="T14" s="659"/>
      <c r="U14" s="659"/>
      <c r="V14" s="659"/>
    </row>
    <row r="15" spans="1:22">
      <c r="A15" s="131" t="s">
        <v>294</v>
      </c>
      <c r="C15" s="131" t="str">
        <f t="shared" si="0"/>
        <v>*NRG</v>
      </c>
      <c r="D15" s="125" t="str">
        <f>_xlfn.TEXTJOIN(",",TRUE,IF(LEFT(Regions!$C$3,1)&lt;&gt;"*",Regions!$C$3,""),IF(LEFT(Regions!$D$3,1)&lt;&gt;"*",Regions!$D$3,""))</f>
        <v>IE,National</v>
      </c>
      <c r="E15" s="131" t="str">
        <f>SETUP!B17</f>
        <v>RSDRENSOL</v>
      </c>
      <c r="F15" s="131" t="str">
        <f>SETUP!C17</f>
        <v>Solar to Residential</v>
      </c>
      <c r="G15" s="110" t="s">
        <v>19</v>
      </c>
      <c r="H15" s="95"/>
      <c r="I15" s="95" t="s">
        <v>286</v>
      </c>
      <c r="J15" s="95"/>
      <c r="K15" s="95"/>
      <c r="N15" s="95" t="s">
        <v>290</v>
      </c>
      <c r="O15" s="125" t="str">
        <f>_xlfn.TEXTJOIN(",",TRUE,IF(LEFT(Regions!$C$3,1)&lt;&gt;"*",Regions!$C$3,""),IF(LEFT(Regions!$D$3,1)&lt;&gt;"*",Regions!$D$3,""))</f>
        <v>IE,National</v>
      </c>
      <c r="P15" s="95" t="str">
        <f>SETUP!$B$52&amp;"_"&amp;SETUP!B36</f>
        <v>RWH_Apt</v>
      </c>
      <c r="Q15" s="95" t="str">
        <f>SETUP!$C$52&amp;" "&amp;  SETUP!C36</f>
        <v>Residential Water Heating Apartment</v>
      </c>
      <c r="R15" s="95" t="s">
        <v>19</v>
      </c>
      <c r="S15" s="95"/>
      <c r="T15" s="95"/>
      <c r="U15" s="95"/>
      <c r="V15" s="95"/>
    </row>
    <row r="16" spans="1:22">
      <c r="A16" s="131" t="str">
        <f>TRIM(SETUP!A18)</f>
        <v/>
      </c>
      <c r="C16" s="131" t="str">
        <f t="shared" si="0"/>
        <v>NRG</v>
      </c>
      <c r="D16" s="125" t="str">
        <f>_xlfn.TEXTJOIN(",",TRUE,IF(LEFT(Regions!$C$3,1)&lt;&gt;"*",Regions!$C$3,""),IF(LEFT(Regions!$D$3,1)&lt;&gt;"*",Regions!$D$3,""))</f>
        <v>IE,National</v>
      </c>
      <c r="E16" s="131" t="str">
        <f>SETUP!B18</f>
        <v>RSDBIOWOO</v>
      </c>
      <c r="F16" s="131" t="str">
        <f>SETUP!C18</f>
        <v>Biomass and Renewable Waste to Residential</v>
      </c>
      <c r="G16" s="110" t="s">
        <v>19</v>
      </c>
      <c r="H16" s="95"/>
      <c r="I16" s="95" t="s">
        <v>286</v>
      </c>
      <c r="J16" s="95"/>
      <c r="K16" s="95"/>
      <c r="N16" s="95" t="s">
        <v>290</v>
      </c>
      <c r="O16" s="125" t="str">
        <f>_xlfn.TEXTJOIN(",",TRUE,IF(LEFT(Regions!$C$3,1)&lt;&gt;"*",Regions!$C$3,""),IF(LEFT(Regions!$D$3,1)&lt;&gt;"*",Regions!$D$3,""))</f>
        <v>IE,National</v>
      </c>
      <c r="P16" s="95" t="str">
        <f>SETUP!$B$52&amp;"_"&amp;SETUP!B37</f>
        <v>RWH_Att</v>
      </c>
      <c r="Q16" s="95" t="str">
        <f>SETUP!$C$52&amp;" "&amp;  SETUP!C37</f>
        <v>Residential Water Heating Attached</v>
      </c>
      <c r="R16" s="95" t="s">
        <v>19</v>
      </c>
      <c r="S16" s="95"/>
      <c r="T16" s="95"/>
      <c r="U16" s="95"/>
      <c r="V16" s="95"/>
    </row>
    <row r="17" spans="1:22" ht="13.5" thickBot="1">
      <c r="A17" s="131" t="s">
        <v>294</v>
      </c>
      <c r="C17" s="131" t="str">
        <f t="shared" si="0"/>
        <v>*NRG</v>
      </c>
      <c r="D17" s="125" t="str">
        <f>_xlfn.TEXTJOIN(",",TRUE,IF(LEFT(Regions!$C$3,1)&lt;&gt;"*",Regions!$C$3,""),IF(LEFT(Regions!$D$3,1)&lt;&gt;"*",Regions!$D$3,""))</f>
        <v>IE,National</v>
      </c>
      <c r="E17" s="131" t="str">
        <f>SETUP!B19</f>
        <v>RSDBIOGAS</v>
      </c>
      <c r="F17" s="131" t="str">
        <f>SETUP!C19</f>
        <v>Biogas to Residential</v>
      </c>
      <c r="G17" s="110" t="s">
        <v>19</v>
      </c>
      <c r="H17" s="95"/>
      <c r="I17" s="95" t="s">
        <v>286</v>
      </c>
      <c r="J17" s="95"/>
      <c r="K17" s="95"/>
      <c r="N17" s="659" t="s">
        <v>290</v>
      </c>
      <c r="O17" s="898" t="str">
        <f>_xlfn.TEXTJOIN(",",TRUE,IF(LEFT(Regions!$C$3,1)&lt;&gt;"*",Regions!$C$3,""),IF(LEFT(Regions!$D$3,1)&lt;&gt;"*",Regions!$D$3,""))</f>
        <v>IE,National</v>
      </c>
      <c r="P17" s="659" t="str">
        <f>SETUP!$B$52&amp;"_"&amp;SETUP!B38</f>
        <v>RWH_Det</v>
      </c>
      <c r="Q17" s="659" t="str">
        <f>SETUP!$C$52&amp;" "&amp;  SETUP!C38</f>
        <v>Residential Water Heating Detached</v>
      </c>
      <c r="R17" s="659" t="s">
        <v>19</v>
      </c>
      <c r="S17" s="659"/>
      <c r="T17" s="659"/>
      <c r="U17" s="659"/>
      <c r="V17" s="659"/>
    </row>
    <row r="18" spans="1:22">
      <c r="A18" s="131" t="s">
        <v>294</v>
      </c>
      <c r="C18" s="131" t="str">
        <f t="shared" si="0"/>
        <v>*NRG</v>
      </c>
      <c r="D18" s="125" t="str">
        <f>_xlfn.TEXTJOIN(",",TRUE,IF(LEFT(Regions!$C$3,1)&lt;&gt;"*",Regions!$C$3,""),IF(LEFT(Regions!$D$3,1)&lt;&gt;"*",Regions!$D$3,""))</f>
        <v>IE,National</v>
      </c>
      <c r="E18" s="131" t="str">
        <f>SETUP!B20</f>
        <v>RSDBIOMUN</v>
      </c>
      <c r="F18" s="131" t="str">
        <f>SETUP!C20</f>
        <v>Landfill Gas to Residential</v>
      </c>
      <c r="G18" s="110" t="s">
        <v>19</v>
      </c>
      <c r="H18" s="95"/>
      <c r="I18" s="95" t="s">
        <v>286</v>
      </c>
      <c r="J18" s="95"/>
      <c r="K18" s="95"/>
      <c r="N18" s="95" t="s">
        <v>290</v>
      </c>
      <c r="O18" s="125" t="str">
        <f>_xlfn.TEXTJOIN(",",TRUE,IF(LEFT(Regions!$C$3,1)&lt;&gt;"*",Regions!$C$3,""),IF(LEFT(Regions!$D$3,1)&lt;&gt;"*",Regions!$D$3,""))</f>
        <v>IE,National</v>
      </c>
      <c r="P18" s="95" t="str">
        <f>SETUP!$B$55&amp;"_"&amp;SETUP!B36</f>
        <v>RLT_Apt</v>
      </c>
      <c r="Q18" s="95" t="str">
        <f>SETUP!$C$55&amp;" "&amp;  SETUP!C36</f>
        <v>Residential Lighting Apartment</v>
      </c>
      <c r="R18" s="95" t="s">
        <v>19</v>
      </c>
      <c r="S18" s="95"/>
      <c r="T18" s="95"/>
      <c r="U18" s="95"/>
      <c r="V18" s="95"/>
    </row>
    <row r="19" spans="1:22">
      <c r="A19" s="131" t="s">
        <v>294</v>
      </c>
      <c r="C19" s="131" t="str">
        <f t="shared" si="0"/>
        <v>*NRG</v>
      </c>
      <c r="D19" s="125" t="str">
        <f>_xlfn.TEXTJOIN(",",TRUE,IF(LEFT(Regions!$C$3,1)&lt;&gt;"*",Regions!$C$3,""),IF(LEFT(Regions!$D$3,1)&lt;&gt;"*",Regions!$D$3,""))</f>
        <v>IE,National</v>
      </c>
      <c r="E19" s="131" t="str">
        <f>SETUP!B21</f>
        <v>RSDRENGEO</v>
      </c>
      <c r="F19" s="131" t="str">
        <f>SETUP!C21</f>
        <v>Geothermal to Residential</v>
      </c>
      <c r="G19" s="110" t="s">
        <v>19</v>
      </c>
      <c r="H19" s="95"/>
      <c r="I19" s="95" t="s">
        <v>286</v>
      </c>
      <c r="J19" s="95"/>
      <c r="K19" s="95"/>
      <c r="N19" s="95" t="s">
        <v>290</v>
      </c>
      <c r="O19" s="125" t="str">
        <f>_xlfn.TEXTJOIN(",",TRUE,IF(LEFT(Regions!$C$3,1)&lt;&gt;"*",Regions!$C$3,""),IF(LEFT(Regions!$D$3,1)&lt;&gt;"*",Regions!$D$3,""))</f>
        <v>IE,National</v>
      </c>
      <c r="P19" s="95" t="str">
        <f>SETUP!$B$55&amp;"_"&amp;SETUP!B37</f>
        <v>RLT_Att</v>
      </c>
      <c r="Q19" s="95" t="str">
        <f>SETUP!$C$55&amp;" "&amp;  SETUP!C37</f>
        <v>Residential Lighting Attached</v>
      </c>
      <c r="R19" s="95" t="s">
        <v>19</v>
      </c>
      <c r="S19" s="95"/>
      <c r="T19" s="95"/>
      <c r="U19" s="95"/>
      <c r="V19" s="95"/>
    </row>
    <row r="20" spans="1:22" ht="13.5" thickBot="1">
      <c r="A20" s="131" t="str">
        <f>TRIM(SETUP!A22)</f>
        <v/>
      </c>
      <c r="C20" s="131" t="str">
        <f t="shared" si="0"/>
        <v>NRG</v>
      </c>
      <c r="D20" s="125" t="str">
        <f>_xlfn.TEXTJOIN(",",TRUE,IF(LEFT(Regions!$C$3,1)&lt;&gt;"*",Regions!$C$3,""),IF(LEFT(Regions!$D$3,1)&lt;&gt;"*",Regions!$D$3,""))</f>
        <v>IE,National</v>
      </c>
      <c r="E20" s="131" t="str">
        <f>SETUP!B22</f>
        <v>RSDBIOETH</v>
      </c>
      <c r="F20" s="131" t="str">
        <f>SETUP!C22</f>
        <v>Ethanol to Residential</v>
      </c>
      <c r="G20" s="110" t="s">
        <v>19</v>
      </c>
      <c r="H20" s="95"/>
      <c r="I20" s="95" t="s">
        <v>286</v>
      </c>
      <c r="J20" s="95"/>
      <c r="K20" s="95"/>
      <c r="N20" s="659" t="s">
        <v>290</v>
      </c>
      <c r="O20" s="898" t="str">
        <f>_xlfn.TEXTJOIN(",",TRUE,IF(LEFT(Regions!$C$3,1)&lt;&gt;"*",Regions!$C$3,""),IF(LEFT(Regions!$D$3,1)&lt;&gt;"*",Regions!$D$3,""))</f>
        <v>IE,National</v>
      </c>
      <c r="P20" s="659" t="str">
        <f>SETUP!$B$55&amp;"_"&amp;SETUP!B38</f>
        <v>RLT_Det</v>
      </c>
      <c r="Q20" s="659" t="str">
        <f>SETUP!$C$55&amp;" "&amp;  SETUP!C38</f>
        <v>Residential Lighting Detached</v>
      </c>
      <c r="R20" s="659" t="s">
        <v>19</v>
      </c>
      <c r="S20" s="659"/>
      <c r="T20" s="659"/>
      <c r="U20" s="659"/>
      <c r="V20" s="659"/>
    </row>
    <row r="21" spans="1:22">
      <c r="A21" s="131" t="str">
        <f>TRIM(SETUP!A23)</f>
        <v/>
      </c>
      <c r="C21" s="131" t="str">
        <f t="shared" si="0"/>
        <v>NRG</v>
      </c>
      <c r="D21" s="125" t="str">
        <f>_xlfn.TEXTJOIN(",",TRUE,IF(LEFT(Regions!$C$3,1)&lt;&gt;"*",Regions!$C$3,""),IF(LEFT(Regions!$D$3,1)&lt;&gt;"*",Regions!$D$3,""))</f>
        <v>IE,National</v>
      </c>
      <c r="E21" s="131" t="str">
        <f>SETUP!B23</f>
        <v>RSDBIODST</v>
      </c>
      <c r="F21" s="131" t="str">
        <f>SETUP!C23</f>
        <v>Biodiesel to Residential</v>
      </c>
      <c r="G21" s="110" t="s">
        <v>19</v>
      </c>
      <c r="H21" s="95"/>
      <c r="I21" s="95" t="s">
        <v>286</v>
      </c>
      <c r="J21" s="95"/>
      <c r="K21" s="95"/>
      <c r="N21" s="95" t="s">
        <v>290</v>
      </c>
      <c r="O21" s="125" t="str">
        <f>_xlfn.TEXTJOIN(",",TRUE,IF(LEFT(Regions!$C$3,1)&lt;&gt;"*",Regions!$C$3,""),IF(LEFT(Regions!$D$3,1)&lt;&gt;"*",Regions!$D$3,""))</f>
        <v>IE,National</v>
      </c>
      <c r="P21" s="95" t="str">
        <f>SETUP!$B$53&amp;"_"&amp;SETUP!B36</f>
        <v>RPF_Apt</v>
      </c>
      <c r="Q21" s="95" t="str">
        <f>SETUP!$C$53&amp;" "&amp;  SETUP!C36</f>
        <v>Residential Pumps &amp; Fans Apartment</v>
      </c>
      <c r="R21" s="95" t="s">
        <v>19</v>
      </c>
      <c r="S21" s="95"/>
      <c r="T21" s="95"/>
      <c r="U21" s="95"/>
      <c r="V21" s="95"/>
    </row>
    <row r="22" spans="1:22">
      <c r="A22" s="131" t="s">
        <v>294</v>
      </c>
      <c r="C22" s="131" t="str">
        <f t="shared" si="0"/>
        <v>*NRG</v>
      </c>
      <c r="D22" s="125" t="str">
        <f>_xlfn.TEXTJOIN(",",TRUE,IF(LEFT(Regions!$C$3,1)&lt;&gt;"*",Regions!$C$3,""),IF(LEFT(Regions!$D$3,1)&lt;&gt;"*",Regions!$D$3,""))</f>
        <v>IE,National</v>
      </c>
      <c r="E22" s="131" t="str">
        <f>SETUP!B24</f>
        <v>RSDBIOSLU</v>
      </c>
      <c r="F22" s="131" t="str">
        <f>SETUP!C24</f>
        <v>Non-Renewable Waste to Residential</v>
      </c>
      <c r="G22" s="110" t="s">
        <v>19</v>
      </c>
      <c r="H22" s="95"/>
      <c r="I22" s="95" t="s">
        <v>286</v>
      </c>
      <c r="J22" s="95"/>
      <c r="K22" s="95"/>
      <c r="N22" s="95" t="s">
        <v>290</v>
      </c>
      <c r="O22" s="125" t="str">
        <f>_xlfn.TEXTJOIN(",",TRUE,IF(LEFT(Regions!$C$3,1)&lt;&gt;"*",Regions!$C$3,""),IF(LEFT(Regions!$D$3,1)&lt;&gt;"*",Regions!$D$3,""))</f>
        <v>IE,National</v>
      </c>
      <c r="P22" s="95" t="str">
        <f>SETUP!$B$53&amp;"_"&amp;SETUP!B37</f>
        <v>RPF_Att</v>
      </c>
      <c r="Q22" s="95" t="str">
        <f>SETUP!$C$53&amp;" "&amp;  SETUP!C37</f>
        <v>Residential Pumps &amp; Fans Attached</v>
      </c>
      <c r="R22" s="95" t="s">
        <v>19</v>
      </c>
      <c r="S22" s="95"/>
      <c r="T22" s="95"/>
      <c r="U22" s="95"/>
      <c r="V22" s="95"/>
    </row>
    <row r="23" spans="1:22" ht="13.5" thickBot="1">
      <c r="C23" s="131" t="s">
        <v>290</v>
      </c>
      <c r="D23" s="125" t="str">
        <f>_xlfn.TEXTJOIN(",",TRUE,IF(LEFT(Regions!$C$3,1)&lt;&gt;"*",Regions!$C$3,""),IF(LEFT(Regions!$D$3,1)&lt;&gt;"*",Regions!$D$3,""))</f>
        <v>IE,National</v>
      </c>
      <c r="E23" s="131" t="str">
        <f>SETUP!B25</f>
        <v>RSDSMF</v>
      </c>
      <c r="F23" s="131" t="str">
        <f>SETUP!C25</f>
        <v>Solid Multi-Fuel</v>
      </c>
      <c r="G23" s="110" t="s">
        <v>19</v>
      </c>
      <c r="H23" s="95"/>
      <c r="I23" s="95" t="s">
        <v>286</v>
      </c>
      <c r="J23" s="95"/>
      <c r="K23" s="95"/>
      <c r="N23" s="659" t="s">
        <v>290</v>
      </c>
      <c r="O23" s="898" t="str">
        <f>_xlfn.TEXTJOIN(",",TRUE,IF(LEFT(Regions!$C$3,1)&lt;&gt;"*",Regions!$C$3,""),IF(LEFT(Regions!$D$3,1)&lt;&gt;"*",Regions!$D$3,""))</f>
        <v>IE,National</v>
      </c>
      <c r="P23" s="659" t="str">
        <f>SETUP!$B$53&amp;"_"&amp;SETUP!B38</f>
        <v>RPF_Det</v>
      </c>
      <c r="Q23" s="659" t="str">
        <f>SETUP!$C$53&amp;" "&amp;  SETUP!C38</f>
        <v>Residential Pumps &amp; Fans Detached</v>
      </c>
      <c r="R23" s="659" t="s">
        <v>19</v>
      </c>
      <c r="S23" s="659"/>
      <c r="T23" s="659"/>
      <c r="U23" s="659"/>
      <c r="V23" s="659"/>
    </row>
    <row r="24" spans="1:22">
      <c r="A24" s="131" t="str">
        <f>TRIM(SETUP!A26)</f>
        <v/>
      </c>
      <c r="C24" s="131" t="str">
        <f t="shared" si="0"/>
        <v>NRG</v>
      </c>
      <c r="D24" s="125" t="str">
        <f>_xlfn.TEXTJOIN(",",TRUE,IF(LEFT(Regions!$C$3,1)&lt;&gt;"*",Regions!$C$3,""),IF(LEFT(Regions!$D$3,1)&lt;&gt;"*",Regions!$D$3,""))</f>
        <v>IE,National</v>
      </c>
      <c r="E24" s="131" t="str">
        <f>SETUP!B26</f>
        <v>RSDELC</v>
      </c>
      <c r="F24" s="131" t="str">
        <f>SETUP!C26</f>
        <v>Electricity to Residential</v>
      </c>
      <c r="G24" s="110" t="s">
        <v>19</v>
      </c>
      <c r="H24" s="95"/>
      <c r="I24" s="131" t="s">
        <v>289</v>
      </c>
      <c r="J24" s="95"/>
      <c r="N24" s="95"/>
      <c r="O24" s="95"/>
      <c r="P24" s="95"/>
      <c r="Q24" s="95"/>
      <c r="R24" s="95"/>
      <c r="S24" s="95"/>
      <c r="T24" s="95"/>
      <c r="U24" s="95"/>
    </row>
    <row r="25" spans="1:22" ht="13.5" thickBot="1">
      <c r="A25" s="131" t="str">
        <f>TRIM(SETUP!A27)</f>
        <v/>
      </c>
      <c r="C25" s="659" t="str">
        <f t="shared" si="0"/>
        <v>NRG</v>
      </c>
      <c r="D25" s="898" t="str">
        <f>_xlfn.TEXTJOIN(",",TRUE,IF(LEFT(Regions!$C$3,1)&lt;&gt;"*",Regions!$C$3,""),IF(LEFT(Regions!$D$3,1)&lt;&gt;"*",Regions!$D$3,""))</f>
        <v>IE,National</v>
      </c>
      <c r="E25" s="659" t="str">
        <f>SETUP!B27</f>
        <v>RSDHET</v>
      </c>
      <c r="F25" s="659" t="str">
        <f>SETUP!C27</f>
        <v>Heat to Residential</v>
      </c>
      <c r="G25" s="660" t="s">
        <v>19</v>
      </c>
      <c r="H25" s="659"/>
      <c r="I25" s="659" t="s">
        <v>286</v>
      </c>
      <c r="J25" s="659"/>
      <c r="K25" s="659"/>
      <c r="N25" s="95"/>
      <c r="O25" s="95"/>
      <c r="P25" s="95"/>
      <c r="Q25" s="95"/>
      <c r="R25" s="95"/>
      <c r="S25" s="95"/>
      <c r="T25" s="95"/>
      <c r="U25" s="95"/>
    </row>
    <row r="26" spans="1:22">
      <c r="C26" s="95" t="str">
        <f t="shared" ref="C26:C31" si="1">A26&amp;"ENV"</f>
        <v>ENV</v>
      </c>
      <c r="D26" s="125" t="str">
        <f>_xlfn.TEXTJOIN(",",TRUE,IF(LEFT(Regions!$C$3,1)&lt;&gt;"*",Regions!$C$3,""),IF(LEFT(Regions!$D$3,1)&lt;&gt;"*",Regions!$D$3,""))</f>
        <v>IE,National</v>
      </c>
      <c r="E26" s="95" t="str">
        <f>A26&amp;SETUP!B29</f>
        <v>RSDCO2</v>
      </c>
      <c r="F26" s="95" t="str">
        <f>A26&amp;SETUP!C29</f>
        <v>Carbon Dioxide - Combustion (RSD)</v>
      </c>
      <c r="G26" s="110" t="s">
        <v>291</v>
      </c>
      <c r="H26" s="95"/>
      <c r="I26" s="95"/>
      <c r="J26" s="95"/>
      <c r="K26" s="95"/>
      <c r="N26" s="95"/>
      <c r="O26" s="95"/>
      <c r="P26" s="95"/>
      <c r="Q26" s="95"/>
      <c r="R26" s="95"/>
      <c r="S26" s="95"/>
      <c r="T26" s="95"/>
      <c r="U26" s="95"/>
    </row>
    <row r="27" spans="1:22">
      <c r="C27" s="95" t="str">
        <f t="shared" si="1"/>
        <v>ENV</v>
      </c>
      <c r="D27" s="125" t="str">
        <f>_xlfn.TEXTJOIN(",",TRUE,IF(LEFT(Regions!$C$3,1)&lt;&gt;"*",Regions!$C$3,""),IF(LEFT(Regions!$D$3,1)&lt;&gt;"*",Regions!$D$3,""))</f>
        <v>IE,National</v>
      </c>
      <c r="E27" s="95" t="str">
        <f>A27&amp;SETUP!B30</f>
        <v>RSDCH4</v>
      </c>
      <c r="F27" s="95" t="str">
        <f>A27&amp;SETUP!C30</f>
        <v>Methane (RSD)</v>
      </c>
      <c r="G27" s="110" t="s">
        <v>291</v>
      </c>
      <c r="H27" s="95"/>
      <c r="I27" s="95"/>
      <c r="J27" s="95"/>
      <c r="K27" s="95"/>
    </row>
    <row r="28" spans="1:22">
      <c r="C28" s="95" t="str">
        <f t="shared" si="1"/>
        <v>ENV</v>
      </c>
      <c r="D28" s="125" t="str">
        <f>_xlfn.TEXTJOIN(",",TRUE,IF(LEFT(Regions!$C$3,1)&lt;&gt;"*",Regions!$C$3,""),IF(LEFT(Regions!$D$3,1)&lt;&gt;"*",Regions!$D$3,""))</f>
        <v>IE,National</v>
      </c>
      <c r="E28" s="95" t="str">
        <f>A28&amp;SETUP!B31</f>
        <v>RSDN2O</v>
      </c>
      <c r="F28" s="95" t="str">
        <f>A28&amp;SETUP!C31</f>
        <v>Nitrogen Oxide (RSD)</v>
      </c>
      <c r="G28" s="110" t="s">
        <v>291</v>
      </c>
      <c r="H28" s="95"/>
      <c r="I28" s="95"/>
      <c r="J28" s="95"/>
      <c r="K28" s="95"/>
    </row>
    <row r="29" spans="1:22">
      <c r="C29" s="95" t="str">
        <f t="shared" si="1"/>
        <v>ENV</v>
      </c>
      <c r="D29" s="125" t="str">
        <f>_xlfn.TEXTJOIN(",",TRUE,IF(LEFT(Regions!$C$3,1)&lt;&gt;"*",Regions!$C$3,""),IF(LEFT(Regions!$D$3,1)&lt;&gt;"*",Regions!$D$3,""))</f>
        <v>IE,National</v>
      </c>
      <c r="E29" s="95" t="str">
        <f>A29&amp;SETUP!B32</f>
        <v>RSDSO2N</v>
      </c>
      <c r="F29" s="95" t="str">
        <f>A29&amp;SETUP!C32</f>
        <v>Sulphur Oxides (RSD)</v>
      </c>
      <c r="G29" s="110" t="s">
        <v>291</v>
      </c>
      <c r="H29" s="95"/>
      <c r="I29" s="95"/>
      <c r="J29" s="95"/>
      <c r="K29" s="95"/>
    </row>
    <row r="30" spans="1:22">
      <c r="C30" s="95" t="str">
        <f t="shared" si="1"/>
        <v>ENV</v>
      </c>
      <c r="D30" s="125" t="str">
        <f>_xlfn.TEXTJOIN(",",TRUE,IF(LEFT(Regions!$C$3,1)&lt;&gt;"*",Regions!$C$3,""),IF(LEFT(Regions!$D$3,1)&lt;&gt;"*",Regions!$D$3,""))</f>
        <v>IE,National</v>
      </c>
      <c r="E30" s="95" t="str">
        <f>A30&amp;SETUP!B33</f>
        <v>RSDPM10</v>
      </c>
      <c r="F30" s="95" t="str">
        <f>A30&amp;SETUP!C33</f>
        <v>Particulate Matter &lt;10 µm (RSD)</v>
      </c>
      <c r="G30" s="110" t="s">
        <v>291</v>
      </c>
      <c r="H30" s="95"/>
      <c r="I30" s="95"/>
      <c r="J30" s="95"/>
      <c r="K30" s="95"/>
      <c r="L30" s="81"/>
    </row>
    <row r="31" spans="1:22" ht="13.5" thickBot="1">
      <c r="C31" s="659" t="str">
        <f t="shared" si="1"/>
        <v>ENV</v>
      </c>
      <c r="D31" s="898" t="str">
        <f>_xlfn.TEXTJOIN(",",TRUE,IF(LEFT(Regions!$C$3,1)&lt;&gt;"*",Regions!$C$3,""),IF(LEFT(Regions!$D$3,1)&lt;&gt;"*",Regions!$D$3,""))</f>
        <v>IE,National</v>
      </c>
      <c r="E31" s="659" t="str">
        <f>A31&amp;SETUP!B34</f>
        <v>RSDPM25</v>
      </c>
      <c r="F31" s="659" t="str">
        <f>A31&amp;SETUP!C34</f>
        <v>Particulate Matter &lt;2.5 µm (RSD)</v>
      </c>
      <c r="G31" s="660" t="s">
        <v>291</v>
      </c>
      <c r="H31" s="659"/>
      <c r="I31" s="659"/>
      <c r="J31" s="659"/>
      <c r="K31" s="659"/>
    </row>
    <row r="32" spans="1:22">
      <c r="C32" s="95" t="s">
        <v>287</v>
      </c>
      <c r="D32" s="125" t="str">
        <f>_xlfn.TEXTJOIN(",",TRUE,IF(LEFT(Regions!$C$3,1)&lt;&gt;"*",Regions!$C$3,""),IF(LEFT(Regions!$D$3,1)&lt;&gt;"*",Regions!$D$3,""))</f>
        <v>IE,National</v>
      </c>
      <c r="E32" s="95" t="str">
        <f>SETUP!B3&amp;SETUP!B54</f>
        <v>RSDRRF</v>
      </c>
      <c r="F32" s="95" t="str">
        <f>SETUP!C54</f>
        <v>Residential Refrigeration</v>
      </c>
      <c r="G32" s="95" t="s">
        <v>19</v>
      </c>
      <c r="H32" s="95"/>
      <c r="I32" s="95"/>
      <c r="J32" s="95"/>
      <c r="K32" s="95"/>
      <c r="L32" s="81"/>
    </row>
    <row r="33" spans="1:22">
      <c r="C33" s="95" t="str">
        <f t="shared" ref="C33:C38" si="2">A33&amp;"DEM"</f>
        <v>DEM</v>
      </c>
      <c r="D33" s="125" t="str">
        <f>_xlfn.TEXTJOIN(",",TRUE,IF(LEFT(Regions!$C$3,1)&lt;&gt;"*",Regions!$C$3,""),IF(LEFT(Regions!$D$3,1)&lt;&gt;"*",Regions!$D$3,""))</f>
        <v>IE,National</v>
      </c>
      <c r="E33" s="95" t="str">
        <f>SETUP!B3&amp;SETUP!B56</f>
        <v>RSDRCK</v>
      </c>
      <c r="F33" s="95" t="str">
        <f>SETUP!C56</f>
        <v>Residential Cooking</v>
      </c>
      <c r="G33" s="95" t="s">
        <v>19</v>
      </c>
      <c r="H33" s="95"/>
      <c r="I33" s="95"/>
      <c r="J33" s="95"/>
      <c r="K33" s="95"/>
      <c r="L33" s="81"/>
    </row>
    <row r="34" spans="1:22">
      <c r="C34" s="95" t="str">
        <f t="shared" si="2"/>
        <v>DEM</v>
      </c>
      <c r="D34" s="125" t="str">
        <f>_xlfn.TEXTJOIN(",",TRUE,IF(LEFT(Regions!$C$3,1)&lt;&gt;"*",Regions!$C$3,""),IF(LEFT(Regions!$D$3,1)&lt;&gt;"*",Regions!$D$3,""))</f>
        <v>IE,National</v>
      </c>
      <c r="E34" s="95" t="str">
        <f>SETUP!B3&amp;SETUP!B57</f>
        <v>RSDRCW</v>
      </c>
      <c r="F34" s="95" t="str">
        <f>SETUP!C57</f>
        <v>Residential Cloth Washing demand</v>
      </c>
      <c r="G34" s="95" t="s">
        <v>19</v>
      </c>
      <c r="H34" s="95"/>
      <c r="I34" s="95"/>
      <c r="J34" s="95"/>
      <c r="K34" s="95"/>
      <c r="L34" s="81"/>
    </row>
    <row r="35" spans="1:22">
      <c r="C35" s="95" t="str">
        <f t="shared" si="2"/>
        <v>DEM</v>
      </c>
      <c r="D35" s="125" t="str">
        <f>_xlfn.TEXTJOIN(",",TRUE,IF(LEFT(Regions!$C$3,1)&lt;&gt;"*",Regions!$C$3,""),IF(LEFT(Regions!$D$3,1)&lt;&gt;"*",Regions!$D$3,""))</f>
        <v>IE,National</v>
      </c>
      <c r="E35" s="95" t="str">
        <f>SETUP!B3&amp;SETUP!B58</f>
        <v>RSDRCD</v>
      </c>
      <c r="F35" s="95" t="str">
        <f>SETUP!C58</f>
        <v>Residential Cloth Drying demand</v>
      </c>
      <c r="G35" s="95" t="s">
        <v>19</v>
      </c>
      <c r="H35" s="95"/>
      <c r="I35" s="95"/>
      <c r="J35" s="95"/>
      <c r="K35" s="95"/>
      <c r="L35" s="81"/>
    </row>
    <row r="36" spans="1:22">
      <c r="C36" s="95" t="str">
        <f t="shared" si="2"/>
        <v>DEM</v>
      </c>
      <c r="D36" s="125" t="str">
        <f>_xlfn.TEXTJOIN(",",TRUE,IF(LEFT(Regions!$C$3,1)&lt;&gt;"*",Regions!$C$3,""),IF(LEFT(Regions!$D$3,1)&lt;&gt;"*",Regions!$D$3,""))</f>
        <v>IE,National</v>
      </c>
      <c r="E36" s="95" t="str">
        <f>SETUP!B3&amp;SETUP!B59</f>
        <v>RSDRDW</v>
      </c>
      <c r="F36" s="95" t="str">
        <f>SETUP!C59</f>
        <v>Residential Dish Washing demand</v>
      </c>
      <c r="G36" s="95" t="s">
        <v>19</v>
      </c>
      <c r="H36" s="95"/>
      <c r="I36" s="95"/>
      <c r="J36" s="95"/>
      <c r="K36" s="95"/>
      <c r="L36" s="81"/>
    </row>
    <row r="37" spans="1:22">
      <c r="C37" s="95" t="str">
        <f t="shared" si="2"/>
        <v>DEM</v>
      </c>
      <c r="D37" s="125" t="str">
        <f>_xlfn.TEXTJOIN(",",TRUE,IF(LEFT(Regions!$C$3,1)&lt;&gt;"*",Regions!$C$3,""),IF(LEFT(Regions!$D$3,1)&lt;&gt;"*",Regions!$D$3,""))</f>
        <v>IE,National</v>
      </c>
      <c r="E37" s="95" t="str">
        <f>SETUP!B3&amp;SETUP!B60</f>
        <v>RSDROE</v>
      </c>
      <c r="F37" s="95" t="str">
        <f>SETUP!C60</f>
        <v>Residential ELC Appliances</v>
      </c>
      <c r="G37" s="95" t="s">
        <v>19</v>
      </c>
      <c r="H37" s="95"/>
      <c r="I37" s="95"/>
      <c r="J37" s="95"/>
      <c r="K37" s="95"/>
      <c r="L37" s="81"/>
    </row>
    <row r="38" spans="1:22" ht="13.5" thickBot="1">
      <c r="A38" s="131" t="str">
        <f>TRIM(SETUP!A61)</f>
        <v/>
      </c>
      <c r="C38" s="659" t="str">
        <f t="shared" si="2"/>
        <v>DEM</v>
      </c>
      <c r="D38" s="659" t="str">
        <f>_xlfn.TEXTJOIN(",",TRUE,IF(LEFT(Regions!$C$3,1)&lt;&gt;"*",Regions!$C$3,""),IF(LEFT(Regions!$D$3,1)&lt;&gt;"*",Regions!$D$3,""))</f>
        <v>IE,National</v>
      </c>
      <c r="E38" s="659" t="str">
        <f>SETUP!B3&amp;SETUP!B61</f>
        <v>RSDROA</v>
      </c>
      <c r="F38" s="659" t="str">
        <f>SETUP!C61</f>
        <v>Residential Other Applications</v>
      </c>
      <c r="G38" s="659" t="s">
        <v>19</v>
      </c>
      <c r="H38" s="659"/>
      <c r="I38" s="659"/>
      <c r="J38" s="659"/>
      <c r="K38" s="659"/>
      <c r="L38" s="81"/>
    </row>
    <row r="39" spans="1:22">
      <c r="L39" s="81"/>
    </row>
    <row r="40" spans="1:22">
      <c r="L40" s="81"/>
    </row>
    <row r="41" spans="1:22">
      <c r="L41" s="81"/>
      <c r="V41" s="81"/>
    </row>
    <row r="42" spans="1:22">
      <c r="L42" s="81"/>
      <c r="V42" s="81"/>
    </row>
    <row r="43" spans="1:22">
      <c r="L43" s="81"/>
      <c r="V43" s="81"/>
    </row>
    <row r="44" spans="1:22">
      <c r="L44" s="81"/>
      <c r="V44" s="81"/>
    </row>
    <row r="45" spans="1:22">
      <c r="L45" s="81"/>
      <c r="V45" s="81"/>
    </row>
    <row r="46" spans="1:22">
      <c r="L46" s="81"/>
      <c r="V46" s="81"/>
    </row>
    <row r="47" spans="1:22">
      <c r="L47" s="81"/>
      <c r="V47" s="81"/>
    </row>
    <row r="48" spans="1:22">
      <c r="L48" s="81"/>
      <c r="V48" s="81"/>
    </row>
    <row r="49" spans="12:22">
      <c r="L49" s="81"/>
      <c r="V49" s="81"/>
    </row>
    <row r="50" spans="12:22">
      <c r="L50" s="81"/>
      <c r="V50" s="81"/>
    </row>
    <row r="51" spans="12:22">
      <c r="L51" s="81"/>
      <c r="V51" s="81"/>
    </row>
    <row r="52" spans="12:22">
      <c r="L52" s="81"/>
      <c r="V52" s="81"/>
    </row>
    <row r="53" spans="12:22">
      <c r="L53" s="81"/>
    </row>
    <row r="54" spans="12:22">
      <c r="L54" s="81"/>
    </row>
    <row r="55" spans="12:22">
      <c r="L55" s="81"/>
    </row>
    <row r="56" spans="12:22">
      <c r="L56" s="81"/>
    </row>
    <row r="57" spans="12:22">
      <c r="L57" s="81"/>
    </row>
    <row r="58" spans="12:22">
      <c r="L58" s="81"/>
    </row>
    <row r="59" spans="12:22">
      <c r="L59" s="81"/>
    </row>
    <row r="60" spans="12:22">
      <c r="L60" s="81"/>
    </row>
    <row r="61" spans="12:22">
      <c r="L61" s="81"/>
    </row>
    <row r="62" spans="12:22">
      <c r="L62" s="81"/>
    </row>
    <row r="63" spans="12:22">
      <c r="L63" s="81"/>
    </row>
    <row r="64" spans="12:22">
      <c r="L64" s="81"/>
    </row>
    <row r="65" spans="12:22">
      <c r="L65" s="81"/>
    </row>
    <row r="66" spans="12:22">
      <c r="L66" s="81"/>
    </row>
    <row r="67" spans="12:22">
      <c r="L67" s="81"/>
      <c r="V67" s="95"/>
    </row>
    <row r="68" spans="12:22">
      <c r="L68" s="81"/>
      <c r="V68" s="95"/>
    </row>
    <row r="69" spans="12:22">
      <c r="L69" s="81"/>
      <c r="V69" s="95"/>
    </row>
    <row r="70" spans="12:22">
      <c r="L70" s="81"/>
      <c r="V70" s="95"/>
    </row>
    <row r="71" spans="12:22">
      <c r="L71" s="81"/>
      <c r="V71" s="81"/>
    </row>
    <row r="72" spans="12:22">
      <c r="L72" s="81"/>
      <c r="V72" s="81"/>
    </row>
    <row r="73" spans="12:22">
      <c r="L73" s="81"/>
      <c r="V73" s="81"/>
    </row>
    <row r="74" spans="12:22">
      <c r="L74" s="81"/>
      <c r="V74" s="81"/>
    </row>
    <row r="75" spans="12:22">
      <c r="L75" s="81"/>
      <c r="V75" s="81"/>
    </row>
    <row r="76" spans="12:22">
      <c r="L76" s="81"/>
      <c r="V76" s="81"/>
    </row>
    <row r="77" spans="12:22">
      <c r="L77" s="81"/>
      <c r="V77" s="81"/>
    </row>
    <row r="78" spans="12:22">
      <c r="L78" s="81"/>
      <c r="V78" s="81"/>
    </row>
    <row r="79" spans="12:22">
      <c r="L79" s="81"/>
      <c r="V79" s="81"/>
    </row>
    <row r="80" spans="12:22">
      <c r="L80" s="81"/>
      <c r="V80" s="81"/>
    </row>
    <row r="81" spans="12:23">
      <c r="L81" s="81"/>
      <c r="V81" s="81"/>
    </row>
    <row r="82" spans="12:23">
      <c r="L82" s="81"/>
      <c r="V82" s="81"/>
    </row>
    <row r="83" spans="12:23">
      <c r="L83" s="81"/>
      <c r="V83" s="81"/>
    </row>
    <row r="84" spans="12:23">
      <c r="L84" s="81"/>
      <c r="M84" s="81"/>
      <c r="V84" s="81"/>
    </row>
    <row r="85" spans="12:23">
      <c r="L85" s="81"/>
      <c r="M85" s="81"/>
      <c r="V85" s="81"/>
    </row>
    <row r="86" spans="12:23">
      <c r="L86" s="81"/>
      <c r="M86" s="81"/>
    </row>
    <row r="87" spans="12:23">
      <c r="L87" s="81"/>
      <c r="M87" s="81"/>
    </row>
    <row r="88" spans="12:23">
      <c r="L88" s="81"/>
      <c r="M88" s="81"/>
    </row>
    <row r="89" spans="12:23">
      <c r="L89" s="81"/>
      <c r="M89" s="81"/>
      <c r="W89" s="81"/>
    </row>
    <row r="90" spans="12:23">
      <c r="L90" s="81"/>
      <c r="M90" s="81"/>
      <c r="W90" s="81"/>
    </row>
    <row r="91" spans="12:23">
      <c r="L91" s="81"/>
      <c r="M91" s="81"/>
      <c r="W91" s="81"/>
    </row>
    <row r="92" spans="12:23">
      <c r="L92" s="81"/>
      <c r="M92" s="81"/>
      <c r="W92" s="81"/>
    </row>
    <row r="93" spans="12:23">
      <c r="L93" s="81"/>
      <c r="M93" s="81"/>
      <c r="W93" s="81"/>
    </row>
    <row r="94" spans="12:23">
      <c r="L94" s="81"/>
      <c r="M94" s="81"/>
      <c r="W94" s="81"/>
    </row>
    <row r="95" spans="12:23">
      <c r="L95" s="81"/>
      <c r="M95" s="81"/>
      <c r="W95" s="81"/>
    </row>
    <row r="96" spans="12:23">
      <c r="L96" s="81"/>
      <c r="W96" s="81"/>
    </row>
    <row r="97" spans="12:23">
      <c r="L97" s="81"/>
      <c r="W97" s="81"/>
    </row>
    <row r="98" spans="12:23">
      <c r="L98" s="81"/>
      <c r="W98" s="81"/>
    </row>
    <row r="99" spans="12:23">
      <c r="L99" s="81"/>
      <c r="W99" s="81"/>
    </row>
    <row r="100" spans="12:23">
      <c r="L100" s="81"/>
      <c r="W100" s="81"/>
    </row>
    <row r="101" spans="12:23">
      <c r="L101" s="81"/>
    </row>
    <row r="102" spans="12:23">
      <c r="L102" s="81"/>
    </row>
    <row r="103" spans="12:23">
      <c r="L103" s="81"/>
    </row>
    <row r="104" spans="12:23">
      <c r="L104" s="81"/>
    </row>
    <row r="105" spans="12:23">
      <c r="L105" s="81"/>
    </row>
    <row r="106" spans="12:23">
      <c r="L106" s="81"/>
    </row>
    <row r="107" spans="12:23">
      <c r="L107" s="81"/>
    </row>
    <row r="108" spans="12:23">
      <c r="L108" s="81"/>
    </row>
    <row r="109" spans="12:23">
      <c r="L109" s="81"/>
    </row>
    <row r="110" spans="12:23">
      <c r="L110" s="81"/>
    </row>
    <row r="111" spans="12:23">
      <c r="L111" s="81"/>
    </row>
    <row r="112" spans="12:23">
      <c r="L112" s="81"/>
    </row>
    <row r="113" spans="12:24">
      <c r="L113" s="81"/>
    </row>
    <row r="114" spans="12:24">
      <c r="L114" s="81"/>
      <c r="M114" s="81"/>
    </row>
    <row r="115" spans="12:24">
      <c r="L115" s="81"/>
      <c r="M115" s="81"/>
      <c r="W115" s="95"/>
      <c r="X115" s="95"/>
    </row>
    <row r="116" spans="12:24">
      <c r="L116" s="81"/>
      <c r="M116" s="81"/>
      <c r="W116" s="95"/>
      <c r="X116" s="95"/>
    </row>
    <row r="117" spans="12:24">
      <c r="L117" s="81"/>
      <c r="M117" s="81"/>
      <c r="W117" s="95"/>
      <c r="X117" s="95"/>
    </row>
    <row r="118" spans="12:24">
      <c r="L118" s="81"/>
      <c r="M118" s="81"/>
      <c r="W118" s="95"/>
      <c r="X118" s="95"/>
    </row>
    <row r="119" spans="12:24">
      <c r="L119" s="81"/>
      <c r="M119" s="81"/>
      <c r="W119" s="95"/>
      <c r="X119" s="95"/>
    </row>
    <row r="120" spans="12:24">
      <c r="L120" s="81"/>
      <c r="M120" s="81"/>
      <c r="W120" s="95"/>
      <c r="X120" s="95"/>
    </row>
    <row r="121" spans="12:24">
      <c r="L121" s="81"/>
      <c r="M121" s="81"/>
      <c r="W121" s="95"/>
      <c r="X121" s="95"/>
    </row>
    <row r="122" spans="12:24">
      <c r="L122" s="81"/>
      <c r="M122" s="81"/>
      <c r="W122" s="95"/>
      <c r="X122" s="95"/>
    </row>
    <row r="123" spans="12:24">
      <c r="L123" s="81"/>
      <c r="M123" s="81"/>
      <c r="W123" s="95"/>
      <c r="X123" s="95"/>
    </row>
    <row r="124" spans="12:24">
      <c r="L124" s="81"/>
      <c r="M124" s="81"/>
      <c r="W124" s="95"/>
      <c r="X124" s="95"/>
    </row>
    <row r="125" spans="12:24">
      <c r="L125" s="81"/>
      <c r="M125" s="81"/>
      <c r="W125" s="95"/>
      <c r="X125" s="95"/>
    </row>
    <row r="126" spans="12:24">
      <c r="L126" s="81"/>
      <c r="M126" s="81"/>
      <c r="W126" s="95"/>
      <c r="X126" s="95"/>
    </row>
    <row r="127" spans="12:24">
      <c r="L127" s="81"/>
      <c r="M127" s="81"/>
    </row>
    <row r="128" spans="12:24">
      <c r="L128" s="81"/>
      <c r="M128" s="81"/>
    </row>
    <row r="129" spans="12:13">
      <c r="L129" s="81"/>
      <c r="M129" s="81"/>
    </row>
    <row r="130" spans="12:13">
      <c r="L130" s="81"/>
      <c r="M130" s="81"/>
    </row>
    <row r="131" spans="12:13">
      <c r="L131" s="81"/>
      <c r="M131" s="81"/>
    </row>
    <row r="132" spans="12:13">
      <c r="L132" s="81"/>
      <c r="M132" s="81"/>
    </row>
    <row r="133" spans="12:13">
      <c r="L133" s="81"/>
      <c r="M133" s="81"/>
    </row>
    <row r="134" spans="12:13">
      <c r="L134" s="81"/>
      <c r="M134" s="81"/>
    </row>
    <row r="135" spans="12:13">
      <c r="L135" s="81"/>
      <c r="M135" s="81"/>
    </row>
    <row r="136" spans="12:13">
      <c r="L136" s="81"/>
      <c r="M136" s="81"/>
    </row>
    <row r="137" spans="12:13">
      <c r="L137" s="81"/>
      <c r="M137" s="81"/>
    </row>
    <row r="138" spans="12:13">
      <c r="L138" s="81"/>
      <c r="M138" s="81"/>
    </row>
    <row r="139" spans="12:13">
      <c r="L139" s="81"/>
    </row>
    <row r="140" spans="12:13">
      <c r="L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Q53"/>
  <sheetViews>
    <sheetView tabSelected="1" topLeftCell="B1" workbookViewId="0">
      <selection activeCell="O9" sqref="O9"/>
    </sheetView>
  </sheetViews>
  <sheetFormatPr defaultColWidth="9.140625" defaultRowHeight="12.75"/>
  <cols>
    <col min="1" max="1" width="9.140625" style="78"/>
    <col min="2" max="2" width="10.855468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5" width="11.85546875" style="78" customWidth="1"/>
    <col min="16" max="16" width="13.140625" style="78" customWidth="1"/>
    <col min="17" max="17" width="11.140625" style="78" customWidth="1"/>
    <col min="18" max="18" width="12.85546875" style="78" customWidth="1"/>
    <col min="19" max="19" width="12.140625" style="78" customWidth="1"/>
    <col min="20" max="20" width="11.28515625" style="78" customWidth="1"/>
    <col min="21" max="21" width="12.42578125" style="78" customWidth="1"/>
    <col min="22" max="22" width="12.140625" style="78" customWidth="1"/>
    <col min="23" max="16384" width="9.140625" style="78"/>
  </cols>
  <sheetData>
    <row r="1" spans="2:35">
      <c r="B1" s="81"/>
      <c r="C1" s="81"/>
      <c r="D1" s="81"/>
      <c r="E1" s="81"/>
      <c r="R1" s="81" t="s">
        <v>49</v>
      </c>
      <c r="S1" s="81"/>
      <c r="T1" s="81"/>
      <c r="U1" s="81"/>
      <c r="V1" s="81"/>
      <c r="W1" s="81"/>
    </row>
    <row r="2" spans="2:35">
      <c r="B2" s="81"/>
      <c r="C2" s="81"/>
      <c r="D2" s="81"/>
      <c r="E2" s="81"/>
      <c r="R2" s="81"/>
      <c r="S2" s="81"/>
      <c r="T2" s="81"/>
      <c r="U2" s="81"/>
      <c r="V2" s="81"/>
      <c r="W2" s="81"/>
    </row>
    <row r="3" spans="2:35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</row>
    <row r="4" spans="2:35" ht="15.75" thickBot="1">
      <c r="C4" s="128" t="str">
        <f>_xlfn.TEXTJOIN("",TRUE,"~COMEMI:",_xlfn.TEXTJOIN(",",TRUE,IF(LEFT(Regions!$C$3,1)&lt;&gt;"*",Regions!$C$3,""),IF(LEFT(Regions!$D$3,1)&lt;&gt;"*",Regions!$D$3,"")))</f>
        <v>~COMEMI:IE,National</v>
      </c>
      <c r="D4" s="129"/>
      <c r="E4" s="130"/>
      <c r="F4" s="130"/>
      <c r="G4" s="130"/>
      <c r="H4" s="1025"/>
      <c r="I4" s="1025"/>
      <c r="J4" s="1025"/>
      <c r="K4" s="1025"/>
      <c r="L4" s="1025"/>
      <c r="M4" s="1025"/>
      <c r="N4" s="1025"/>
      <c r="S4" s="81"/>
      <c r="V4" s="81"/>
      <c r="W4" s="81"/>
    </row>
    <row r="5" spans="2:35" ht="15.75" thickBot="1">
      <c r="B5"/>
      <c r="C5" s="727" t="s">
        <v>271</v>
      </c>
      <c r="D5" s="1026" t="s">
        <v>1325</v>
      </c>
      <c r="E5" s="819" t="s">
        <v>498</v>
      </c>
      <c r="F5" s="819" t="s">
        <v>679</v>
      </c>
      <c r="G5" s="819" t="s">
        <v>681</v>
      </c>
      <c r="H5" s="819" t="s">
        <v>685</v>
      </c>
      <c r="I5" s="819" t="s">
        <v>687</v>
      </c>
      <c r="J5" s="819" t="s">
        <v>691</v>
      </c>
      <c r="K5" s="819" t="s">
        <v>692</v>
      </c>
    </row>
    <row r="6" spans="2:35" ht="13.5" thickBot="1">
      <c r="B6"/>
      <c r="C6" s="815" t="s">
        <v>294</v>
      </c>
      <c r="D6" s="817" t="s">
        <v>292</v>
      </c>
      <c r="E6" s="817" t="s">
        <v>292</v>
      </c>
      <c r="F6" s="817" t="s">
        <v>292</v>
      </c>
      <c r="G6" s="817" t="s">
        <v>292</v>
      </c>
      <c r="H6" s="817" t="s">
        <v>292</v>
      </c>
      <c r="I6" s="817" t="s">
        <v>292</v>
      </c>
      <c r="J6" s="817" t="s">
        <v>292</v>
      </c>
      <c r="K6" s="817" t="s">
        <v>292</v>
      </c>
    </row>
    <row r="7" spans="2:35">
      <c r="B7"/>
      <c r="C7" s="822" t="str">
        <f>COMM!E26</f>
        <v>RSDCO2</v>
      </c>
      <c r="D7" s="1027">
        <f>(EnergyBalance!$D$56*EMIS!G28+EnergyBalance!$E$56*EMIS!H28+EnergyBalance!$G$56*EMIS!I28)/(SUM(EnergyBalance!$D$56+EnergyBalance!$E$56+EnergyBalance!$G$56))</f>
        <v>96.582480658392697</v>
      </c>
      <c r="E7" s="732">
        <v>104</v>
      </c>
      <c r="F7" s="732">
        <v>63.7</v>
      </c>
      <c r="G7" s="733">
        <v>71.400000000000006</v>
      </c>
      <c r="H7" s="733">
        <v>55.74</v>
      </c>
      <c r="I7" s="732">
        <v>112</v>
      </c>
      <c r="J7" s="732">
        <v>0</v>
      </c>
      <c r="K7" s="733">
        <v>0</v>
      </c>
    </row>
    <row r="8" spans="2:35">
      <c r="B8"/>
      <c r="C8" s="729" t="str">
        <f>COMM!E27</f>
        <v>RSDCH4</v>
      </c>
      <c r="D8" s="1028">
        <f>(EnergyBalance!$D$56*EMIS!G29+EnergyBalance!$E$56*EMIS!H29+EnergyBalance!$G$56*EMIS!I29)/(SUM(EnergyBalance!$D$56+EnergyBalance!$E$56+EnergyBalance!$G$56))</f>
        <v>0.3</v>
      </c>
      <c r="E8" s="726">
        <v>0.3</v>
      </c>
      <c r="F8" s="726">
        <v>5.0000000000000001E-3</v>
      </c>
      <c r="G8" s="725">
        <v>0.01</v>
      </c>
      <c r="H8" s="725">
        <v>5.0000000000000001E-3</v>
      </c>
      <c r="I8" s="820">
        <v>0.29770000000000002</v>
      </c>
      <c r="J8" s="726">
        <v>0.01</v>
      </c>
      <c r="K8" s="725">
        <v>0.01</v>
      </c>
    </row>
    <row r="9" spans="2:35" ht="13.5" thickBot="1">
      <c r="B9"/>
      <c r="C9" s="728" t="str">
        <f>COMM!E28</f>
        <v>RSDN2O</v>
      </c>
      <c r="D9" s="1029">
        <f>(EnergyBalance!$D$56*EMIS!G30+EnergyBalance!$E$56*EMIS!H30+EnergyBalance!$G$56*EMIS!I30)/(SUM(EnergyBalance!$D$56+EnergyBalance!$E$56+EnergyBalance!$G$56))</f>
        <v>0</v>
      </c>
      <c r="E9" s="724"/>
      <c r="F9" s="724"/>
      <c r="G9" s="723"/>
      <c r="H9" s="723"/>
      <c r="I9" s="724"/>
      <c r="J9" s="724"/>
      <c r="K9" s="723"/>
    </row>
    <row r="10" spans="2:35">
      <c r="B10"/>
      <c r="C10" s="823" t="str">
        <f>COMM!E29</f>
        <v>RSDSO2N</v>
      </c>
      <c r="D10" s="1030">
        <f>(EnergyBalance!$D$56*EMIS!G31+EnergyBalance!$E$56*EMIS!H31+EnergyBalance!$G$56*EMIS!I31)/(SUM(EnergyBalance!$D$56+EnergyBalance!$E$56+EnergyBalance!$G$56))</f>
        <v>1.5E-3</v>
      </c>
      <c r="E10" s="824">
        <v>1.4E-3</v>
      </c>
      <c r="F10" s="824">
        <v>1E-4</v>
      </c>
      <c r="G10" s="825">
        <v>5.9999999999999995E-4</v>
      </c>
      <c r="H10" s="825">
        <v>1E-4</v>
      </c>
      <c r="I10" s="826">
        <v>3.8999999999999998E-3</v>
      </c>
      <c r="J10" s="824">
        <v>5.9999999999999995E-4</v>
      </c>
      <c r="K10" s="825">
        <v>5.9999999999999995E-4</v>
      </c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</row>
    <row r="11" spans="2:35">
      <c r="B11"/>
      <c r="C11" s="728" t="str">
        <f>COMM!E30</f>
        <v>RSDPM10</v>
      </c>
      <c r="D11" s="1029">
        <f>(EnergyBalance!$D$56*EMIS!G32+EnergyBalance!$E$56*EMIS!H32+EnergyBalance!$G$56*EMIS!I32)/(SUM(EnergyBalance!$D$56+EnergyBalance!$E$56+EnergyBalance!$G$56))</f>
        <v>0.30843063063167681</v>
      </c>
      <c r="E11" s="724"/>
      <c r="F11" s="724">
        <v>3.609253890302349E-3</v>
      </c>
      <c r="G11" s="723">
        <v>3.1602980079786249E-3</v>
      </c>
      <c r="H11" s="723">
        <v>5.6935265820658805E-4</v>
      </c>
      <c r="I11" s="724">
        <v>0.62378182960067274</v>
      </c>
      <c r="J11" s="724"/>
      <c r="K11" s="723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</row>
    <row r="12" spans="2:35" ht="13.5" thickBot="1">
      <c r="B12"/>
      <c r="C12" s="730" t="str">
        <f>COMM!E31</f>
        <v>RSDPM25</v>
      </c>
      <c r="D12" s="1031">
        <f>(EnergyBalance!$D$56*EMIS!G33+EnergyBalance!$E$56*EMIS!H33+EnergyBalance!$G$56*EMIS!I33)/(SUM(EnergyBalance!$D$56+EnergyBalance!$E$56+EnergyBalance!$G$56))</f>
        <v>0.30384997770150357</v>
      </c>
      <c r="E12" s="736"/>
      <c r="F12" s="736">
        <v>3.609253890302349E-3</v>
      </c>
      <c r="G12" s="737">
        <v>3.1602980079786249E-3</v>
      </c>
      <c r="H12" s="737">
        <v>5.6935265820658805E-4</v>
      </c>
      <c r="I12" s="821">
        <v>0.5825145977400924</v>
      </c>
      <c r="J12" s="736"/>
      <c r="K12" s="737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</row>
    <row r="13" spans="2:35" s="131" customFormat="1">
      <c r="B13" s="81"/>
      <c r="G13" s="126"/>
      <c r="H13" s="81"/>
      <c r="J13" s="81"/>
      <c r="L13" s="81"/>
    </row>
    <row r="14" spans="2:35">
      <c r="B14" s="81"/>
      <c r="C14" s="126"/>
      <c r="D14" s="126"/>
      <c r="E14" s="827" t="s">
        <v>698</v>
      </c>
      <c r="F14" s="828"/>
      <c r="G14" s="828"/>
      <c r="H14" s="829"/>
      <c r="I14" s="829"/>
      <c r="J14" s="829"/>
      <c r="K14" s="829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</row>
    <row r="15" spans="2:35">
      <c r="B15" s="81"/>
      <c r="C15" s="126"/>
      <c r="D15" s="126"/>
      <c r="E15" s="827" t="s">
        <v>697</v>
      </c>
      <c r="F15" s="828"/>
      <c r="G15" s="828"/>
      <c r="H15" s="829"/>
      <c r="I15" s="829"/>
      <c r="J15" s="829"/>
      <c r="K15" s="829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</row>
    <row r="16" spans="2:35">
      <c r="B16" s="81"/>
      <c r="C16" s="126"/>
      <c r="D16" s="126"/>
      <c r="E16" s="830" t="s">
        <v>695</v>
      </c>
      <c r="F16" s="829"/>
      <c r="G16" s="829"/>
      <c r="H16" s="829"/>
      <c r="I16" s="829"/>
      <c r="J16" s="829"/>
      <c r="K16" s="829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</row>
    <row r="17" spans="2:43">
      <c r="B17" s="81"/>
      <c r="C17" s="81"/>
      <c r="D17" s="81"/>
      <c r="E17" s="830" t="s">
        <v>696</v>
      </c>
      <c r="F17" s="829"/>
      <c r="G17" s="829"/>
      <c r="H17" s="829"/>
      <c r="I17" s="829"/>
      <c r="J17" s="829"/>
      <c r="K17" s="829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</row>
    <row r="18" spans="2:43">
      <c r="B18" s="81"/>
      <c r="C18" s="81"/>
      <c r="D18" s="81"/>
      <c r="E18" s="830" t="s">
        <v>694</v>
      </c>
      <c r="F18" s="830"/>
      <c r="G18" s="830"/>
      <c r="H18" s="830"/>
      <c r="I18" s="830"/>
      <c r="J18" s="830"/>
      <c r="K18" s="830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</row>
    <row r="19" spans="2:43">
      <c r="B19" s="106"/>
      <c r="C19" s="131"/>
      <c r="D19" s="131"/>
      <c r="E19" s="830" t="s">
        <v>750</v>
      </c>
      <c r="F19" s="830"/>
      <c r="G19" s="830"/>
      <c r="H19" s="830"/>
      <c r="I19" s="830"/>
      <c r="J19" s="830"/>
      <c r="K19" s="830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</row>
    <row r="20" spans="2:43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</row>
    <row r="21" spans="2:43">
      <c r="C21" s="131"/>
      <c r="D21" s="131"/>
      <c r="E21" s="131"/>
      <c r="F21" s="131"/>
      <c r="G21" s="131"/>
      <c r="H21" s="131"/>
      <c r="I21" s="131"/>
      <c r="J21" s="131"/>
      <c r="K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</row>
    <row r="22" spans="2:43">
      <c r="C22" s="131"/>
      <c r="D22" s="131"/>
      <c r="E22" s="131"/>
      <c r="F22" s="131"/>
      <c r="G22" s="131"/>
      <c r="H22" s="131"/>
      <c r="I22" s="131"/>
      <c r="J22" s="131"/>
      <c r="K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</row>
    <row r="23" spans="2:43">
      <c r="C23" s="131"/>
      <c r="D23" s="131"/>
      <c r="E23" s="131"/>
      <c r="F23" s="131"/>
      <c r="G23" s="131"/>
      <c r="H23" s="131"/>
      <c r="I23" s="131"/>
      <c r="J23" s="131"/>
      <c r="K23" s="131"/>
      <c r="V23" s="131"/>
      <c r="W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</row>
    <row r="24" spans="2:43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</row>
    <row r="25" spans="2:43" ht="13.5" thickBot="1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</row>
    <row r="26" spans="2:43" ht="15.75" thickBot="1">
      <c r="C26" s="131"/>
      <c r="D26" s="131"/>
      <c r="E26" s="131"/>
      <c r="F26" s="131"/>
      <c r="G26" s="818" t="s">
        <v>675</v>
      </c>
      <c r="H26" s="819" t="s">
        <v>676</v>
      </c>
      <c r="I26" s="819" t="s">
        <v>678</v>
      </c>
      <c r="J26" s="819" t="s">
        <v>677</v>
      </c>
      <c r="K26" s="819" t="s">
        <v>680</v>
      </c>
      <c r="L26" s="819" t="s">
        <v>682</v>
      </c>
      <c r="M26" s="819" t="s">
        <v>683</v>
      </c>
      <c r="N26" s="819" t="s">
        <v>684</v>
      </c>
      <c r="O26" s="819" t="s">
        <v>688</v>
      </c>
      <c r="P26" s="819" t="s">
        <v>689</v>
      </c>
      <c r="Q26" s="819" t="s">
        <v>690</v>
      </c>
      <c r="R26" s="819" t="s">
        <v>693</v>
      </c>
      <c r="S26" s="819" t="s">
        <v>582</v>
      </c>
      <c r="T26" s="131"/>
      <c r="U26" s="131"/>
      <c r="V26" s="131"/>
      <c r="W26" s="131"/>
    </row>
    <row r="27" spans="2:43" ht="13.5" thickBot="1">
      <c r="C27" s="131"/>
      <c r="D27" s="131"/>
      <c r="E27" s="131"/>
      <c r="F27" s="131"/>
      <c r="G27" s="816" t="s">
        <v>292</v>
      </c>
      <c r="H27" s="817" t="s">
        <v>292</v>
      </c>
      <c r="I27" s="817" t="s">
        <v>292</v>
      </c>
      <c r="J27" s="817" t="s">
        <v>292</v>
      </c>
      <c r="K27" s="817" t="s">
        <v>292</v>
      </c>
      <c r="L27" s="817" t="s">
        <v>292</v>
      </c>
      <c r="M27" s="817" t="s">
        <v>292</v>
      </c>
      <c r="N27" s="817" t="s">
        <v>292</v>
      </c>
      <c r="O27" s="817" t="s">
        <v>292</v>
      </c>
      <c r="P27" s="817" t="s">
        <v>292</v>
      </c>
      <c r="Q27" s="817" t="s">
        <v>292</v>
      </c>
      <c r="R27" s="817" t="s">
        <v>292</v>
      </c>
      <c r="S27" s="817" t="s">
        <v>292</v>
      </c>
      <c r="T27" s="131"/>
      <c r="U27" s="131"/>
    </row>
    <row r="28" spans="2:43">
      <c r="C28" s="131"/>
      <c r="D28" s="131"/>
      <c r="E28" s="131"/>
      <c r="F28" s="131"/>
      <c r="G28" s="731">
        <v>94.6</v>
      </c>
      <c r="H28" s="732">
        <v>98.3</v>
      </c>
      <c r="I28" s="733">
        <v>101</v>
      </c>
      <c r="J28" s="733">
        <v>107</v>
      </c>
      <c r="K28" s="732">
        <v>73.3</v>
      </c>
      <c r="L28" s="732">
        <v>74.099999999999994</v>
      </c>
      <c r="M28" s="732">
        <v>77.400000000000006</v>
      </c>
      <c r="N28" s="733">
        <v>107</v>
      </c>
      <c r="O28" s="733">
        <v>0</v>
      </c>
      <c r="P28" s="733">
        <v>45</v>
      </c>
      <c r="Q28" s="732">
        <v>0</v>
      </c>
      <c r="R28" s="733">
        <v>45</v>
      </c>
      <c r="S28" s="732"/>
      <c r="T28" s="131"/>
      <c r="U28" s="131"/>
    </row>
    <row r="29" spans="2:43">
      <c r="C29" s="131"/>
      <c r="D29" s="131"/>
      <c r="E29" s="131"/>
      <c r="F29" s="131"/>
      <c r="G29" s="734">
        <v>0.3</v>
      </c>
      <c r="H29" s="726">
        <v>0.3</v>
      </c>
      <c r="I29" s="725">
        <v>0.3</v>
      </c>
      <c r="J29" s="725">
        <v>0.3</v>
      </c>
      <c r="K29" s="725">
        <v>0.01</v>
      </c>
      <c r="L29" s="726">
        <v>0.01</v>
      </c>
      <c r="M29" s="726">
        <v>0.01</v>
      </c>
      <c r="N29" s="725">
        <v>0.25</v>
      </c>
      <c r="O29" s="725">
        <v>5.0000000000000001E-3</v>
      </c>
      <c r="P29" s="725"/>
      <c r="Q29" s="726"/>
      <c r="R29" s="725"/>
      <c r="S29" s="726"/>
      <c r="T29" s="131"/>
      <c r="U29" s="131"/>
    </row>
    <row r="30" spans="2:43" ht="13.5" thickBot="1">
      <c r="C30" s="131"/>
      <c r="D30" s="131"/>
      <c r="E30" s="131"/>
      <c r="F30" s="131"/>
      <c r="G30" s="735"/>
      <c r="H30" s="724"/>
      <c r="I30" s="723"/>
      <c r="J30" s="723"/>
      <c r="K30" s="724"/>
      <c r="L30" s="724"/>
      <c r="M30" s="724"/>
      <c r="N30" s="723"/>
      <c r="O30" s="723"/>
      <c r="P30" s="723"/>
      <c r="Q30" s="724"/>
      <c r="R30" s="723"/>
      <c r="S30" s="724"/>
      <c r="T30" s="131"/>
      <c r="U30" s="131"/>
    </row>
    <row r="31" spans="2:43">
      <c r="C31" s="131"/>
      <c r="D31" s="131"/>
      <c r="E31" s="131"/>
      <c r="F31" s="131"/>
      <c r="G31" s="824">
        <v>1.5E-3</v>
      </c>
      <c r="H31" s="824">
        <v>1.5E-3</v>
      </c>
      <c r="I31" s="825">
        <v>1.5E-3</v>
      </c>
      <c r="J31" s="825">
        <v>1.5E-3</v>
      </c>
      <c r="K31" s="825">
        <v>5.9999999999999995E-4</v>
      </c>
      <c r="L31" s="824">
        <v>5.9999999999999995E-4</v>
      </c>
      <c r="M31" s="824">
        <v>5.9999999999999995E-4</v>
      </c>
      <c r="N31" s="825">
        <v>0.44700000000000001</v>
      </c>
      <c r="O31" s="825">
        <v>1E-4</v>
      </c>
      <c r="P31" s="825"/>
      <c r="Q31" s="824"/>
      <c r="R31" s="825"/>
      <c r="S31" s="824"/>
      <c r="T31" s="131"/>
      <c r="U31" s="131"/>
    </row>
    <row r="32" spans="2:43">
      <c r="C32" s="131"/>
      <c r="D32" s="131"/>
      <c r="E32" s="131"/>
      <c r="F32" s="131"/>
      <c r="G32" s="724">
        <v>0.32414999999999922</v>
      </c>
      <c r="H32" s="724">
        <v>0.32414999999999922</v>
      </c>
      <c r="I32" s="723"/>
      <c r="J32" s="723">
        <v>6.0378947368421053E-2</v>
      </c>
      <c r="K32" s="724"/>
      <c r="L32" s="724"/>
      <c r="M32" s="724"/>
      <c r="N32" s="723"/>
      <c r="O32" s="723">
        <v>5.6935265820658805E-4</v>
      </c>
      <c r="P32" s="723">
        <v>8.9270747226252213E-4</v>
      </c>
      <c r="Q32" s="724"/>
      <c r="R32" s="723"/>
      <c r="S32" s="724"/>
      <c r="T32" s="131"/>
      <c r="U32" s="131"/>
    </row>
    <row r="33" spans="3:21" ht="13.5" thickBot="1">
      <c r="C33" s="131"/>
      <c r="D33" s="131"/>
      <c r="E33" s="131"/>
      <c r="F33" s="131"/>
      <c r="G33" s="736">
        <v>0.31933589108910831</v>
      </c>
      <c r="H33" s="736">
        <v>0.31933589108910831</v>
      </c>
      <c r="I33" s="737"/>
      <c r="J33" s="737">
        <v>5.948223032829595E-2</v>
      </c>
      <c r="K33" s="737"/>
      <c r="L33" s="736"/>
      <c r="M33" s="736"/>
      <c r="N33" s="737"/>
      <c r="O33" s="737">
        <v>5.6935265820658805E-4</v>
      </c>
      <c r="P33" s="737">
        <v>8.9270747226252213E-4</v>
      </c>
      <c r="Q33" s="736"/>
      <c r="R33" s="737"/>
      <c r="S33" s="736"/>
      <c r="T33" s="131"/>
      <c r="U33" s="131"/>
    </row>
    <row r="34" spans="3:21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</row>
    <row r="35" spans="3:21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</row>
    <row r="36" spans="3:21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</row>
    <row r="37" spans="3:21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</row>
    <row r="38" spans="3:21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</row>
    <row r="39" spans="3:21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</row>
    <row r="40" spans="3:21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</row>
    <row r="41" spans="3:21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</row>
    <row r="42" spans="3:21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</row>
    <row r="43" spans="3:21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</row>
    <row r="44" spans="3:21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</row>
    <row r="45" spans="3:21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</row>
    <row r="46" spans="3:21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</row>
    <row r="47" spans="3:21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</row>
    <row r="48" spans="3:21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</row>
    <row r="49" spans="3:21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</row>
    <row r="50" spans="3:21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</row>
    <row r="51" spans="3:21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</row>
    <row r="52" spans="3:21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</row>
    <row r="53" spans="3:21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C10" sqref="C10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822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843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1" customFormat="1" ht="30" customHeight="1">
      <c r="B4" s="740" t="s">
        <v>304</v>
      </c>
      <c r="C4" s="740" t="s">
        <v>297</v>
      </c>
      <c r="D4" s="740" t="s">
        <v>298</v>
      </c>
      <c r="E4" s="740" t="s">
        <v>299</v>
      </c>
      <c r="F4" s="740" t="s">
        <v>300</v>
      </c>
      <c r="G4" s="740" t="s">
        <v>301</v>
      </c>
      <c r="H4" s="740" t="s">
        <v>826</v>
      </c>
      <c r="I4" s="740" t="s">
        <v>302</v>
      </c>
      <c r="J4" s="740" t="s">
        <v>825</v>
      </c>
      <c r="K4" s="740" t="s">
        <v>303</v>
      </c>
      <c r="L4" s="740" t="s">
        <v>833</v>
      </c>
      <c r="M4" s="740" t="s">
        <v>827</v>
      </c>
      <c r="N4" s="740" t="s">
        <v>828</v>
      </c>
      <c r="O4" s="740" t="s">
        <v>829</v>
      </c>
      <c r="P4" s="740" t="s">
        <v>326</v>
      </c>
    </row>
    <row r="5" spans="2:22">
      <c r="C5" s="738" t="s">
        <v>580</v>
      </c>
      <c r="D5" s="738"/>
      <c r="E5" s="738"/>
      <c r="F5" s="738" t="s">
        <v>309</v>
      </c>
      <c r="G5" s="738"/>
      <c r="H5" s="738"/>
      <c r="I5" s="738"/>
      <c r="J5" s="738"/>
      <c r="K5" s="738"/>
      <c r="L5" s="738" t="s">
        <v>830</v>
      </c>
      <c r="M5" s="738" t="s">
        <v>830</v>
      </c>
      <c r="N5" s="738" t="s">
        <v>830</v>
      </c>
      <c r="O5" s="738" t="s">
        <v>830</v>
      </c>
      <c r="P5" s="738"/>
    </row>
    <row r="6" spans="2:22" ht="13.5" customHeight="1">
      <c r="C6" s="726" t="str">
        <f>SETUP!B$8</f>
        <v>RSDCOA</v>
      </c>
      <c r="D6" s="726" t="str">
        <f>SETUP!$C$5&amp;"_"&amp;COMM!F6</f>
        <v>Distribution_Coal to Residential</v>
      </c>
      <c r="E6" s="726" t="e">
        <f>RSD_Balance!#REF!</f>
        <v>#REF!</v>
      </c>
      <c r="F6" s="726" t="str">
        <f>COMM!$E$6</f>
        <v>RSDCOA</v>
      </c>
      <c r="G6" s="726">
        <v>1</v>
      </c>
      <c r="H6" s="726" t="e">
        <f>RSD_Balance!#REF!</f>
        <v>#REF!</v>
      </c>
      <c r="I6" s="890">
        <v>2</v>
      </c>
      <c r="J6" s="890">
        <v>2018</v>
      </c>
      <c r="K6" s="890">
        <v>50</v>
      </c>
      <c r="L6" s="890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68" t="s">
        <v>496</v>
      </c>
      <c r="Q6" s="80"/>
      <c r="T6" s="131" t="s">
        <v>832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1"/>
      <c r="J7" s="891"/>
      <c r="K7" s="891">
        <v>50</v>
      </c>
      <c r="L7" s="891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68" t="s">
        <v>496</v>
      </c>
      <c r="Q7" s="80"/>
      <c r="T7" s="894" t="s">
        <v>831</v>
      </c>
      <c r="U7" s="892">
        <v>2010</v>
      </c>
      <c r="V7" s="892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0"/>
      <c r="J8" s="890"/>
      <c r="K8" s="890">
        <v>50</v>
      </c>
      <c r="L8" s="890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68" t="s">
        <v>496</v>
      </c>
      <c r="Q8" s="80"/>
      <c r="T8" s="131">
        <v>1</v>
      </c>
      <c r="U8" s="131">
        <v>1.165</v>
      </c>
      <c r="V8" s="893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1"/>
      <c r="J9" s="891"/>
      <c r="K9" s="891">
        <v>50</v>
      </c>
      <c r="L9" s="891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68" t="s">
        <v>496</v>
      </c>
      <c r="Q9" s="80"/>
    </row>
    <row r="10" spans="2:22" ht="13.5" customHeight="1">
      <c r="C10" s="726" t="str">
        <f>SETUP!B9</f>
        <v>RSDPEA</v>
      </c>
      <c r="D10" s="726" t="str">
        <f>SETUP!$C$5&amp;"_"&amp;COMM!F7</f>
        <v>Distribution_Peat to Residential</v>
      </c>
      <c r="E10" s="726" t="str">
        <f>RSD_Balance!A10</f>
        <v>PEA</v>
      </c>
      <c r="F10" s="726" t="str">
        <f>COMM!E7</f>
        <v>RSDPEA</v>
      </c>
      <c r="G10" s="726">
        <v>1</v>
      </c>
      <c r="H10" s="726" t="e">
        <f>RSD_Balance!#REF!</f>
        <v>#REF!</v>
      </c>
      <c r="I10" s="890"/>
      <c r="J10" s="890"/>
      <c r="K10" s="890">
        <v>50</v>
      </c>
      <c r="L10" s="890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SETUP!$C$5&amp;"_"&amp;COMM!F8</f>
        <v>Distribution_LPG to Residential</v>
      </c>
      <c r="E11" s="724" t="str">
        <f>RSD_Balance!A11</f>
        <v>OILLPG</v>
      </c>
      <c r="F11" s="724" t="str">
        <f>COMM!E8</f>
        <v>RSDOILLPG</v>
      </c>
      <c r="G11" s="724">
        <v>1</v>
      </c>
      <c r="H11" s="724" t="e">
        <f>RSD_Balance!#REF!</f>
        <v>#REF!</v>
      </c>
      <c r="I11" s="891">
        <v>2</v>
      </c>
      <c r="J11" s="891"/>
      <c r="K11" s="891">
        <v>50</v>
      </c>
      <c r="L11" s="891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68" t="s">
        <v>496</v>
      </c>
      <c r="Q11" s="80"/>
    </row>
    <row r="12" spans="2:22" ht="13.5" customHeight="1">
      <c r="C12" s="726" t="str">
        <f>SETUP!B11</f>
        <v>RSDOILGSL</v>
      </c>
      <c r="D12" s="726" t="str">
        <f>SETUP!$C$5&amp;"_"&amp;COMM!F9</f>
        <v>Distribution_Gasoline to Residential</v>
      </c>
      <c r="E12" s="726" t="str">
        <f>RSD_Balance!A12</f>
        <v>OILGSL</v>
      </c>
      <c r="F12" s="726" t="str">
        <f>COMM!E9</f>
        <v>RSDOILGSL</v>
      </c>
      <c r="G12" s="726">
        <v>1</v>
      </c>
      <c r="H12" s="726" t="e">
        <f>RSD_Balance!#REF!</f>
        <v>#REF!</v>
      </c>
      <c r="I12" s="890"/>
      <c r="J12" s="890"/>
      <c r="K12" s="890">
        <v>50</v>
      </c>
      <c r="L12" s="890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68" t="s">
        <v>496</v>
      </c>
      <c r="Q12" s="80"/>
    </row>
    <row r="13" spans="2:22" ht="13.5" customHeight="1">
      <c r="C13" s="724" t="str">
        <f>SETUP!B12</f>
        <v>RSDOILKER</v>
      </c>
      <c r="D13" s="724" t="str">
        <f>SETUP!$C$5&amp;"_"&amp;COMM!F10</f>
        <v>Distribution_Kerosene to Residential</v>
      </c>
      <c r="E13" s="724" t="str">
        <f>RSD_Balance!A13</f>
        <v>OILKER</v>
      </c>
      <c r="F13" s="724" t="str">
        <f>COMM!E10</f>
        <v>RSDOILKER</v>
      </c>
      <c r="G13" s="724">
        <v>1</v>
      </c>
      <c r="H13" s="724" t="e">
        <f>RSD_Balance!#REF!</f>
        <v>#REF!</v>
      </c>
      <c r="I13" s="891"/>
      <c r="J13" s="891"/>
      <c r="K13" s="891">
        <v>50</v>
      </c>
      <c r="L13" s="891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68" t="s">
        <v>496</v>
      </c>
      <c r="Q13" s="80"/>
    </row>
    <row r="14" spans="2:22" ht="13.5" customHeight="1">
      <c r="C14" s="726" t="str">
        <f>SETUP!B13</f>
        <v>RSDOILDST</v>
      </c>
      <c r="D14" s="726" t="str">
        <f>SETUP!$C$5&amp;"_"&amp;COMM!F11</f>
        <v>Distribution_Gasoil / Diesel /DERV to Residential</v>
      </c>
      <c r="E14" s="726" t="str">
        <f>RSD_Balance!A14</f>
        <v>OILDST</v>
      </c>
      <c r="F14" s="726" t="str">
        <f>COMM!E11</f>
        <v>RSDOILDST</v>
      </c>
      <c r="G14" s="726">
        <v>1</v>
      </c>
      <c r="H14" s="726" t="e">
        <f>RSD_Balance!#REF!</f>
        <v>#REF!</v>
      </c>
      <c r="I14" s="890"/>
      <c r="J14" s="890"/>
      <c r="K14" s="890">
        <v>50</v>
      </c>
      <c r="L14" s="890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68" t="s">
        <v>496</v>
      </c>
      <c r="Q14" s="80"/>
    </row>
    <row r="15" spans="2:22" ht="13.5" customHeight="1">
      <c r="C15" s="724" t="str">
        <f>SETUP!B14</f>
        <v>RSDOILHFO</v>
      </c>
      <c r="D15" s="724" t="str">
        <f>SETUP!$C$5&amp;"_"&amp;COMM!F12</f>
        <v>Distribution_Fueloil to Residential</v>
      </c>
      <c r="E15" s="724" t="str">
        <f>RSD_Balance!A15</f>
        <v>OILHFO</v>
      </c>
      <c r="F15" s="724" t="str">
        <f>COMM!E12</f>
        <v>RSDOILHFO</v>
      </c>
      <c r="G15" s="724">
        <v>1</v>
      </c>
      <c r="H15" s="724" t="e">
        <f>RSD_Balance!#REF!</f>
        <v>#REF!</v>
      </c>
      <c r="I15" s="891"/>
      <c r="J15" s="891"/>
      <c r="K15" s="891">
        <v>50</v>
      </c>
      <c r="L15" s="891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68" t="s">
        <v>496</v>
      </c>
      <c r="Q15" s="80"/>
    </row>
    <row r="16" spans="2:22" ht="13.5" customHeight="1">
      <c r="C16" s="726" t="str">
        <f>SETUP!B15</f>
        <v>RSDOILCOK</v>
      </c>
      <c r="D16" s="726" t="str">
        <f>SETUP!$C$5&amp;"_"&amp;COMM!F13</f>
        <v>Distribution_Petroleum Coke to Residential</v>
      </c>
      <c r="E16" s="726" t="str">
        <f>RSD_Balance!A16</f>
        <v>OILCOK</v>
      </c>
      <c r="F16" s="726" t="str">
        <f>COMM!E13</f>
        <v>RSDOILCOK</v>
      </c>
      <c r="G16" s="726">
        <v>1</v>
      </c>
      <c r="H16" s="726" t="e">
        <f>RSD_Balance!#REF!</f>
        <v>#REF!</v>
      </c>
      <c r="I16" s="890"/>
      <c r="J16" s="890"/>
      <c r="K16" s="890">
        <v>50</v>
      </c>
      <c r="L16" s="890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68" t="s">
        <v>496</v>
      </c>
      <c r="Q16" s="80"/>
    </row>
    <row r="17" spans="3:17" ht="13.5" customHeight="1">
      <c r="C17" s="724" t="str">
        <f>SETUP!B16</f>
        <v>RSDGASNAT</v>
      </c>
      <c r="D17" s="724" t="str">
        <f>SETUP!$C$5&amp;"_"&amp;COMM!F14</f>
        <v>Distribution_Natural Gas to Residential</v>
      </c>
      <c r="E17" s="724" t="str">
        <f>RSD_Balance!A17</f>
        <v>GASNAT</v>
      </c>
      <c r="F17" s="724" t="str">
        <f>COMM!E14</f>
        <v>RSDGASNAT</v>
      </c>
      <c r="G17" s="724">
        <v>0.98</v>
      </c>
      <c r="H17" s="724" t="e">
        <f>RSD_Balance!#REF!</f>
        <v>#REF!</v>
      </c>
      <c r="I17" s="891"/>
      <c r="J17" s="891"/>
      <c r="K17" s="891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SETUP!$C$5&amp;"_"&amp;COMM!F15</f>
        <v>Distribution_Solar to Residential</v>
      </c>
      <c r="E18" s="726" t="str">
        <f>RSD_Balance!A18</f>
        <v>RENSOL</v>
      </c>
      <c r="F18" s="726" t="str">
        <f>COMM!E15</f>
        <v>RSDRENSOL</v>
      </c>
      <c r="G18" s="726">
        <v>1</v>
      </c>
      <c r="H18" s="726" t="e">
        <f>RSD_Balance!#REF!</f>
        <v>#REF!</v>
      </c>
      <c r="I18" s="890"/>
      <c r="J18" s="890"/>
      <c r="K18" s="890">
        <v>50</v>
      </c>
      <c r="L18" s="890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SETUP!$C$5&amp;"_"&amp;COMM!F16</f>
        <v>Distribution_Biomass and Renewable Waste to Residential</v>
      </c>
      <c r="E19" s="724" t="str">
        <f>RSD_Balance!A19</f>
        <v>BIOWOO</v>
      </c>
      <c r="F19" s="724" t="str">
        <f>COMM!E16</f>
        <v>RSDBIOWOO</v>
      </c>
      <c r="G19" s="724">
        <v>1</v>
      </c>
      <c r="H19" s="724" t="e">
        <f>RSD_Balance!#REF!</f>
        <v>#REF!</v>
      </c>
      <c r="I19" s="891"/>
      <c r="J19" s="891"/>
      <c r="K19" s="891">
        <v>50</v>
      </c>
      <c r="L19" s="891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68" t="s">
        <v>496</v>
      </c>
      <c r="Q19" s="80"/>
    </row>
    <row r="20" spans="3:17" ht="13.5" customHeight="1">
      <c r="C20" s="726" t="str">
        <f>SETUP!B19</f>
        <v>RSDBIOGAS</v>
      </c>
      <c r="D20" s="726" t="str">
        <f>SETUP!$C$5&amp;"_"&amp;COMM!F17</f>
        <v>Distribution_Biogas to Residential</v>
      </c>
      <c r="E20" s="726" t="str">
        <f>RSD_Balance!A20</f>
        <v>BIOGAS</v>
      </c>
      <c r="F20" s="726" t="str">
        <f>COMM!E17</f>
        <v>RSDBIOGAS</v>
      </c>
      <c r="G20" s="726">
        <v>1</v>
      </c>
      <c r="H20" s="726" t="e">
        <f>RSD_Balance!#REF!</f>
        <v>#REF!</v>
      </c>
      <c r="I20" s="890"/>
      <c r="J20" s="890"/>
      <c r="K20" s="890">
        <v>50</v>
      </c>
      <c r="L20" s="890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SETUP!$C$5&amp;"_"&amp;COMM!F18</f>
        <v>Distribution_Landfill Gas to Residential</v>
      </c>
      <c r="E21" s="724" t="str">
        <f>RSD_Balance!A21</f>
        <v>BIOMUN</v>
      </c>
      <c r="F21" s="724" t="str">
        <f>COMM!E18</f>
        <v>RSDBIOMUN</v>
      </c>
      <c r="G21" s="724">
        <v>1</v>
      </c>
      <c r="H21" s="724" t="e">
        <f>RSD_Balance!#REF!</f>
        <v>#REF!</v>
      </c>
      <c r="I21" s="891"/>
      <c r="J21" s="891"/>
      <c r="K21" s="891">
        <v>50</v>
      </c>
      <c r="L21" s="891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SETUP!$C$5&amp;"_"&amp;COMM!F19</f>
        <v>Distribution_Geothermal to Residential</v>
      </c>
      <c r="E22" s="726" t="str">
        <f>RSD_Balance!A22</f>
        <v>RENGEO</v>
      </c>
      <c r="F22" s="726" t="str">
        <f>COMM!E19</f>
        <v>RSDRENGEO</v>
      </c>
      <c r="G22" s="726">
        <v>1</v>
      </c>
      <c r="H22" s="726" t="e">
        <f>RSD_Balance!#REF!</f>
        <v>#REF!</v>
      </c>
      <c r="I22" s="890"/>
      <c r="J22" s="890"/>
      <c r="K22" s="890">
        <v>50</v>
      </c>
      <c r="L22" s="890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SETUP!$C$5&amp;"_"&amp;COMM!F20</f>
        <v>Distribution_Ethanol to Residential</v>
      </c>
      <c r="E23" s="724" t="str">
        <f>RSD_Balance!A23</f>
        <v>BIOETH</v>
      </c>
      <c r="F23" s="724" t="str">
        <f>COMM!E20</f>
        <v>RSDBIOETH</v>
      </c>
      <c r="G23" s="724">
        <v>1</v>
      </c>
      <c r="H23" s="724" t="e">
        <f>RSD_Balance!#REF!</f>
        <v>#REF!</v>
      </c>
      <c r="I23" s="891"/>
      <c r="J23" s="891"/>
      <c r="K23" s="891">
        <v>50</v>
      </c>
      <c r="L23" s="891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SETUP!$C$5&amp;"_"&amp;COMM!F21</f>
        <v>Distribution_Biodiesel to Residential</v>
      </c>
      <c r="E24" s="726" t="str">
        <f>RSD_Balance!A24</f>
        <v>BIODST</v>
      </c>
      <c r="F24" s="726" t="str">
        <f>COMM!E21</f>
        <v>RSDBIODST</v>
      </c>
      <c r="G24" s="726">
        <v>1</v>
      </c>
      <c r="H24" s="726" t="e">
        <f>RSD_Balance!#REF!</f>
        <v>#REF!</v>
      </c>
      <c r="I24" s="890"/>
      <c r="J24" s="890"/>
      <c r="K24" s="890">
        <v>50</v>
      </c>
      <c r="L24" s="890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SETUP!$C$5&amp;"_"&amp;COMM!F22</f>
        <v>Distribution_Non-Renewable Waste to Residential</v>
      </c>
      <c r="E25" s="724" t="str">
        <f>RSD_Balance!A25</f>
        <v>BIOSLU</v>
      </c>
      <c r="F25" s="724" t="str">
        <f>COMM!E22</f>
        <v>RSDBIOSLU</v>
      </c>
      <c r="G25" s="724">
        <v>1</v>
      </c>
      <c r="H25" s="724" t="e">
        <f>RSD_Balance!#REF!</f>
        <v>#REF!</v>
      </c>
      <c r="I25" s="891"/>
      <c r="J25" s="891"/>
      <c r="K25" s="891">
        <v>50</v>
      </c>
      <c r="L25" s="891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SETUP!$C$5&amp;"_"&amp;COMM!F23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COMM!E6&amp;","&amp;COMM!#REF!&amp;","&amp;COMM!#REF!&amp;","&amp;COMM!E7&amp;","&amp;COMM!E16</f>
        <v>#REF!</v>
      </c>
      <c r="G26" s="726">
        <v>1</v>
      </c>
      <c r="H26" s="726" t="e">
        <f>RSD_Balance!#REF!</f>
        <v>#REF!</v>
      </c>
      <c r="I26" s="890"/>
      <c r="J26" s="890"/>
      <c r="K26" s="890">
        <v>50</v>
      </c>
      <c r="L26" s="890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SETUP!$C$5&amp;"_"&amp;COMM!F24</f>
        <v>Distribution_Electricity to Residential</v>
      </c>
      <c r="E27" s="724" t="str">
        <f>RSD_Balance!A26</f>
        <v>ELC</v>
      </c>
      <c r="F27" s="724" t="str">
        <f>COMM!E24</f>
        <v>RSDELC</v>
      </c>
      <c r="G27" s="724">
        <v>1</v>
      </c>
      <c r="H27" s="724" t="e">
        <f>RSD_Balance!#REF!</f>
        <v>#REF!</v>
      </c>
      <c r="I27" s="891"/>
      <c r="J27" s="891"/>
      <c r="K27" s="891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SETUP!$C$5&amp;"_"&amp;COMM!F25</f>
        <v>Distribution_Heat to Residential</v>
      </c>
      <c r="E28" s="726" t="str">
        <f>RSD_Balance!A27</f>
        <v>HET</v>
      </c>
      <c r="F28" s="726" t="str">
        <f>COMM!E25</f>
        <v>RSDHET</v>
      </c>
      <c r="G28" s="726">
        <v>1</v>
      </c>
      <c r="H28" s="726" t="e">
        <f>RSD_Balance!#REF!</f>
        <v>#REF!</v>
      </c>
      <c r="I28" s="890"/>
      <c r="J28" s="890"/>
      <c r="K28" s="890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39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4"/>
  <sheetViews>
    <sheetView zoomScaleNormal="100" workbookViewId="0">
      <selection activeCell="D6" sqref="D6:E15"/>
    </sheetView>
  </sheetViews>
  <sheetFormatPr defaultColWidth="8.85546875" defaultRowHeight="12.75"/>
  <cols>
    <col min="1" max="1" width="3.28515625" style="998" customWidth="1"/>
    <col min="2" max="2" width="10.7109375" style="998" bestFit="1" customWidth="1"/>
    <col min="3" max="3" width="15.5703125" style="998" bestFit="1" customWidth="1"/>
    <col min="4" max="4" width="12.140625" style="998" bestFit="1" customWidth="1"/>
    <col min="5" max="5" width="11.28515625" style="998" customWidth="1"/>
    <col min="6" max="6" width="7.85546875" style="998" bestFit="1" customWidth="1"/>
    <col min="7" max="7" width="12.85546875" style="998" bestFit="1" customWidth="1"/>
    <col min="8" max="8" width="10.7109375" style="998" bestFit="1" customWidth="1"/>
    <col min="9" max="9" width="9.5703125" style="998" bestFit="1" customWidth="1"/>
    <col min="10" max="10" width="3.7109375" style="998" customWidth="1"/>
    <col min="11" max="11" width="12.28515625" style="998" customWidth="1"/>
    <col min="12" max="12" width="10" style="998" bestFit="1" customWidth="1"/>
    <col min="13" max="13" width="15.140625" style="998" customWidth="1"/>
    <col min="14" max="14" width="49" style="998" customWidth="1"/>
    <col min="15" max="16" width="8.85546875" style="998"/>
    <col min="17" max="17" width="12.85546875" style="998" customWidth="1"/>
    <col min="18" max="18" width="15.28515625" style="998" customWidth="1"/>
    <col min="19" max="16384" width="8.85546875" style="998"/>
  </cols>
  <sheetData>
    <row r="2" spans="1:19">
      <c r="E2" s="999" t="s">
        <v>295</v>
      </c>
      <c r="F2" s="999"/>
      <c r="H2" s="999"/>
      <c r="K2" s="1000" t="s">
        <v>296</v>
      </c>
      <c r="L2" s="1000"/>
      <c r="M2" s="1001"/>
      <c r="N2" s="1001"/>
      <c r="O2" s="1001"/>
      <c r="P2" s="1001"/>
      <c r="Q2" s="1001"/>
      <c r="R2" s="1001"/>
      <c r="S2" s="1001"/>
    </row>
    <row r="3" spans="1:19">
      <c r="B3" s="1002" t="s">
        <v>1294</v>
      </c>
      <c r="C3" s="1002" t="s">
        <v>297</v>
      </c>
      <c r="D3" s="1003" t="s">
        <v>299</v>
      </c>
      <c r="E3" s="1002" t="s">
        <v>300</v>
      </c>
      <c r="F3" s="1002" t="s">
        <v>301</v>
      </c>
      <c r="G3" s="1004" t="s">
        <v>314</v>
      </c>
      <c r="H3" s="1004" t="s">
        <v>1297</v>
      </c>
      <c r="I3" s="1004" t="s">
        <v>1298</v>
      </c>
      <c r="K3" s="1005" t="s">
        <v>304</v>
      </c>
      <c r="L3" s="1006" t="s">
        <v>1294</v>
      </c>
      <c r="M3" s="1005" t="s">
        <v>297</v>
      </c>
      <c r="N3" s="1005" t="s">
        <v>298</v>
      </c>
      <c r="O3" s="1005" t="s">
        <v>305</v>
      </c>
      <c r="P3" s="1005" t="s">
        <v>306</v>
      </c>
      <c r="Q3" s="1005" t="s">
        <v>307</v>
      </c>
      <c r="R3" s="1005" t="s">
        <v>308</v>
      </c>
      <c r="S3" s="1005" t="s">
        <v>1299</v>
      </c>
    </row>
    <row r="4" spans="1:19" ht="34.5" thickBot="1">
      <c r="B4" s="1007" t="s">
        <v>1295</v>
      </c>
      <c r="C4" s="1007" t="s">
        <v>316</v>
      </c>
      <c r="D4" s="1007" t="s">
        <v>318</v>
      </c>
      <c r="E4" s="1007" t="s">
        <v>319</v>
      </c>
      <c r="F4" s="1007" t="s">
        <v>1300</v>
      </c>
      <c r="G4" s="1007" t="s">
        <v>1301</v>
      </c>
      <c r="H4" s="1007" t="s">
        <v>1302</v>
      </c>
      <c r="I4" s="1007" t="s">
        <v>1303</v>
      </c>
      <c r="K4" s="1008" t="s">
        <v>1304</v>
      </c>
      <c r="L4" s="1008" t="s">
        <v>1305</v>
      </c>
      <c r="M4" s="1008" t="s">
        <v>1306</v>
      </c>
      <c r="N4" s="1008" t="s">
        <v>317</v>
      </c>
      <c r="O4" s="1008" t="s">
        <v>1307</v>
      </c>
      <c r="P4" s="1008" t="s">
        <v>1308</v>
      </c>
      <c r="Q4" s="1008" t="s">
        <v>1309</v>
      </c>
      <c r="R4" s="1008" t="s">
        <v>1310</v>
      </c>
      <c r="S4" s="1008" t="s">
        <v>1311</v>
      </c>
    </row>
    <row r="5" spans="1:19" ht="13.5" thickBot="1">
      <c r="B5" s="1007" t="s">
        <v>580</v>
      </c>
      <c r="C5" s="1007"/>
      <c r="D5" s="1009"/>
      <c r="E5" s="1009"/>
      <c r="F5" s="1009"/>
      <c r="G5" s="1009" t="s">
        <v>1312</v>
      </c>
      <c r="H5" s="1009" t="s">
        <v>1313</v>
      </c>
      <c r="I5" s="1009" t="s">
        <v>19</v>
      </c>
      <c r="K5" s="1008" t="s">
        <v>294</v>
      </c>
      <c r="L5" s="1010"/>
      <c r="M5" s="1010"/>
      <c r="N5" s="1010"/>
      <c r="O5" s="1010"/>
      <c r="P5" s="1010"/>
      <c r="Q5" s="1010"/>
      <c r="R5" s="1010"/>
      <c r="S5" s="1010"/>
    </row>
    <row r="6" spans="1:19" s="1013" customFormat="1">
      <c r="A6" s="1013" t="str">
        <f>COMM!A6</f>
        <v/>
      </c>
      <c r="B6" s="1014" t="str">
        <f>L6</f>
        <v>IE,National</v>
      </c>
      <c r="C6" s="1011" t="str">
        <f>_xlfn.TEXTJOIN("-",TRUE,SETUP!$B$4,COMM!E6)</f>
        <v>FT-RSDCOA</v>
      </c>
      <c r="D6" s="1012" t="s">
        <v>1315</v>
      </c>
      <c r="E6" s="1011" t="str">
        <f>COMM!E6</f>
        <v>RSDCOA</v>
      </c>
      <c r="F6" s="1013">
        <v>1</v>
      </c>
      <c r="G6" s="1013">
        <v>50</v>
      </c>
      <c r="H6" s="1013">
        <v>0.01</v>
      </c>
      <c r="K6" s="1011" t="s">
        <v>310</v>
      </c>
      <c r="L6" s="1014" t="str">
        <f>_xlfn.TEXTJOIN(",",TRUE,IF(LEFT(Regions!$C$3,1)&lt;&gt;"*",Regions!$C$3,""),IF(LEFT(Regions!$D$3,1)&lt;&gt;"*",Regions!$D$3,""))</f>
        <v>IE,National</v>
      </c>
      <c r="M6" s="1014" t="str">
        <f t="shared" ref="M6:M15" si="0">C6</f>
        <v>FT-RSDCOA</v>
      </c>
      <c r="N6" s="1015" t="str">
        <f>_xlfn.TEXTJOIN(" ",TRUE,SETUP!$B$3,COMM!F6)</f>
        <v>RSD Coal to Residential</v>
      </c>
      <c r="O6" s="1014" t="s">
        <v>19</v>
      </c>
      <c r="P6" s="1014" t="s">
        <v>1296</v>
      </c>
      <c r="Q6" s="1014"/>
      <c r="R6" s="1014"/>
      <c r="S6" s="1014"/>
    </row>
    <row r="7" spans="1:19" s="1013" customFormat="1">
      <c r="A7" s="1013" t="str">
        <f>COMM!A7</f>
        <v/>
      </c>
      <c r="B7" s="1014" t="str">
        <f t="shared" ref="B7:B15" si="1">L7</f>
        <v>IE,National</v>
      </c>
      <c r="C7" s="1011" t="str">
        <f>_xlfn.TEXTJOIN("-",TRUE,SETUP!$B$4,COMM!E7)</f>
        <v>FT-RSDPEA</v>
      </c>
      <c r="D7" s="1012" t="s">
        <v>236</v>
      </c>
      <c r="E7" s="1011" t="str">
        <f>COMM!E7</f>
        <v>RSDPEA</v>
      </c>
      <c r="F7" s="1013">
        <v>1</v>
      </c>
      <c r="G7" s="1013">
        <v>50</v>
      </c>
      <c r="H7" s="1013">
        <v>0.01</v>
      </c>
      <c r="K7" s="1011"/>
      <c r="L7" s="1013" t="str">
        <f>_xlfn.TEXTJOIN(",",TRUE,IF(LEFT(Regions!$C$3,1)&lt;&gt;"*",Regions!$C$3,""),IF(LEFT(Regions!$D$3,1)&lt;&gt;"*",Regions!$D$3,""))</f>
        <v>IE,National</v>
      </c>
      <c r="M7" s="1014" t="str">
        <f t="shared" si="0"/>
        <v>FT-RSDPEA</v>
      </c>
      <c r="N7" s="1015" t="str">
        <f>_xlfn.TEXTJOIN(" ",TRUE,SETUP!$B$3,COMM!F7)</f>
        <v>RSD Peat to Residential</v>
      </c>
      <c r="O7" s="1014" t="s">
        <v>19</v>
      </c>
      <c r="P7" s="1014" t="s">
        <v>1296</v>
      </c>
    </row>
    <row r="8" spans="1:19" s="1013" customFormat="1">
      <c r="A8" s="1013" t="str">
        <f>COMM!A8</f>
        <v/>
      </c>
      <c r="B8" s="1014" t="str">
        <f t="shared" si="1"/>
        <v>IE,National</v>
      </c>
      <c r="C8" s="1011" t="str">
        <f>_xlfn.TEXTJOIN("-",TRUE,SETUP!$B$4,COMM!E8)</f>
        <v>FT-RSDOILLPG</v>
      </c>
      <c r="D8" s="1012" t="s">
        <v>237</v>
      </c>
      <c r="E8" s="1011" t="str">
        <f>COMM!E8</f>
        <v>RSDOILLPG</v>
      </c>
      <c r="F8" s="1013">
        <v>1</v>
      </c>
      <c r="G8" s="1013">
        <v>50</v>
      </c>
      <c r="H8" s="1013">
        <v>0.01</v>
      </c>
      <c r="K8" s="1011"/>
      <c r="L8" s="1013" t="str">
        <f>_xlfn.TEXTJOIN(",",TRUE,IF(LEFT(Regions!$C$3,1)&lt;&gt;"*",Regions!$C$3,""),IF(LEFT(Regions!$D$3,1)&lt;&gt;"*",Regions!$D$3,""))</f>
        <v>IE,National</v>
      </c>
      <c r="M8" s="1014" t="str">
        <f t="shared" si="0"/>
        <v>FT-RSDOILLPG</v>
      </c>
      <c r="N8" s="1015" t="str">
        <f>_xlfn.TEXTJOIN(" ",TRUE,SETUP!$B$3,COMM!F8)</f>
        <v>RSD LPG to Residential</v>
      </c>
      <c r="O8" s="1014" t="s">
        <v>19</v>
      </c>
      <c r="P8" s="1014" t="s">
        <v>1296</v>
      </c>
    </row>
    <row r="9" spans="1:19" s="1013" customFormat="1">
      <c r="A9" s="1013" t="str">
        <f>COMM!A10</f>
        <v/>
      </c>
      <c r="B9" s="1014" t="str">
        <f t="shared" si="1"/>
        <v>IE,National</v>
      </c>
      <c r="C9" s="1011" t="str">
        <f>_xlfn.TEXTJOIN("-",TRUE,SETUP!$B$4,COMM!E10)</f>
        <v>FT-RSDOILKER</v>
      </c>
      <c r="D9" s="1012" t="s">
        <v>239</v>
      </c>
      <c r="E9" s="1011" t="str">
        <f>COMM!E10</f>
        <v>RSDOILKER</v>
      </c>
      <c r="F9" s="1013">
        <v>1</v>
      </c>
      <c r="G9" s="1013">
        <v>50</v>
      </c>
      <c r="H9" s="1013">
        <v>0.01</v>
      </c>
      <c r="K9" s="1011"/>
      <c r="L9" s="1013" t="str">
        <f>_xlfn.TEXTJOIN(",",TRUE,IF(LEFT(Regions!$C$3,1)&lt;&gt;"*",Regions!$C$3,""),IF(LEFT(Regions!$D$3,1)&lt;&gt;"*",Regions!$D$3,""))</f>
        <v>IE,National</v>
      </c>
      <c r="M9" s="1014" t="str">
        <f t="shared" si="0"/>
        <v>FT-RSDOILKER</v>
      </c>
      <c r="N9" s="1015" t="str">
        <f>_xlfn.TEXTJOIN(" ",TRUE,SETUP!$B$3,COMM!F10)</f>
        <v>RSD Kerosene to Residential</v>
      </c>
      <c r="O9" s="1014" t="s">
        <v>19</v>
      </c>
      <c r="P9" s="1014" t="s">
        <v>1296</v>
      </c>
    </row>
    <row r="10" spans="1:19" s="1013" customFormat="1">
      <c r="A10" s="1013" t="str">
        <f>COMM!A14</f>
        <v/>
      </c>
      <c r="B10" s="1014" t="str">
        <f t="shared" si="1"/>
        <v>IE,National</v>
      </c>
      <c r="C10" s="1011" t="str">
        <f>_xlfn.TEXTJOIN("-",TRUE,SETUP!$B$4,COMM!E14)</f>
        <v>FT-RSDGASNAT</v>
      </c>
      <c r="D10" s="1012" t="s">
        <v>243</v>
      </c>
      <c r="E10" s="1011" t="str">
        <f>COMM!E14</f>
        <v>RSDGASNAT</v>
      </c>
      <c r="F10" s="1013">
        <v>1</v>
      </c>
      <c r="G10" s="1013">
        <v>50</v>
      </c>
      <c r="H10" s="1013">
        <v>0.01</v>
      </c>
      <c r="K10" s="1011"/>
      <c r="L10" s="1013" t="str">
        <f>_xlfn.TEXTJOIN(",",TRUE,IF(LEFT(Regions!$C$3,1)&lt;&gt;"*",Regions!$C$3,""),IF(LEFT(Regions!$D$3,1)&lt;&gt;"*",Regions!$D$3,""))</f>
        <v>IE,National</v>
      </c>
      <c r="M10" s="1014" t="str">
        <f t="shared" si="0"/>
        <v>FT-RSDGASNAT</v>
      </c>
      <c r="N10" s="1015" t="str">
        <f>_xlfn.TEXTJOIN(" ",TRUE,SETUP!$B$3,COMM!F14)</f>
        <v>RSD Natural Gas to Residential</v>
      </c>
      <c r="O10" s="1014" t="s">
        <v>19</v>
      </c>
      <c r="P10" s="1014" t="s">
        <v>1296</v>
      </c>
    </row>
    <row r="11" spans="1:19" s="1013" customFormat="1">
      <c r="A11" s="1013" t="str">
        <f>COMM!A16</f>
        <v/>
      </c>
      <c r="B11" s="1014" t="str">
        <f t="shared" si="1"/>
        <v>IE,National</v>
      </c>
      <c r="C11" s="1011" t="str">
        <f>_xlfn.TEXTJOIN("-",TRUE,SETUP!$B$4,COMM!E16)</f>
        <v>FT-RSDBIOWOO</v>
      </c>
      <c r="D11" s="1012" t="s">
        <v>245</v>
      </c>
      <c r="E11" s="1011" t="str">
        <f>COMM!E16</f>
        <v>RSDBIOWOO</v>
      </c>
      <c r="F11" s="1013">
        <v>1</v>
      </c>
      <c r="G11" s="1013">
        <v>50</v>
      </c>
      <c r="H11" s="1013">
        <v>0.01</v>
      </c>
      <c r="L11" s="1013" t="str">
        <f>_xlfn.TEXTJOIN(",",TRUE,IF(LEFT(Regions!$C$3,1)&lt;&gt;"*",Regions!$C$3,""),IF(LEFT(Regions!$D$3,1)&lt;&gt;"*",Regions!$D$3,""))</f>
        <v>IE,National</v>
      </c>
      <c r="M11" s="1014" t="str">
        <f t="shared" si="0"/>
        <v>FT-RSDBIOWOO</v>
      </c>
      <c r="N11" s="1015" t="str">
        <f>_xlfn.TEXTJOIN(" ",TRUE,SETUP!$B$3,COMM!F16)</f>
        <v>RSD Biomass and Renewable Waste to Residential</v>
      </c>
      <c r="O11" s="1014" t="s">
        <v>19</v>
      </c>
      <c r="P11" s="1014" t="s">
        <v>1296</v>
      </c>
    </row>
    <row r="12" spans="1:19">
      <c r="A12" s="1013" t="str">
        <f>COMM!A20</f>
        <v/>
      </c>
      <c r="B12" s="1014" t="str">
        <f t="shared" si="1"/>
        <v>IE,National</v>
      </c>
      <c r="C12" s="1011" t="str">
        <f>_xlfn.TEXTJOIN("-",TRUE,SETUP!$B$4,COMM!E20)</f>
        <v>FT-RSDBIOETH</v>
      </c>
      <c r="D12" s="1012" t="s">
        <v>1317</v>
      </c>
      <c r="E12" s="1011" t="str">
        <f>COMM!E20</f>
        <v>RSDBIOETH</v>
      </c>
      <c r="F12" s="1013">
        <v>1</v>
      </c>
      <c r="G12" s="1013">
        <v>50</v>
      </c>
      <c r="H12" s="1013">
        <v>0.01</v>
      </c>
      <c r="I12" s="1013"/>
      <c r="L12" s="1013" t="str">
        <f>_xlfn.TEXTJOIN(",",TRUE,IF(LEFT(Regions!$C$3,1)&lt;&gt;"*",Regions!$C$3,""),IF(LEFT(Regions!$D$3,1)&lt;&gt;"*",Regions!$D$3,""))</f>
        <v>IE,National</v>
      </c>
      <c r="M12" s="1014" t="str">
        <f t="shared" si="0"/>
        <v>FT-RSDBIOETH</v>
      </c>
      <c r="N12" s="1015" t="str">
        <f>_xlfn.TEXTJOIN(" ",TRUE,SETUP!$B$3,COMM!F20)</f>
        <v>RSD Ethanol to Residential</v>
      </c>
      <c r="O12" s="1014" t="s">
        <v>19</v>
      </c>
      <c r="P12" s="1014" t="s">
        <v>1296</v>
      </c>
    </row>
    <row r="13" spans="1:19">
      <c r="A13" s="1013" t="str">
        <f>COMM!A21</f>
        <v/>
      </c>
      <c r="B13" s="1014" t="str">
        <f t="shared" si="1"/>
        <v>IE,National</v>
      </c>
      <c r="C13" s="1011" t="str">
        <f>_xlfn.TEXTJOIN("-",TRUE,SETUP!$B$4,COMM!E21)</f>
        <v>FT-RSDBIODST</v>
      </c>
      <c r="D13" s="1012" t="s">
        <v>1318</v>
      </c>
      <c r="E13" s="1011" t="str">
        <f>COMM!E21</f>
        <v>RSDBIODST</v>
      </c>
      <c r="F13" s="1013">
        <v>1</v>
      </c>
      <c r="G13" s="1013">
        <v>50</v>
      </c>
      <c r="H13" s="1013">
        <v>0.01</v>
      </c>
      <c r="I13" s="1013"/>
      <c r="L13" s="1013" t="str">
        <f>_xlfn.TEXTJOIN(",",TRUE,IF(LEFT(Regions!$C$3,1)&lt;&gt;"*",Regions!$C$3,""),IF(LEFT(Regions!$D$3,1)&lt;&gt;"*",Regions!$D$3,""))</f>
        <v>IE,National</v>
      </c>
      <c r="M13" s="1014" t="str">
        <f t="shared" si="0"/>
        <v>FT-RSDBIODST</v>
      </c>
      <c r="N13" s="1015" t="str">
        <f>_xlfn.TEXTJOIN(" ",TRUE,SETUP!$B$3,COMM!F21)</f>
        <v>RSD Biodiesel to Residential</v>
      </c>
      <c r="O13" s="1014" t="s">
        <v>19</v>
      </c>
      <c r="P13" s="1014" t="s">
        <v>1296</v>
      </c>
    </row>
    <row r="14" spans="1:19">
      <c r="A14" s="1013"/>
      <c r="B14" s="1014" t="str">
        <f t="shared" si="1"/>
        <v>IE,National</v>
      </c>
      <c r="C14" s="1011" t="str">
        <f>_xlfn.TEXTJOIN("-",TRUE,SETUP!$B$4,COMM!E24)</f>
        <v>FT-RSDELC</v>
      </c>
      <c r="D14" s="1012" t="s">
        <v>1316</v>
      </c>
      <c r="E14" s="1011" t="str">
        <f>COMM!E24</f>
        <v>RSDELC</v>
      </c>
      <c r="F14" s="1013">
        <v>1</v>
      </c>
      <c r="G14" s="1013">
        <v>50</v>
      </c>
      <c r="H14" s="1013">
        <v>0.01</v>
      </c>
      <c r="I14" s="1013"/>
      <c r="L14" s="1013" t="str">
        <f>_xlfn.TEXTJOIN(",",TRUE,IF(LEFT(Regions!$C$3,1)&lt;&gt;"*",Regions!$C$3,""),IF(LEFT(Regions!$D$3,1)&lt;&gt;"*",Regions!$D$3,""))</f>
        <v>IE,National</v>
      </c>
      <c r="M14" s="1014" t="str">
        <f t="shared" si="0"/>
        <v>FT-RSDELC</v>
      </c>
      <c r="N14" s="1015" t="str">
        <f>_xlfn.TEXTJOIN(" ",TRUE,SETUP!$B$3,COMM!F24)</f>
        <v>RSD Electricity to Residential</v>
      </c>
      <c r="O14" s="1014" t="s">
        <v>19</v>
      </c>
      <c r="P14" s="1014" t="s">
        <v>1296</v>
      </c>
    </row>
    <row r="15" spans="1:19">
      <c r="A15" s="1013"/>
      <c r="B15" s="1014" t="str">
        <f t="shared" si="1"/>
        <v>IE,National</v>
      </c>
      <c r="C15" s="1011" t="str">
        <f>_xlfn.TEXTJOIN("-",TRUE,SETUP!$B$4,COMM!E25)</f>
        <v>FT-RSDHET</v>
      </c>
      <c r="D15" s="1012" t="s">
        <v>1319</v>
      </c>
      <c r="E15" s="1011" t="str">
        <f>COMM!E25</f>
        <v>RSDHET</v>
      </c>
      <c r="F15" s="1013">
        <v>1</v>
      </c>
      <c r="G15" s="1013">
        <v>50</v>
      </c>
      <c r="H15" s="1013">
        <v>0.01</v>
      </c>
      <c r="I15" s="1013"/>
      <c r="L15" s="1013" t="str">
        <f>_xlfn.TEXTJOIN(",",TRUE,IF(LEFT(Regions!$C$3,1)&lt;&gt;"*",Regions!$C$3,""),IF(LEFT(Regions!$D$3,1)&lt;&gt;"*",Regions!$D$3,""))</f>
        <v>IE,National</v>
      </c>
      <c r="M15" s="1014" t="str">
        <f t="shared" si="0"/>
        <v>FT-RSDHET</v>
      </c>
      <c r="N15" s="1015" t="str">
        <f>_xlfn.TEXTJOIN(" ",TRUE,SETUP!$B$3,COMM!F25)</f>
        <v>RSD Heat to Residential</v>
      </c>
      <c r="O15" s="1014" t="s">
        <v>19</v>
      </c>
      <c r="P15" s="1014" t="s">
        <v>1296</v>
      </c>
    </row>
    <row r="16" spans="1:19">
      <c r="A16" s="1013"/>
      <c r="B16" s="1013"/>
      <c r="C16" s="1011"/>
    </row>
    <row r="17" spans="1:3">
      <c r="A17" s="1013"/>
      <c r="B17" s="1013"/>
      <c r="C17" s="1011"/>
    </row>
    <row r="18" spans="1:3">
      <c r="A18" s="1013"/>
      <c r="B18" s="1013"/>
      <c r="C18" s="1011"/>
    </row>
    <row r="19" spans="1:3">
      <c r="A19" s="1013"/>
      <c r="B19" s="1013"/>
      <c r="C19" s="1011"/>
    </row>
    <row r="20" spans="1:3">
      <c r="A20" s="1013"/>
      <c r="B20" s="1013"/>
      <c r="C20" s="1011"/>
    </row>
    <row r="21" spans="1:3">
      <c r="A21" s="1013"/>
      <c r="B21" s="1013"/>
      <c r="C21" s="1011"/>
    </row>
    <row r="22" spans="1:3">
      <c r="A22" s="1013"/>
      <c r="B22" s="1013"/>
      <c r="C22" s="1011"/>
    </row>
    <row r="23" spans="1:3">
      <c r="A23" s="1013"/>
      <c r="B23" s="1013"/>
      <c r="C23" s="1011"/>
    </row>
    <row r="24" spans="1:3">
      <c r="A24" s="1013"/>
      <c r="B24" s="1013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37"/>
  <sheetViews>
    <sheetView zoomScaleNormal="100" workbookViewId="0">
      <selection activeCell="D18" sqref="D18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9.140625" style="652"/>
    <col min="20" max="20" width="16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1" ht="12" customHeight="1" thickBot="1">
      <c r="C1" s="120" t="s">
        <v>311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S1" s="131"/>
      <c r="W1" s="149" t="s">
        <v>1324</v>
      </c>
      <c r="Y1" s="148"/>
      <c r="AE1" s="148"/>
      <c r="AF1" s="148"/>
      <c r="AG1" s="148"/>
      <c r="AH1" s="148"/>
      <c r="AI1" s="148"/>
      <c r="AJ1" s="148"/>
    </row>
    <row r="2" spans="2:61" ht="12" customHeight="1" thickBot="1">
      <c r="R2" s="131"/>
      <c r="S2" s="131"/>
      <c r="T2" s="150" t="s">
        <v>297</v>
      </c>
      <c r="U2" s="150" t="s">
        <v>795</v>
      </c>
      <c r="V2" s="150" t="s">
        <v>837</v>
      </c>
      <c r="W2" s="150" t="s">
        <v>841</v>
      </c>
      <c r="X2" s="151" t="s">
        <v>838</v>
      </c>
      <c r="Y2" s="899" t="s">
        <v>842</v>
      </c>
      <c r="Z2" s="900" t="s">
        <v>839</v>
      </c>
      <c r="AA2" s="899" t="s">
        <v>840</v>
      </c>
      <c r="AB2" s="870" t="s">
        <v>763</v>
      </c>
      <c r="AC2" s="871" t="s">
        <v>764</v>
      </c>
      <c r="AD2" s="871" t="s">
        <v>765</v>
      </c>
      <c r="AE2" s="871" t="s">
        <v>766</v>
      </c>
      <c r="AF2" s="871" t="s">
        <v>767</v>
      </c>
      <c r="AG2" s="871" t="s">
        <v>768</v>
      </c>
      <c r="AH2" s="871" t="s">
        <v>769</v>
      </c>
      <c r="AI2" s="871" t="s">
        <v>770</v>
      </c>
      <c r="AJ2" s="871" t="s">
        <v>771</v>
      </c>
      <c r="AK2" s="871" t="s">
        <v>772</v>
      </c>
      <c r="AL2" s="871" t="s">
        <v>773</v>
      </c>
      <c r="AM2" s="871" t="s">
        <v>774</v>
      </c>
      <c r="AN2" s="871" t="s">
        <v>775</v>
      </c>
      <c r="AO2" s="871" t="s">
        <v>776</v>
      </c>
      <c r="AP2" s="871" t="s">
        <v>777</v>
      </c>
      <c r="AQ2" s="871" t="s">
        <v>778</v>
      </c>
      <c r="AR2" s="873" t="s">
        <v>294</v>
      </c>
      <c r="AS2" s="871" t="s">
        <v>779</v>
      </c>
      <c r="AT2" s="871" t="s">
        <v>780</v>
      </c>
      <c r="AU2" s="871" t="s">
        <v>781</v>
      </c>
      <c r="AV2" s="871" t="s">
        <v>782</v>
      </c>
      <c r="AW2" s="871" t="s">
        <v>783</v>
      </c>
      <c r="AX2" s="871" t="s">
        <v>784</v>
      </c>
      <c r="AY2" s="871" t="s">
        <v>785</v>
      </c>
      <c r="AZ2" s="871" t="s">
        <v>786</v>
      </c>
      <c r="BA2" s="871" t="s">
        <v>787</v>
      </c>
      <c r="BB2" s="871" t="s">
        <v>788</v>
      </c>
      <c r="BC2" s="871" t="s">
        <v>789</v>
      </c>
      <c r="BD2" s="871" t="s">
        <v>790</v>
      </c>
      <c r="BE2" s="871" t="s">
        <v>791</v>
      </c>
      <c r="BF2" s="871" t="s">
        <v>792</v>
      </c>
      <c r="BG2" s="871" t="s">
        <v>793</v>
      </c>
      <c r="BH2" s="872" t="s">
        <v>794</v>
      </c>
      <c r="BI2" s="150" t="s">
        <v>326</v>
      </c>
    </row>
    <row r="3" spans="2:61" ht="12" customHeight="1">
      <c r="C3" s="120" t="s">
        <v>1261</v>
      </c>
      <c r="D3" s="120"/>
      <c r="E3" s="120"/>
      <c r="F3" s="84" t="s">
        <v>295</v>
      </c>
      <c r="G3" s="84"/>
      <c r="H3" s="66"/>
      <c r="I3" s="66"/>
      <c r="J3" s="66"/>
      <c r="K3" s="68" t="s">
        <v>296</v>
      </c>
      <c r="L3" s="68"/>
      <c r="N3" s="701"/>
      <c r="O3" s="701"/>
      <c r="P3" s="701"/>
      <c r="Q3" s="701"/>
      <c r="R3" s="131"/>
      <c r="S3" s="131"/>
      <c r="T3" s="876" t="str">
        <f>"*H_"&amp;"*"&amp;RIGHT(W3,LEN(W3)-3)&amp;"_"&amp;SETUP!B64</f>
        <v>*H_*COABIT_X0</v>
      </c>
      <c r="U3" s="876" t="str">
        <f>COMM!F6&amp;"_"&amp;SETUP!C64</f>
        <v>Coal to Residential_Existing 00</v>
      </c>
      <c r="V3" s="876" t="e">
        <f>RSD_Balance!#REF!</f>
        <v>#REF!</v>
      </c>
      <c r="W3" s="876" t="s">
        <v>675</v>
      </c>
      <c r="X3" s="876">
        <v>1</v>
      </c>
      <c r="Y3" s="876"/>
      <c r="Z3" s="876"/>
      <c r="AA3" s="876"/>
      <c r="AB3" s="876">
        <v>5.2909653443917494E-2</v>
      </c>
      <c r="AC3" s="876">
        <v>0.1130595111768057</v>
      </c>
      <c r="AD3" s="876">
        <v>0.18480169736713609</v>
      </c>
      <c r="AE3" s="876">
        <v>9.1980608893918028E-2</v>
      </c>
      <c r="AF3" s="876">
        <v>4.0248445684114405E-2</v>
      </c>
      <c r="AG3" s="876">
        <v>6.6194646918417144E-2</v>
      </c>
      <c r="AH3" s="876">
        <v>0.12021532312122017</v>
      </c>
      <c r="AI3" s="876">
        <v>5.2154967135292975E-2</v>
      </c>
      <c r="AJ3" s="876">
        <v>1.3178805351752886E-2</v>
      </c>
      <c r="AK3" s="876">
        <v>1.4108453121111133E-2</v>
      </c>
      <c r="AL3" s="876">
        <v>2.1205986611954164E-2</v>
      </c>
      <c r="AM3" s="876">
        <v>7.1491504124769718E-3</v>
      </c>
      <c r="AN3" s="876">
        <v>3.4589279795612465E-2</v>
      </c>
      <c r="AO3" s="876">
        <v>5.5365584468802055E-2</v>
      </c>
      <c r="AP3" s="876">
        <v>9.9766180708504015E-2</v>
      </c>
      <c r="AQ3" s="876">
        <v>4.2243948847130071E-2</v>
      </c>
      <c r="AR3" s="874"/>
      <c r="AS3" s="876">
        <v>5.0264170771721614E-2</v>
      </c>
      <c r="AT3" s="876">
        <v>0.10740653561796541</v>
      </c>
      <c r="AU3" s="876">
        <v>0.17556161249877927</v>
      </c>
      <c r="AV3" s="876">
        <v>8.7381578449222119E-2</v>
      </c>
      <c r="AW3" s="876">
        <v>3.8236023399908683E-2</v>
      </c>
      <c r="AX3" s="876">
        <v>6.2884914572496287E-2</v>
      </c>
      <c r="AY3" s="876">
        <v>0.11420455696515916</v>
      </c>
      <c r="AZ3" s="876">
        <v>4.9547218778528322E-2</v>
      </c>
      <c r="BA3" s="876">
        <v>1.2519865084165241E-2</v>
      </c>
      <c r="BB3" s="876">
        <v>1.3403030465055575E-2</v>
      </c>
      <c r="BC3" s="876">
        <v>2.0145687281356454E-2</v>
      </c>
      <c r="BD3" s="876">
        <v>6.7916928918531228E-3</v>
      </c>
      <c r="BE3" s="876">
        <v>3.2859815805831839E-2</v>
      </c>
      <c r="BF3" s="876">
        <v>5.259730524536195E-2</v>
      </c>
      <c r="BG3" s="876">
        <v>9.4777871673078815E-2</v>
      </c>
      <c r="BH3" s="876">
        <v>4.0131751404773562E-2</v>
      </c>
      <c r="BI3" s="868" t="s">
        <v>496</v>
      </c>
    </row>
    <row r="4" spans="2:61" ht="12" customHeight="1">
      <c r="B4" s="73" t="s">
        <v>1294</v>
      </c>
      <c r="C4" s="73" t="s">
        <v>297</v>
      </c>
      <c r="D4" s="73" t="s">
        <v>312</v>
      </c>
      <c r="E4" s="73" t="s">
        <v>299</v>
      </c>
      <c r="F4" s="73" t="s">
        <v>300</v>
      </c>
      <c r="G4" s="86" t="s">
        <v>313</v>
      </c>
      <c r="H4" s="86" t="s">
        <v>314</v>
      </c>
      <c r="I4" s="86" t="s">
        <v>315</v>
      </c>
      <c r="J4" s="66"/>
      <c r="K4" s="73" t="s">
        <v>304</v>
      </c>
      <c r="L4" s="73" t="s">
        <v>1294</v>
      </c>
      <c r="M4" s="73" t="s">
        <v>297</v>
      </c>
      <c r="N4" s="73" t="s">
        <v>298</v>
      </c>
      <c r="O4" s="73" t="s">
        <v>305</v>
      </c>
      <c r="P4" s="73" t="s">
        <v>306</v>
      </c>
      <c r="Q4" s="73" t="s">
        <v>307</v>
      </c>
      <c r="R4" s="73" t="s">
        <v>308</v>
      </c>
      <c r="S4" s="131"/>
      <c r="T4" s="877" t="str">
        <f>"*H_"&amp;"*"&amp;RIGHT(W4,LEN(W4)-3)&amp;"_"&amp;SETUP!B64</f>
        <v>*H_*COAHAR_X0</v>
      </c>
      <c r="U4" s="877" t="e">
        <f>COMM!#REF!&amp;"_"&amp;SETUP!C64</f>
        <v>#REF!</v>
      </c>
      <c r="V4" s="877" t="e">
        <f>RSD_Balance!#REF!</f>
        <v>#REF!</v>
      </c>
      <c r="W4" s="877" t="s">
        <v>676</v>
      </c>
      <c r="X4" s="877">
        <v>1</v>
      </c>
      <c r="Y4" s="877"/>
      <c r="Z4" s="877"/>
      <c r="AA4" s="877"/>
      <c r="AB4" s="877">
        <v>5.2909653443917494E-2</v>
      </c>
      <c r="AC4" s="877">
        <v>0.1130595111768057</v>
      </c>
      <c r="AD4" s="877">
        <v>0.18480169736713609</v>
      </c>
      <c r="AE4" s="877">
        <v>9.1980608893918028E-2</v>
      </c>
      <c r="AF4" s="877">
        <v>4.0248445684114405E-2</v>
      </c>
      <c r="AG4" s="877">
        <v>6.6194646918417144E-2</v>
      </c>
      <c r="AH4" s="877">
        <v>0.12021532312122017</v>
      </c>
      <c r="AI4" s="877">
        <v>5.2154967135292975E-2</v>
      </c>
      <c r="AJ4" s="877">
        <v>1.3178805351752886E-2</v>
      </c>
      <c r="AK4" s="877">
        <v>1.4108453121111133E-2</v>
      </c>
      <c r="AL4" s="877">
        <v>2.1205986611954164E-2</v>
      </c>
      <c r="AM4" s="877">
        <v>7.1491504124769718E-3</v>
      </c>
      <c r="AN4" s="877">
        <v>3.4589279795612465E-2</v>
      </c>
      <c r="AO4" s="877">
        <v>5.5365584468802055E-2</v>
      </c>
      <c r="AP4" s="877">
        <v>9.9766180708504015E-2</v>
      </c>
      <c r="AQ4" s="877">
        <v>4.2243948847130071E-2</v>
      </c>
      <c r="AR4" s="874"/>
      <c r="AS4" s="877">
        <v>5.0264170771721614E-2</v>
      </c>
      <c r="AT4" s="877">
        <v>0.10740653561796541</v>
      </c>
      <c r="AU4" s="877">
        <v>0.17556161249877927</v>
      </c>
      <c r="AV4" s="877">
        <v>8.7381578449222119E-2</v>
      </c>
      <c r="AW4" s="877">
        <v>3.8236023399908683E-2</v>
      </c>
      <c r="AX4" s="877">
        <v>6.2884914572496287E-2</v>
      </c>
      <c r="AY4" s="877">
        <v>0.11420455696515916</v>
      </c>
      <c r="AZ4" s="877">
        <v>4.9547218778528322E-2</v>
      </c>
      <c r="BA4" s="877">
        <v>1.2519865084165241E-2</v>
      </c>
      <c r="BB4" s="877">
        <v>1.3403030465055575E-2</v>
      </c>
      <c r="BC4" s="877">
        <v>2.0145687281356454E-2</v>
      </c>
      <c r="BD4" s="877">
        <v>6.7916928918531228E-3</v>
      </c>
      <c r="BE4" s="877">
        <v>3.2859815805831839E-2</v>
      </c>
      <c r="BF4" s="877">
        <v>5.259730524536195E-2</v>
      </c>
      <c r="BG4" s="877">
        <v>9.4777871673078815E-2</v>
      </c>
      <c r="BH4" s="877">
        <v>4.0131751404773562E-2</v>
      </c>
      <c r="BI4" s="868" t="s">
        <v>496</v>
      </c>
    </row>
    <row r="5" spans="2:61" ht="26.25" thickBot="1">
      <c r="B5" s="74" t="s">
        <v>1295</v>
      </c>
      <c r="C5" s="74" t="s">
        <v>316</v>
      </c>
      <c r="D5" s="74" t="s">
        <v>317</v>
      </c>
      <c r="E5" s="74" t="s">
        <v>318</v>
      </c>
      <c r="F5" s="74" t="s">
        <v>319</v>
      </c>
      <c r="G5" s="89" t="s">
        <v>320</v>
      </c>
      <c r="H5" s="87"/>
      <c r="I5" s="87"/>
      <c r="J5" s="66"/>
      <c r="K5" s="75" t="s">
        <v>294</v>
      </c>
      <c r="L5" s="74" t="s">
        <v>1295</v>
      </c>
      <c r="M5" s="75"/>
      <c r="N5" s="74"/>
      <c r="O5" s="75"/>
      <c r="P5" s="75"/>
      <c r="Q5" s="75"/>
      <c r="R5" s="75"/>
      <c r="S5" s="131"/>
      <c r="T5" s="876" t="str">
        <f>"*H_"&amp;"*"&amp;RIGHT(W5,LEN(W5)-3)&amp;"_"&amp;SETUP!B65</f>
        <v>*H_*COAHAR_X1</v>
      </c>
      <c r="U5" s="876" t="e">
        <f>COMM!#REF!&amp;"_"&amp;SETUP!C65</f>
        <v>#REF!</v>
      </c>
      <c r="V5" s="876" t="e">
        <f>RSD_Balance!#REF!</f>
        <v>#REF!</v>
      </c>
      <c r="W5" s="876" t="s">
        <v>676</v>
      </c>
      <c r="X5" s="876">
        <v>1</v>
      </c>
      <c r="Y5" s="876"/>
      <c r="Z5" s="876"/>
      <c r="AA5" s="876"/>
      <c r="AB5" s="876">
        <v>5.2909653443917494E-2</v>
      </c>
      <c r="AC5" s="876">
        <v>0.1130595111768057</v>
      </c>
      <c r="AD5" s="876">
        <v>0.18480169736713609</v>
      </c>
      <c r="AE5" s="876">
        <v>9.1980608893918028E-2</v>
      </c>
      <c r="AF5" s="876">
        <v>4.0248445684114405E-2</v>
      </c>
      <c r="AG5" s="876">
        <v>6.6194646918417144E-2</v>
      </c>
      <c r="AH5" s="876">
        <v>0.12021532312122017</v>
      </c>
      <c r="AI5" s="876">
        <v>5.2154967135292975E-2</v>
      </c>
      <c r="AJ5" s="876">
        <v>1.3178805351752886E-2</v>
      </c>
      <c r="AK5" s="876">
        <v>1.4108453121111133E-2</v>
      </c>
      <c r="AL5" s="876">
        <v>2.1205986611954164E-2</v>
      </c>
      <c r="AM5" s="876">
        <v>7.1491504124769718E-3</v>
      </c>
      <c r="AN5" s="876">
        <v>3.4589279795612465E-2</v>
      </c>
      <c r="AO5" s="876">
        <v>5.5365584468802055E-2</v>
      </c>
      <c r="AP5" s="876">
        <v>9.9766180708504015E-2</v>
      </c>
      <c r="AQ5" s="876">
        <v>4.2243948847130071E-2</v>
      </c>
      <c r="AR5" s="874"/>
      <c r="AS5" s="876">
        <v>5.0264170771721614E-2</v>
      </c>
      <c r="AT5" s="876">
        <v>0.10740653561796541</v>
      </c>
      <c r="AU5" s="876">
        <v>0.17556161249877927</v>
      </c>
      <c r="AV5" s="876">
        <v>8.7381578449222119E-2</v>
      </c>
      <c r="AW5" s="876">
        <v>3.8236023399908683E-2</v>
      </c>
      <c r="AX5" s="876">
        <v>6.2884914572496287E-2</v>
      </c>
      <c r="AY5" s="876">
        <v>0.11420455696515916</v>
      </c>
      <c r="AZ5" s="876">
        <v>4.9547218778528322E-2</v>
      </c>
      <c r="BA5" s="876">
        <v>1.2519865084165241E-2</v>
      </c>
      <c r="BB5" s="876">
        <v>1.3403030465055575E-2</v>
      </c>
      <c r="BC5" s="876">
        <v>2.0145687281356454E-2</v>
      </c>
      <c r="BD5" s="876">
        <v>6.7916928918531228E-3</v>
      </c>
      <c r="BE5" s="876">
        <v>3.2859815805831839E-2</v>
      </c>
      <c r="BF5" s="876">
        <v>5.259730524536195E-2</v>
      </c>
      <c r="BG5" s="876">
        <v>9.4777871673078815E-2</v>
      </c>
      <c r="BH5" s="876">
        <v>4.0131751404773562E-2</v>
      </c>
      <c r="BI5" s="868" t="s">
        <v>496</v>
      </c>
    </row>
    <row r="6" spans="2:61" ht="12" customHeight="1">
      <c r="B6" s="76" t="str">
        <f>"*"&amp;DwellingStocks!H28</f>
        <v xml:space="preserve">*Adjusted </v>
      </c>
      <c r="C6" s="76"/>
      <c r="D6" s="76"/>
      <c r="E6" s="76"/>
      <c r="F6" s="76"/>
      <c r="G6" s="76"/>
      <c r="H6" s="76"/>
      <c r="I6" s="76"/>
      <c r="J6" s="66"/>
      <c r="K6" s="71" t="str">
        <f>B6</f>
        <v xml:space="preserve">*Adjusted </v>
      </c>
      <c r="L6" s="76"/>
      <c r="M6" s="70"/>
      <c r="N6" s="70"/>
      <c r="O6" s="70"/>
      <c r="P6" s="70"/>
      <c r="Q6" s="70"/>
      <c r="R6" s="70"/>
      <c r="S6" s="131"/>
      <c r="T6" s="877" t="str">
        <f>"*H_"&amp;"*"&amp;RIGHT(W6,LEN(W6)-3)&amp;"_"&amp;SETUP!B64</f>
        <v>*H_*COACOK_X0</v>
      </c>
      <c r="U6" s="877" t="e">
        <f>COMM!#REF!&amp;"_"&amp;SETUP!C64</f>
        <v>#REF!</v>
      </c>
      <c r="V6" s="877" t="e">
        <f>RSD_Balance!#REF!</f>
        <v>#REF!</v>
      </c>
      <c r="W6" s="877" t="s">
        <v>677</v>
      </c>
      <c r="X6" s="877">
        <v>1</v>
      </c>
      <c r="Y6" s="877"/>
      <c r="Z6" s="877"/>
      <c r="AA6" s="877"/>
      <c r="AB6" s="877">
        <v>5.2909653443917494E-2</v>
      </c>
      <c r="AC6" s="877">
        <v>0.1130595111768057</v>
      </c>
      <c r="AD6" s="877">
        <v>0.18480169736713609</v>
      </c>
      <c r="AE6" s="877">
        <v>9.1980608893918028E-2</v>
      </c>
      <c r="AF6" s="877">
        <v>4.0248445684114405E-2</v>
      </c>
      <c r="AG6" s="877">
        <v>6.6194646918417144E-2</v>
      </c>
      <c r="AH6" s="877">
        <v>0.12021532312122017</v>
      </c>
      <c r="AI6" s="877">
        <v>5.2154967135292975E-2</v>
      </c>
      <c r="AJ6" s="877">
        <v>1.3178805351752886E-2</v>
      </c>
      <c r="AK6" s="877">
        <v>1.4108453121111133E-2</v>
      </c>
      <c r="AL6" s="877">
        <v>2.1205986611954164E-2</v>
      </c>
      <c r="AM6" s="877">
        <v>7.1491504124769718E-3</v>
      </c>
      <c r="AN6" s="877">
        <v>3.4589279795612465E-2</v>
      </c>
      <c r="AO6" s="877">
        <v>5.5365584468802055E-2</v>
      </c>
      <c r="AP6" s="877">
        <v>9.9766180708504015E-2</v>
      </c>
      <c r="AQ6" s="877">
        <v>4.2243948847130071E-2</v>
      </c>
      <c r="AR6" s="874"/>
      <c r="AS6" s="877">
        <v>5.0264170771721614E-2</v>
      </c>
      <c r="AT6" s="877">
        <v>0.10740653561796541</v>
      </c>
      <c r="AU6" s="877">
        <v>0.17556161249877927</v>
      </c>
      <c r="AV6" s="877">
        <v>8.7381578449222119E-2</v>
      </c>
      <c r="AW6" s="877">
        <v>3.8236023399908683E-2</v>
      </c>
      <c r="AX6" s="877">
        <v>6.2884914572496287E-2</v>
      </c>
      <c r="AY6" s="877">
        <v>0.11420455696515916</v>
      </c>
      <c r="AZ6" s="877">
        <v>4.9547218778528322E-2</v>
      </c>
      <c r="BA6" s="877">
        <v>1.2519865084165241E-2</v>
      </c>
      <c r="BB6" s="877">
        <v>1.3403030465055575E-2</v>
      </c>
      <c r="BC6" s="877">
        <v>2.0145687281356454E-2</v>
      </c>
      <c r="BD6" s="877">
        <v>6.7916928918531228E-3</v>
      </c>
      <c r="BE6" s="877">
        <v>3.2859815805831839E-2</v>
      </c>
      <c r="BF6" s="877">
        <v>5.259730524536195E-2</v>
      </c>
      <c r="BG6" s="877">
        <v>9.4777871673078815E-2</v>
      </c>
      <c r="BH6" s="877">
        <v>4.0131751404773562E-2</v>
      </c>
      <c r="BI6" s="868" t="s">
        <v>496</v>
      </c>
    </row>
    <row r="7" spans="2:61" ht="12" customHeight="1">
      <c r="B7" s="742" t="str">
        <f>COMM!O6</f>
        <v>IE,National</v>
      </c>
      <c r="C7" s="742" t="str">
        <f>COMM!P6</f>
        <v>RSD_Apt</v>
      </c>
      <c r="D7" s="742" t="str">
        <f>COMM!Q6</f>
        <v>Residential Apartment demand</v>
      </c>
      <c r="E7" s="743" t="str">
        <f>COMM!P9&amp;","&amp;COMM!P12&amp;","&amp;COMM!P15&amp;","&amp;COMM!P18&amp;","&amp;COMM!P21</f>
        <v>RSH_Apt,RSC_Apt,RWH_Apt,RLT_Apt,RPF_Apt</v>
      </c>
      <c r="F7" s="742" t="str">
        <f>COMM!P6</f>
        <v>RSD_Apt</v>
      </c>
      <c r="G7" s="744">
        <f>IF(DwellingStocks!I29=0,"",DwellingStocks!I38/1000)</f>
        <v>206.79888499999998</v>
      </c>
      <c r="H7" s="742">
        <v>100</v>
      </c>
      <c r="I7" s="742">
        <v>1</v>
      </c>
      <c r="J7" s="66"/>
      <c r="K7" s="742" t="s">
        <v>321</v>
      </c>
      <c r="L7" s="742" t="str">
        <f>_xlfn.TEXTJOIN(",",TRUE,IF(LEFT(Regions!$C$3,1)&lt;&gt;"*",Regions!$C$3,""),IF(LEFT(Regions!$D$3,1)&lt;&gt;"*",Regions!$D$3,""))</f>
        <v>IE,National</v>
      </c>
      <c r="M7" s="742" t="str">
        <f t="shared" ref="M7:N9" si="0">C7</f>
        <v>RSD_Apt</v>
      </c>
      <c r="N7" s="743" t="str">
        <f t="shared" si="0"/>
        <v>Residential Apartment demand</v>
      </c>
      <c r="O7" s="742" t="s">
        <v>320</v>
      </c>
      <c r="P7" s="744" t="s">
        <v>320</v>
      </c>
      <c r="Q7" s="742"/>
      <c r="R7" s="742"/>
      <c r="S7" s="131"/>
      <c r="T7" s="876" t="str">
        <f>"*H_"&amp;"*"&amp;RIGHT(W7,LEN(W7)-3)&amp;"_"&amp;SETUP!B64</f>
        <v>*H_*COALIG_X0</v>
      </c>
      <c r="U7" s="876" t="e">
        <f>COMM!#REF!&amp;"_"&amp;SETUP!C64</f>
        <v>#REF!</v>
      </c>
      <c r="V7" s="876" t="e">
        <f>RSD_Balance!#REF!</f>
        <v>#REF!</v>
      </c>
      <c r="W7" s="876" t="s">
        <v>678</v>
      </c>
      <c r="X7" s="876">
        <v>1</v>
      </c>
      <c r="Y7" s="876"/>
      <c r="Z7" s="876"/>
      <c r="AA7" s="876"/>
      <c r="AB7" s="876">
        <v>5.2909653443917494E-2</v>
      </c>
      <c r="AC7" s="876">
        <v>0.1130595111768057</v>
      </c>
      <c r="AD7" s="876">
        <v>0.18480169736713609</v>
      </c>
      <c r="AE7" s="876">
        <v>9.1980608893918028E-2</v>
      </c>
      <c r="AF7" s="876">
        <v>4.0248445684114405E-2</v>
      </c>
      <c r="AG7" s="876">
        <v>6.6194646918417144E-2</v>
      </c>
      <c r="AH7" s="876">
        <v>0.12021532312122017</v>
      </c>
      <c r="AI7" s="876">
        <v>5.2154967135292975E-2</v>
      </c>
      <c r="AJ7" s="876">
        <v>1.3178805351752886E-2</v>
      </c>
      <c r="AK7" s="876">
        <v>1.4108453121111133E-2</v>
      </c>
      <c r="AL7" s="876">
        <v>2.1205986611954164E-2</v>
      </c>
      <c r="AM7" s="876">
        <v>7.1491504124769718E-3</v>
      </c>
      <c r="AN7" s="876">
        <v>3.4589279795612465E-2</v>
      </c>
      <c r="AO7" s="876">
        <v>5.5365584468802055E-2</v>
      </c>
      <c r="AP7" s="876">
        <v>9.9766180708504015E-2</v>
      </c>
      <c r="AQ7" s="876">
        <v>4.2243948847130071E-2</v>
      </c>
      <c r="AR7" s="874"/>
      <c r="AS7" s="876">
        <v>5.0264170771721614E-2</v>
      </c>
      <c r="AT7" s="876">
        <v>0.10740653561796541</v>
      </c>
      <c r="AU7" s="876">
        <v>0.17556161249877927</v>
      </c>
      <c r="AV7" s="876">
        <v>8.7381578449222119E-2</v>
      </c>
      <c r="AW7" s="876">
        <v>3.8236023399908683E-2</v>
      </c>
      <c r="AX7" s="876">
        <v>6.2884914572496287E-2</v>
      </c>
      <c r="AY7" s="876">
        <v>0.11420455696515916</v>
      </c>
      <c r="AZ7" s="876">
        <v>4.9547218778528322E-2</v>
      </c>
      <c r="BA7" s="876">
        <v>1.2519865084165241E-2</v>
      </c>
      <c r="BB7" s="876">
        <v>1.3403030465055575E-2</v>
      </c>
      <c r="BC7" s="876">
        <v>2.0145687281356454E-2</v>
      </c>
      <c r="BD7" s="876">
        <v>6.7916928918531228E-3</v>
      </c>
      <c r="BE7" s="876">
        <v>3.2859815805831839E-2</v>
      </c>
      <c r="BF7" s="876">
        <v>5.259730524536195E-2</v>
      </c>
      <c r="BG7" s="876">
        <v>9.4777871673078815E-2</v>
      </c>
      <c r="BH7" s="876">
        <v>4.0131751404773562E-2</v>
      </c>
      <c r="BI7" s="868" t="s">
        <v>496</v>
      </c>
    </row>
    <row r="8" spans="2:61" ht="12" customHeight="1">
      <c r="B8" s="652" t="str">
        <f>COMM!O7</f>
        <v>IE,National</v>
      </c>
      <c r="C8" s="652" t="str">
        <f>COMM!P7</f>
        <v>RSD_Att</v>
      </c>
      <c r="D8" s="652" t="str">
        <f>COMM!Q7</f>
        <v>Residential Attached demand</v>
      </c>
      <c r="E8" s="83" t="str">
        <f>COMM!P10&amp;","&amp;COMM!P13&amp;","&amp;COMM!P16&amp;","&amp;COMM!P19&amp;","&amp;COMM!P22</f>
        <v>RSH_Att,RSC_Att,RWH_Att,RLT_Att,RPF_Att</v>
      </c>
      <c r="F8" s="652" t="str">
        <f>COMM!P7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321</v>
      </c>
      <c r="L8" s="652" t="str">
        <f>_xlfn.TEXTJOIN(",",TRUE,IF(LEFT(Regions!$C$3,1)&lt;&gt;"*",Regions!$C$3,""),IF(LEFT(Regions!$D$3,1)&lt;&gt;"*",Regions!$D$3,""))</f>
        <v>IE,National</v>
      </c>
      <c r="M8" s="66" t="str">
        <f t="shared" si="0"/>
        <v>RSD_Att</v>
      </c>
      <c r="N8" s="83" t="str">
        <f t="shared" si="0"/>
        <v>Residential Attached demand</v>
      </c>
      <c r="O8" s="66" t="s">
        <v>320</v>
      </c>
      <c r="P8" s="88" t="s">
        <v>320</v>
      </c>
      <c r="Q8" s="66"/>
      <c r="R8" s="66"/>
      <c r="S8" s="131"/>
      <c r="T8" s="877" t="str">
        <f>"*H_"&amp;"*"&amp;RIGHT(W8,LEN(W8)-3)&amp;"_"&amp;SETUP!B64</f>
        <v>*H_*PEA_X0</v>
      </c>
      <c r="U8" s="877" t="str">
        <f>COMM!F7&amp;"_"&amp;SETUP!C64</f>
        <v>Peat to Residential_Existing 00</v>
      </c>
      <c r="V8" s="877" t="str">
        <f>RSD_Balance!A10</f>
        <v>PEA</v>
      </c>
      <c r="W8" s="877" t="s">
        <v>498</v>
      </c>
      <c r="X8" s="877">
        <v>1</v>
      </c>
      <c r="Y8" s="877"/>
      <c r="Z8" s="877"/>
      <c r="AA8" s="877"/>
      <c r="AB8" s="877">
        <v>5.2909653443917494E-2</v>
      </c>
      <c r="AC8" s="877">
        <v>0.1130595111768057</v>
      </c>
      <c r="AD8" s="877">
        <v>0.18480169736713609</v>
      </c>
      <c r="AE8" s="877">
        <v>9.1980608893918028E-2</v>
      </c>
      <c r="AF8" s="877">
        <v>4.0248445684114405E-2</v>
      </c>
      <c r="AG8" s="877">
        <v>6.6194646918417144E-2</v>
      </c>
      <c r="AH8" s="877">
        <v>0.12021532312122017</v>
      </c>
      <c r="AI8" s="877">
        <v>5.2154967135292975E-2</v>
      </c>
      <c r="AJ8" s="877">
        <v>1.3178805351752886E-2</v>
      </c>
      <c r="AK8" s="877">
        <v>1.4108453121111133E-2</v>
      </c>
      <c r="AL8" s="877">
        <v>2.1205986611954164E-2</v>
      </c>
      <c r="AM8" s="877">
        <v>7.1491504124769718E-3</v>
      </c>
      <c r="AN8" s="877">
        <v>3.4589279795612465E-2</v>
      </c>
      <c r="AO8" s="877">
        <v>5.5365584468802055E-2</v>
      </c>
      <c r="AP8" s="877">
        <v>9.9766180708504015E-2</v>
      </c>
      <c r="AQ8" s="877">
        <v>4.2243948847130071E-2</v>
      </c>
      <c r="AR8" s="874"/>
      <c r="AS8" s="877">
        <v>5.0264170771721614E-2</v>
      </c>
      <c r="AT8" s="877">
        <v>0.10740653561796541</v>
      </c>
      <c r="AU8" s="877">
        <v>0.17556161249877927</v>
      </c>
      <c r="AV8" s="877">
        <v>8.7381578449222119E-2</v>
      </c>
      <c r="AW8" s="877">
        <v>3.8236023399908683E-2</v>
      </c>
      <c r="AX8" s="877">
        <v>6.2884914572496287E-2</v>
      </c>
      <c r="AY8" s="877">
        <v>0.11420455696515916</v>
      </c>
      <c r="AZ8" s="877">
        <v>4.9547218778528322E-2</v>
      </c>
      <c r="BA8" s="877">
        <v>1.2519865084165241E-2</v>
      </c>
      <c r="BB8" s="877">
        <v>1.3403030465055575E-2</v>
      </c>
      <c r="BC8" s="877">
        <v>2.0145687281356454E-2</v>
      </c>
      <c r="BD8" s="877">
        <v>6.7916928918531228E-3</v>
      </c>
      <c r="BE8" s="877">
        <v>3.2859815805831839E-2</v>
      </c>
      <c r="BF8" s="877">
        <v>5.259730524536195E-2</v>
      </c>
      <c r="BG8" s="877">
        <v>9.4777871673078815E-2</v>
      </c>
      <c r="BH8" s="877">
        <v>4.0131751404773562E-2</v>
      </c>
      <c r="BI8" s="868" t="s">
        <v>496</v>
      </c>
    </row>
    <row r="9" spans="2:61" ht="12" customHeight="1">
      <c r="B9" s="742" t="str">
        <f>COMM!O8</f>
        <v>IE,National</v>
      </c>
      <c r="C9" s="742" t="str">
        <f>COMM!P8</f>
        <v>RSD_Det</v>
      </c>
      <c r="D9" s="742" t="str">
        <f>COMM!Q8</f>
        <v>Residential Detached demand</v>
      </c>
      <c r="E9" s="743" t="str">
        <f>COMM!P11&amp;","&amp;COMM!P14&amp;","&amp;COMM!P17&amp;","&amp;COMM!P20&amp;","&amp;COMM!P23</f>
        <v>RSH_Det,RSC_Det,RWH_Det,RLT_Det,RPF_Det</v>
      </c>
      <c r="F9" s="742" t="str">
        <f>COMM!P8</f>
        <v>RSD_Det</v>
      </c>
      <c r="G9" s="744">
        <f>IF(DwellingStocks!I31=0,"",DwellingStocks!K38/1000)</f>
        <v>724.42972899999995</v>
      </c>
      <c r="H9" s="742">
        <v>100</v>
      </c>
      <c r="I9" s="742">
        <v>1</v>
      </c>
      <c r="J9" s="66"/>
      <c r="K9" s="742" t="s">
        <v>321</v>
      </c>
      <c r="L9" s="742" t="str">
        <f>_xlfn.TEXTJOIN(",",TRUE,IF(LEFT(Regions!$C$3,1)&lt;&gt;"*",Regions!$C$3,""),IF(LEFT(Regions!$D$3,1)&lt;&gt;"*",Regions!$D$3,""))</f>
        <v>IE,National</v>
      </c>
      <c r="M9" s="742" t="str">
        <f t="shared" si="0"/>
        <v>RSD_Det</v>
      </c>
      <c r="N9" s="743" t="str">
        <f t="shared" si="0"/>
        <v>Residential Detached demand</v>
      </c>
      <c r="O9" s="742" t="s">
        <v>320</v>
      </c>
      <c r="P9" s="744" t="s">
        <v>320</v>
      </c>
      <c r="Q9" s="742"/>
      <c r="R9" s="742"/>
      <c r="S9" s="131"/>
      <c r="T9" s="876" t="str">
        <f>"*H_"&amp;"*"&amp;RIGHT(W9,LEN(W9)-3)&amp;"_"&amp;SETUP!B65</f>
        <v>*H_*PEA_X1</v>
      </c>
      <c r="U9" s="876" t="str">
        <f>COMM!F7&amp;"_"&amp;SETUP!C65</f>
        <v>Peat to Residential_Existing 01</v>
      </c>
      <c r="V9" s="876" t="str">
        <f>RSD_Balance!A10</f>
        <v>PEA</v>
      </c>
      <c r="W9" s="876" t="s">
        <v>498</v>
      </c>
      <c r="X9" s="876">
        <v>1</v>
      </c>
      <c r="Y9" s="876"/>
      <c r="Z9" s="876"/>
      <c r="AA9" s="876"/>
      <c r="AB9" s="876">
        <v>5.2909653443917494E-2</v>
      </c>
      <c r="AC9" s="876">
        <v>0.1130595111768057</v>
      </c>
      <c r="AD9" s="876">
        <v>0.18480169736713609</v>
      </c>
      <c r="AE9" s="876">
        <v>9.1980608893918028E-2</v>
      </c>
      <c r="AF9" s="876">
        <v>4.0248445684114405E-2</v>
      </c>
      <c r="AG9" s="876">
        <v>6.6194646918417144E-2</v>
      </c>
      <c r="AH9" s="876">
        <v>0.12021532312122017</v>
      </c>
      <c r="AI9" s="876">
        <v>5.2154967135292975E-2</v>
      </c>
      <c r="AJ9" s="876">
        <v>1.3178805351752886E-2</v>
      </c>
      <c r="AK9" s="876">
        <v>1.4108453121111133E-2</v>
      </c>
      <c r="AL9" s="876">
        <v>2.1205986611954164E-2</v>
      </c>
      <c r="AM9" s="876">
        <v>7.1491504124769718E-3</v>
      </c>
      <c r="AN9" s="876">
        <v>3.4589279795612465E-2</v>
      </c>
      <c r="AO9" s="876">
        <v>5.5365584468802055E-2</v>
      </c>
      <c r="AP9" s="876">
        <v>9.9766180708504015E-2</v>
      </c>
      <c r="AQ9" s="876">
        <v>4.2243948847130071E-2</v>
      </c>
      <c r="AR9" s="874"/>
      <c r="AS9" s="876">
        <v>5.0264170771721614E-2</v>
      </c>
      <c r="AT9" s="876">
        <v>0.10740653561796541</v>
      </c>
      <c r="AU9" s="876">
        <v>0.17556161249877927</v>
      </c>
      <c r="AV9" s="876">
        <v>8.7381578449222119E-2</v>
      </c>
      <c r="AW9" s="876">
        <v>3.8236023399908683E-2</v>
      </c>
      <c r="AX9" s="876">
        <v>6.2884914572496287E-2</v>
      </c>
      <c r="AY9" s="876">
        <v>0.11420455696515916</v>
      </c>
      <c r="AZ9" s="876">
        <v>4.9547218778528322E-2</v>
      </c>
      <c r="BA9" s="876">
        <v>1.2519865084165241E-2</v>
      </c>
      <c r="BB9" s="876">
        <v>1.3403030465055575E-2</v>
      </c>
      <c r="BC9" s="876">
        <v>2.0145687281356454E-2</v>
      </c>
      <c r="BD9" s="876">
        <v>6.7916928918531228E-3</v>
      </c>
      <c r="BE9" s="876">
        <v>3.2859815805831839E-2</v>
      </c>
      <c r="BF9" s="876">
        <v>5.259730524536195E-2</v>
      </c>
      <c r="BG9" s="876">
        <v>9.4777871673078815E-2</v>
      </c>
      <c r="BH9" s="876">
        <v>4.0131751404773562E-2</v>
      </c>
      <c r="BI9" s="868" t="s">
        <v>496</v>
      </c>
    </row>
    <row r="10" spans="2:61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131"/>
      <c r="T10" s="877" t="str">
        <f>"*H_"&amp;"*"&amp;RIGHT(W10,LEN(W10)-3)&amp;"_"&amp;SETUP!B64</f>
        <v>*H_*OILLPG_X0</v>
      </c>
      <c r="U10" s="877" t="str">
        <f>COMM!F8&amp;"_"&amp;SETUP!C64</f>
        <v>LPG to Residential_Existing 00</v>
      </c>
      <c r="V10" s="877" t="str">
        <f>RSD_Balance!A11</f>
        <v>OILLPG</v>
      </c>
      <c r="W10" s="877" t="s">
        <v>679</v>
      </c>
      <c r="X10" s="877">
        <v>1</v>
      </c>
      <c r="Y10" s="877"/>
      <c r="Z10" s="877"/>
      <c r="AA10" s="877"/>
      <c r="AB10" s="877">
        <v>5.2909653443917494E-2</v>
      </c>
      <c r="AC10" s="877">
        <v>0.1130595111768057</v>
      </c>
      <c r="AD10" s="877">
        <v>0.18480169736713609</v>
      </c>
      <c r="AE10" s="877">
        <v>9.1980608893918028E-2</v>
      </c>
      <c r="AF10" s="877">
        <v>4.0248445684114405E-2</v>
      </c>
      <c r="AG10" s="877">
        <v>6.6194646918417144E-2</v>
      </c>
      <c r="AH10" s="877">
        <v>0.12021532312122017</v>
      </c>
      <c r="AI10" s="877">
        <v>5.2154967135292975E-2</v>
      </c>
      <c r="AJ10" s="877">
        <v>1.3178805351752886E-2</v>
      </c>
      <c r="AK10" s="877">
        <v>1.4108453121111133E-2</v>
      </c>
      <c r="AL10" s="877">
        <v>2.1205986611954164E-2</v>
      </c>
      <c r="AM10" s="877">
        <v>7.1491504124769718E-3</v>
      </c>
      <c r="AN10" s="877">
        <v>3.4589279795612465E-2</v>
      </c>
      <c r="AO10" s="877">
        <v>5.5365584468802055E-2</v>
      </c>
      <c r="AP10" s="877">
        <v>9.9766180708504015E-2</v>
      </c>
      <c r="AQ10" s="877">
        <v>4.2243948847130071E-2</v>
      </c>
      <c r="AR10" s="874"/>
      <c r="AS10" s="877">
        <v>5.0264170771721614E-2</v>
      </c>
      <c r="AT10" s="877">
        <v>0.10740653561796541</v>
      </c>
      <c r="AU10" s="877">
        <v>0.17556161249877927</v>
      </c>
      <c r="AV10" s="877">
        <v>8.7381578449222119E-2</v>
      </c>
      <c r="AW10" s="877">
        <v>3.8236023399908683E-2</v>
      </c>
      <c r="AX10" s="877">
        <v>6.2884914572496287E-2</v>
      </c>
      <c r="AY10" s="877">
        <v>0.11420455696515916</v>
      </c>
      <c r="AZ10" s="877">
        <v>4.9547218778528322E-2</v>
      </c>
      <c r="BA10" s="877">
        <v>1.2519865084165241E-2</v>
      </c>
      <c r="BB10" s="877">
        <v>1.3403030465055575E-2</v>
      </c>
      <c r="BC10" s="877">
        <v>2.0145687281356454E-2</v>
      </c>
      <c r="BD10" s="877">
        <v>6.7916928918531228E-3</v>
      </c>
      <c r="BE10" s="877">
        <v>3.2859815805831839E-2</v>
      </c>
      <c r="BF10" s="877">
        <v>5.259730524536195E-2</v>
      </c>
      <c r="BG10" s="877">
        <v>9.4777871673078815E-2</v>
      </c>
      <c r="BH10" s="877">
        <v>4.0131751404773562E-2</v>
      </c>
      <c r="BI10" s="868" t="s">
        <v>496</v>
      </c>
    </row>
    <row r="11" spans="2:61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131"/>
      <c r="T11" s="876" t="str">
        <f>"*H_"&amp;"*"&amp;RIGHT(W11,LEN(W11)-3)&amp;"_"&amp;SETUP!B65</f>
        <v>*H_*OILLPG_X1</v>
      </c>
      <c r="U11" s="876" t="str">
        <f>COMM!F8&amp;"_"&amp;SETUP!C65</f>
        <v>LPG to Residential_Existing 01</v>
      </c>
      <c r="V11" s="876" t="str">
        <f>RSD_Balance!A11</f>
        <v>OILLPG</v>
      </c>
      <c r="W11" s="876" t="s">
        <v>679</v>
      </c>
      <c r="X11" s="876">
        <v>1</v>
      </c>
      <c r="Y11" s="876"/>
      <c r="Z11" s="876"/>
      <c r="AA11" s="876"/>
      <c r="AB11" s="876">
        <v>5.2909653443917494E-2</v>
      </c>
      <c r="AC11" s="876">
        <v>0.1130595111768057</v>
      </c>
      <c r="AD11" s="876">
        <v>0.18480169736713609</v>
      </c>
      <c r="AE11" s="876">
        <v>9.1980608893918028E-2</v>
      </c>
      <c r="AF11" s="876">
        <v>4.0248445684114405E-2</v>
      </c>
      <c r="AG11" s="876">
        <v>6.6194646918417144E-2</v>
      </c>
      <c r="AH11" s="876">
        <v>0.12021532312122017</v>
      </c>
      <c r="AI11" s="876">
        <v>5.2154967135292975E-2</v>
      </c>
      <c r="AJ11" s="876">
        <v>1.3178805351752886E-2</v>
      </c>
      <c r="AK11" s="876">
        <v>1.4108453121111133E-2</v>
      </c>
      <c r="AL11" s="876">
        <v>2.1205986611954164E-2</v>
      </c>
      <c r="AM11" s="876">
        <v>7.1491504124769718E-3</v>
      </c>
      <c r="AN11" s="876">
        <v>3.4589279795612465E-2</v>
      </c>
      <c r="AO11" s="876">
        <v>5.5365584468802055E-2</v>
      </c>
      <c r="AP11" s="876">
        <v>9.9766180708504015E-2</v>
      </c>
      <c r="AQ11" s="876">
        <v>4.2243948847130071E-2</v>
      </c>
      <c r="AR11" s="874"/>
      <c r="AS11" s="876">
        <v>5.0264170771721614E-2</v>
      </c>
      <c r="AT11" s="876">
        <v>0.10740653561796541</v>
      </c>
      <c r="AU11" s="876">
        <v>0.17556161249877927</v>
      </c>
      <c r="AV11" s="876">
        <v>8.7381578449222119E-2</v>
      </c>
      <c r="AW11" s="876">
        <v>3.8236023399908683E-2</v>
      </c>
      <c r="AX11" s="876">
        <v>6.2884914572496287E-2</v>
      </c>
      <c r="AY11" s="876">
        <v>0.11420455696515916</v>
      </c>
      <c r="AZ11" s="876">
        <v>4.9547218778528322E-2</v>
      </c>
      <c r="BA11" s="876">
        <v>1.2519865084165241E-2</v>
      </c>
      <c r="BB11" s="876">
        <v>1.3403030465055575E-2</v>
      </c>
      <c r="BC11" s="876">
        <v>2.0145687281356454E-2</v>
      </c>
      <c r="BD11" s="876">
        <v>6.7916928918531228E-3</v>
      </c>
      <c r="BE11" s="876">
        <v>3.2859815805831839E-2</v>
      </c>
      <c r="BF11" s="876">
        <v>5.259730524536195E-2</v>
      </c>
      <c r="BG11" s="876">
        <v>9.4777871673078815E-2</v>
      </c>
      <c r="BH11" s="876">
        <v>4.0131751404773562E-2</v>
      </c>
      <c r="BI11" s="868" t="s">
        <v>496</v>
      </c>
    </row>
    <row r="12" spans="2:61" ht="12" customHeight="1">
      <c r="C12" s="1053" t="s">
        <v>836</v>
      </c>
      <c r="D12" s="1053"/>
      <c r="E12" s="1053"/>
      <c r="F12" s="1053"/>
      <c r="G12" s="1053"/>
      <c r="H12" s="1053"/>
      <c r="I12" s="1053"/>
      <c r="R12" s="131"/>
      <c r="S12" s="131"/>
      <c r="T12" s="877" t="str">
        <f>"*H_"&amp;"*"&amp;RIGHT(W12,LEN(W12)-3)&amp;"_"&amp;SETUP!B64</f>
        <v>*H_*OILGSL_X0</v>
      </c>
      <c r="U12" s="877" t="str">
        <f>COMM!F9&amp;"_"&amp;SETUP!C64</f>
        <v>Gasoline to Residential_Existing 00</v>
      </c>
      <c r="V12" s="877" t="str">
        <f>RSD_Balance!A12</f>
        <v>OILGSL</v>
      </c>
      <c r="W12" s="877" t="s">
        <v>680</v>
      </c>
      <c r="X12" s="877">
        <v>1</v>
      </c>
      <c r="Y12" s="877"/>
      <c r="Z12" s="877"/>
      <c r="AA12" s="877"/>
      <c r="AB12" s="877">
        <v>5.2909653443917494E-2</v>
      </c>
      <c r="AC12" s="877">
        <v>0.1130595111768057</v>
      </c>
      <c r="AD12" s="877">
        <v>0.18480169736713609</v>
      </c>
      <c r="AE12" s="877">
        <v>9.1980608893918028E-2</v>
      </c>
      <c r="AF12" s="877">
        <v>4.0248445684114405E-2</v>
      </c>
      <c r="AG12" s="877">
        <v>6.6194646918417144E-2</v>
      </c>
      <c r="AH12" s="877">
        <v>0.12021532312122017</v>
      </c>
      <c r="AI12" s="877">
        <v>5.2154967135292975E-2</v>
      </c>
      <c r="AJ12" s="877">
        <v>1.3178805351752886E-2</v>
      </c>
      <c r="AK12" s="877">
        <v>1.4108453121111133E-2</v>
      </c>
      <c r="AL12" s="877">
        <v>2.1205986611954164E-2</v>
      </c>
      <c r="AM12" s="877">
        <v>7.1491504124769718E-3</v>
      </c>
      <c r="AN12" s="877">
        <v>3.4589279795612465E-2</v>
      </c>
      <c r="AO12" s="877">
        <v>5.5365584468802055E-2</v>
      </c>
      <c r="AP12" s="877">
        <v>9.9766180708504015E-2</v>
      </c>
      <c r="AQ12" s="877">
        <v>4.2243948847130071E-2</v>
      </c>
      <c r="AR12" s="874"/>
      <c r="AS12" s="877">
        <v>5.0264170771721614E-2</v>
      </c>
      <c r="AT12" s="877">
        <v>0.10740653561796541</v>
      </c>
      <c r="AU12" s="877">
        <v>0.17556161249877927</v>
      </c>
      <c r="AV12" s="877">
        <v>8.7381578449222119E-2</v>
      </c>
      <c r="AW12" s="877">
        <v>3.8236023399908683E-2</v>
      </c>
      <c r="AX12" s="877">
        <v>6.2884914572496287E-2</v>
      </c>
      <c r="AY12" s="877">
        <v>0.11420455696515916</v>
      </c>
      <c r="AZ12" s="877">
        <v>4.9547218778528322E-2</v>
      </c>
      <c r="BA12" s="877">
        <v>1.2519865084165241E-2</v>
      </c>
      <c r="BB12" s="877">
        <v>1.3403030465055575E-2</v>
      </c>
      <c r="BC12" s="877">
        <v>2.0145687281356454E-2</v>
      </c>
      <c r="BD12" s="877">
        <v>6.7916928918531228E-3</v>
      </c>
      <c r="BE12" s="877">
        <v>3.2859815805831839E-2</v>
      </c>
      <c r="BF12" s="877">
        <v>5.259730524536195E-2</v>
      </c>
      <c r="BG12" s="877">
        <v>9.4777871673078815E-2</v>
      </c>
      <c r="BH12" s="877">
        <v>4.0131751404773562E-2</v>
      </c>
      <c r="BI12" s="868" t="s">
        <v>496</v>
      </c>
    </row>
    <row r="13" spans="2:61" ht="12" customHeight="1">
      <c r="R13" s="131"/>
      <c r="S13" s="131"/>
      <c r="T13" s="876" t="str">
        <f>"*H_"&amp;"*"&amp;RIGHT(W13,LEN(W13)-3)&amp;"_"&amp;SETUP!B64</f>
        <v>*H_*OILKER_X0</v>
      </c>
      <c r="U13" s="876" t="str">
        <f>COMM!F10&amp;"_"&amp;SETUP!C64</f>
        <v>Kerosene to Residential_Existing 00</v>
      </c>
      <c r="V13" s="876" t="str">
        <f>RSD_Balance!A13</f>
        <v>OILKER</v>
      </c>
      <c r="W13" s="876" t="s">
        <v>681</v>
      </c>
      <c r="X13" s="876">
        <v>0.84</v>
      </c>
      <c r="Y13" s="876"/>
      <c r="Z13" s="876"/>
      <c r="AA13" s="876"/>
      <c r="AB13" s="876">
        <v>5.2909653443917494E-2</v>
      </c>
      <c r="AC13" s="876">
        <v>0.1130595111768057</v>
      </c>
      <c r="AD13" s="876">
        <v>0.18480169736713609</v>
      </c>
      <c r="AE13" s="876">
        <v>9.1980608893918028E-2</v>
      </c>
      <c r="AF13" s="876">
        <v>4.0248445684114405E-2</v>
      </c>
      <c r="AG13" s="876">
        <v>6.6194646918417144E-2</v>
      </c>
      <c r="AH13" s="876">
        <v>0.12021532312122017</v>
      </c>
      <c r="AI13" s="876">
        <v>5.2154967135292975E-2</v>
      </c>
      <c r="AJ13" s="876">
        <v>1.3178805351752886E-2</v>
      </c>
      <c r="AK13" s="876">
        <v>1.4108453121111133E-2</v>
      </c>
      <c r="AL13" s="876">
        <v>2.1205986611954164E-2</v>
      </c>
      <c r="AM13" s="876">
        <v>7.1491504124769718E-3</v>
      </c>
      <c r="AN13" s="876">
        <v>3.4589279795612465E-2</v>
      </c>
      <c r="AO13" s="876">
        <v>5.5365584468802055E-2</v>
      </c>
      <c r="AP13" s="876">
        <v>9.9766180708504015E-2</v>
      </c>
      <c r="AQ13" s="876">
        <v>4.2243948847130071E-2</v>
      </c>
      <c r="AR13" s="874"/>
      <c r="AS13" s="876">
        <v>5.0264170771721614E-2</v>
      </c>
      <c r="AT13" s="876">
        <v>0.10740653561796541</v>
      </c>
      <c r="AU13" s="876">
        <v>0.17556161249877927</v>
      </c>
      <c r="AV13" s="876">
        <v>8.7381578449222119E-2</v>
      </c>
      <c r="AW13" s="876">
        <v>3.8236023399908683E-2</v>
      </c>
      <c r="AX13" s="876">
        <v>6.2884914572496287E-2</v>
      </c>
      <c r="AY13" s="876">
        <v>0.11420455696515916</v>
      </c>
      <c r="AZ13" s="876">
        <v>4.9547218778528322E-2</v>
      </c>
      <c r="BA13" s="876">
        <v>1.2519865084165241E-2</v>
      </c>
      <c r="BB13" s="876">
        <v>1.3403030465055575E-2</v>
      </c>
      <c r="BC13" s="876">
        <v>2.0145687281356454E-2</v>
      </c>
      <c r="BD13" s="876">
        <v>6.7916928918531228E-3</v>
      </c>
      <c r="BE13" s="876">
        <v>3.2859815805831839E-2</v>
      </c>
      <c r="BF13" s="876">
        <v>5.259730524536195E-2</v>
      </c>
      <c r="BG13" s="876">
        <v>9.4777871673078815E-2</v>
      </c>
      <c r="BH13" s="876">
        <v>4.0131751404773562E-2</v>
      </c>
      <c r="BI13" s="868" t="s">
        <v>496</v>
      </c>
    </row>
    <row r="14" spans="2:61" ht="12" customHeight="1">
      <c r="G14" s="884"/>
      <c r="T14" s="877" t="str">
        <f>"*H_"&amp;"*"&amp;RIGHT(W13,LEN(W13)-3)&amp;"_"&amp;SETUP!B64</f>
        <v>*H_*OILKER_X0</v>
      </c>
      <c r="U14" s="877" t="str">
        <f>COMM!F10&amp;"_"&amp;SETUP!C64</f>
        <v>Kerosene to Residential_Existing 00</v>
      </c>
      <c r="V14" s="877"/>
      <c r="W14" s="877" t="s">
        <v>682</v>
      </c>
      <c r="X14" s="877">
        <v>0.16</v>
      </c>
      <c r="Y14" s="877"/>
      <c r="Z14" s="877"/>
      <c r="AA14" s="877"/>
      <c r="AB14" s="877">
        <v>5.2909653443917494E-2</v>
      </c>
      <c r="AC14" s="877">
        <v>0.1130595111768057</v>
      </c>
      <c r="AD14" s="877">
        <v>0.18480169736713609</v>
      </c>
      <c r="AE14" s="877">
        <v>9.1980608893918028E-2</v>
      </c>
      <c r="AF14" s="877">
        <v>4.0248445684114405E-2</v>
      </c>
      <c r="AG14" s="877">
        <v>6.6194646918417144E-2</v>
      </c>
      <c r="AH14" s="877">
        <v>0.12021532312122017</v>
      </c>
      <c r="AI14" s="877">
        <v>5.2154967135292975E-2</v>
      </c>
      <c r="AJ14" s="877">
        <v>1.3178805351752886E-2</v>
      </c>
      <c r="AK14" s="877">
        <v>1.4108453121111133E-2</v>
      </c>
      <c r="AL14" s="877">
        <v>2.1205986611954164E-2</v>
      </c>
      <c r="AM14" s="877">
        <v>7.1491504124769718E-3</v>
      </c>
      <c r="AN14" s="877">
        <v>3.4589279795612465E-2</v>
      </c>
      <c r="AO14" s="877">
        <v>5.5365584468802055E-2</v>
      </c>
      <c r="AP14" s="877">
        <v>9.9766180708504015E-2</v>
      </c>
      <c r="AQ14" s="877">
        <v>4.2243948847130071E-2</v>
      </c>
      <c r="AR14" s="874"/>
      <c r="AS14" s="877">
        <v>5.0264170771721614E-2</v>
      </c>
      <c r="AT14" s="877">
        <v>0.10740653561796541</v>
      </c>
      <c r="AU14" s="877">
        <v>0.17556161249877927</v>
      </c>
      <c r="AV14" s="877">
        <v>8.7381578449222119E-2</v>
      </c>
      <c r="AW14" s="877">
        <v>3.8236023399908683E-2</v>
      </c>
      <c r="AX14" s="877">
        <v>6.2884914572496287E-2</v>
      </c>
      <c r="AY14" s="877">
        <v>0.11420455696515916</v>
      </c>
      <c r="AZ14" s="877">
        <v>4.9547218778528322E-2</v>
      </c>
      <c r="BA14" s="877">
        <v>1.2519865084165241E-2</v>
      </c>
      <c r="BB14" s="877">
        <v>1.3403030465055575E-2</v>
      </c>
      <c r="BC14" s="877">
        <v>2.0145687281356454E-2</v>
      </c>
      <c r="BD14" s="877">
        <v>6.7916928918531228E-3</v>
      </c>
      <c r="BE14" s="877">
        <v>3.2859815805831839E-2</v>
      </c>
      <c r="BF14" s="877">
        <v>5.259730524536195E-2</v>
      </c>
      <c r="BG14" s="877">
        <v>9.4777871673078815E-2</v>
      </c>
      <c r="BH14" s="877">
        <v>4.0131751404773562E-2</v>
      </c>
      <c r="BI14" s="868" t="s">
        <v>496</v>
      </c>
    </row>
    <row r="15" spans="2:61" ht="12" customHeight="1">
      <c r="C15" s="120" t="s">
        <v>322</v>
      </c>
      <c r="D15" s="120"/>
      <c r="E15" s="111" t="s">
        <v>295</v>
      </c>
      <c r="F15" s="111"/>
      <c r="G15" s="72"/>
      <c r="H15" s="72"/>
      <c r="I15" s="66"/>
      <c r="J15" s="66"/>
      <c r="K15" s="66"/>
      <c r="L15" s="66"/>
      <c r="T15" s="876" t="str">
        <f>"*H_"&amp;"*"&amp;RIGHT(W15,LEN(W15)-3)&amp;"_"&amp;SETUP!B64</f>
        <v>*H_*OILHFO_X0</v>
      </c>
      <c r="U15" s="876" t="str">
        <f>COMM!F12&amp;"_"&amp;SETUP!C64</f>
        <v>Fueloil to Residential_Existing 00</v>
      </c>
      <c r="V15" s="876" t="str">
        <f>RSD_Balance!A15</f>
        <v>OILHFO</v>
      </c>
      <c r="W15" s="876" t="s">
        <v>683</v>
      </c>
      <c r="X15" s="876">
        <v>1</v>
      </c>
      <c r="Y15" s="876"/>
      <c r="Z15" s="876"/>
      <c r="AA15" s="876"/>
      <c r="AB15" s="876">
        <v>5.2909653443917494E-2</v>
      </c>
      <c r="AC15" s="876">
        <v>0.1130595111768057</v>
      </c>
      <c r="AD15" s="876">
        <v>0.18480169736713609</v>
      </c>
      <c r="AE15" s="876">
        <v>9.1980608893918028E-2</v>
      </c>
      <c r="AF15" s="876">
        <v>4.0248445684114405E-2</v>
      </c>
      <c r="AG15" s="876">
        <v>6.6194646918417144E-2</v>
      </c>
      <c r="AH15" s="876">
        <v>0.12021532312122017</v>
      </c>
      <c r="AI15" s="876">
        <v>5.2154967135292975E-2</v>
      </c>
      <c r="AJ15" s="876">
        <v>1.3178805351752886E-2</v>
      </c>
      <c r="AK15" s="876">
        <v>1.4108453121111133E-2</v>
      </c>
      <c r="AL15" s="876">
        <v>2.1205986611954164E-2</v>
      </c>
      <c r="AM15" s="876">
        <v>7.1491504124769718E-3</v>
      </c>
      <c r="AN15" s="876">
        <v>3.4589279795612465E-2</v>
      </c>
      <c r="AO15" s="876">
        <v>5.5365584468802055E-2</v>
      </c>
      <c r="AP15" s="876">
        <v>9.9766180708504015E-2</v>
      </c>
      <c r="AQ15" s="876">
        <v>4.2243948847130071E-2</v>
      </c>
      <c r="AR15" s="874"/>
      <c r="AS15" s="876">
        <v>5.0264170771721614E-2</v>
      </c>
      <c r="AT15" s="876">
        <v>0.10740653561796541</v>
      </c>
      <c r="AU15" s="876">
        <v>0.17556161249877927</v>
      </c>
      <c r="AV15" s="876">
        <v>8.7381578449222119E-2</v>
      </c>
      <c r="AW15" s="876">
        <v>3.8236023399908683E-2</v>
      </c>
      <c r="AX15" s="876">
        <v>6.2884914572496287E-2</v>
      </c>
      <c r="AY15" s="876">
        <v>0.11420455696515916</v>
      </c>
      <c r="AZ15" s="876">
        <v>4.9547218778528322E-2</v>
      </c>
      <c r="BA15" s="876">
        <v>1.2519865084165241E-2</v>
      </c>
      <c r="BB15" s="876">
        <v>1.3403030465055575E-2</v>
      </c>
      <c r="BC15" s="876">
        <v>2.0145687281356454E-2</v>
      </c>
      <c r="BD15" s="876">
        <v>6.7916928918531228E-3</v>
      </c>
      <c r="BE15" s="876">
        <v>3.2859815805831839E-2</v>
      </c>
      <c r="BF15" s="876">
        <v>5.259730524536195E-2</v>
      </c>
      <c r="BG15" s="876">
        <v>9.4777871673078815E-2</v>
      </c>
      <c r="BH15" s="876">
        <v>4.0131751404773562E-2</v>
      </c>
      <c r="BI15" s="868" t="s">
        <v>496</v>
      </c>
    </row>
    <row r="16" spans="2:61" ht="12" customHeight="1">
      <c r="B16" s="696" t="s">
        <v>1294</v>
      </c>
      <c r="C16" s="696" t="s">
        <v>271</v>
      </c>
      <c r="D16" s="696" t="s">
        <v>323</v>
      </c>
      <c r="E16" s="696" t="s">
        <v>324</v>
      </c>
      <c r="F16" s="878">
        <v>2018</v>
      </c>
      <c r="G16" s="878">
        <v>2030</v>
      </c>
      <c r="H16" s="878">
        <v>2040</v>
      </c>
      <c r="I16" s="878">
        <v>2050</v>
      </c>
      <c r="J16" s="878">
        <v>2060</v>
      </c>
      <c r="K16" s="878">
        <v>2070</v>
      </c>
      <c r="L16" s="696" t="s">
        <v>325</v>
      </c>
      <c r="N16" s="652"/>
      <c r="O16" s="652"/>
      <c r="P16" s="652"/>
      <c r="Q16" s="652"/>
      <c r="T16" s="877" t="str">
        <f>"*H_"&amp;"*"&amp;RIGHT(W16,LEN(W16)-3)&amp;"_"&amp;SETUP!B64</f>
        <v>*H_*OILCOK_X0</v>
      </c>
      <c r="U16" s="877" t="str">
        <f>COMM!F13&amp;"_"&amp;SETUP!C64</f>
        <v>Petroleum Coke to Residential_Existing 00</v>
      </c>
      <c r="V16" s="877" t="str">
        <f>RSD_Balance!A16</f>
        <v>OILCOK</v>
      </c>
      <c r="W16" s="877" t="s">
        <v>684</v>
      </c>
      <c r="X16" s="877">
        <v>1</v>
      </c>
      <c r="Y16" s="877"/>
      <c r="Z16" s="877"/>
      <c r="AA16" s="877"/>
      <c r="AB16" s="877">
        <v>5.2909653443917494E-2</v>
      </c>
      <c r="AC16" s="877">
        <v>0.1130595111768057</v>
      </c>
      <c r="AD16" s="877">
        <v>0.18480169736713609</v>
      </c>
      <c r="AE16" s="877">
        <v>9.1980608893918028E-2</v>
      </c>
      <c r="AF16" s="877">
        <v>4.0248445684114405E-2</v>
      </c>
      <c r="AG16" s="877">
        <v>6.6194646918417144E-2</v>
      </c>
      <c r="AH16" s="877">
        <v>0.12021532312122017</v>
      </c>
      <c r="AI16" s="877">
        <v>5.2154967135292975E-2</v>
      </c>
      <c r="AJ16" s="877">
        <v>1.3178805351752886E-2</v>
      </c>
      <c r="AK16" s="877">
        <v>1.4108453121111133E-2</v>
      </c>
      <c r="AL16" s="877">
        <v>2.1205986611954164E-2</v>
      </c>
      <c r="AM16" s="877">
        <v>7.1491504124769718E-3</v>
      </c>
      <c r="AN16" s="877">
        <v>3.4589279795612465E-2</v>
      </c>
      <c r="AO16" s="877">
        <v>5.5365584468802055E-2</v>
      </c>
      <c r="AP16" s="877">
        <v>9.9766180708504015E-2</v>
      </c>
      <c r="AQ16" s="877">
        <v>4.2243948847130071E-2</v>
      </c>
      <c r="AR16" s="874"/>
      <c r="AS16" s="877">
        <v>5.0264170771721614E-2</v>
      </c>
      <c r="AT16" s="877">
        <v>0.10740653561796541</v>
      </c>
      <c r="AU16" s="877">
        <v>0.17556161249877927</v>
      </c>
      <c r="AV16" s="877">
        <v>8.7381578449222119E-2</v>
      </c>
      <c r="AW16" s="877">
        <v>3.8236023399908683E-2</v>
      </c>
      <c r="AX16" s="877">
        <v>6.2884914572496287E-2</v>
      </c>
      <c r="AY16" s="877">
        <v>0.11420455696515916</v>
      </c>
      <c r="AZ16" s="877">
        <v>4.9547218778528322E-2</v>
      </c>
      <c r="BA16" s="877">
        <v>1.2519865084165241E-2</v>
      </c>
      <c r="BB16" s="877">
        <v>1.3403030465055575E-2</v>
      </c>
      <c r="BC16" s="877">
        <v>2.0145687281356454E-2</v>
      </c>
      <c r="BD16" s="877">
        <v>6.7916928918531228E-3</v>
      </c>
      <c r="BE16" s="877">
        <v>3.2859815805831839E-2</v>
      </c>
      <c r="BF16" s="877">
        <v>5.259730524536195E-2</v>
      </c>
      <c r="BG16" s="877">
        <v>9.4777871673078815E-2</v>
      </c>
      <c r="BH16" s="877">
        <v>4.0131751404773562E-2</v>
      </c>
      <c r="BI16" s="868" t="s">
        <v>496</v>
      </c>
    </row>
    <row r="17" spans="2:61" ht="12" customHeight="1">
      <c r="B17" s="879" t="str">
        <f>COMM!O6</f>
        <v>IE,National</v>
      </c>
      <c r="C17" s="879" t="str">
        <f>COMM!P6</f>
        <v>RSD_Apt</v>
      </c>
      <c r="D17" s="879" t="str">
        <f>COMM!Q6</f>
        <v>Residential Apartment demand</v>
      </c>
      <c r="E17" s="879" t="s">
        <v>327</v>
      </c>
      <c r="F17" s="880">
        <f>[2]Summary!$E27</f>
        <v>206.79888499999998</v>
      </c>
      <c r="G17" s="880">
        <f>[2]Summary!$F27</f>
        <v>343.16240879844895</v>
      </c>
      <c r="H17" s="880">
        <f>[2]Summary!$G$27</f>
        <v>451.82524110684687</v>
      </c>
      <c r="I17" s="880">
        <f>[2]Summary!$H$27</f>
        <v>536.57262151506029</v>
      </c>
      <c r="J17" s="880">
        <f>[2]Summary!$I$27</f>
        <v>618.35384360898615</v>
      </c>
      <c r="K17" s="880">
        <f>[2]Summary!$J$27</f>
        <v>697.27272292962459</v>
      </c>
      <c r="L17" s="879" t="s">
        <v>288</v>
      </c>
      <c r="N17" s="652"/>
      <c r="T17" s="876" t="str">
        <f>"*H_"&amp;"*"&amp;RIGHT(W17,LEN(W17)-3)&amp;"_"&amp;SETUP!B64</f>
        <v>*H_*GASNAT_X0</v>
      </c>
      <c r="U17" s="876" t="str">
        <f>COMM!F14&amp;"_"&amp;SETUP!C64</f>
        <v>Natural Gas to Residential_Existing 00</v>
      </c>
      <c r="V17" s="876" t="str">
        <f>RSD_Balance!A17</f>
        <v>GASNAT</v>
      </c>
      <c r="W17" s="876" t="s">
        <v>685</v>
      </c>
      <c r="X17" s="876">
        <v>1</v>
      </c>
      <c r="Y17" s="876"/>
      <c r="Z17" s="876"/>
      <c r="AA17" s="876"/>
      <c r="AB17" s="876">
        <v>5.2909653443917494E-2</v>
      </c>
      <c r="AC17" s="876">
        <v>0.1130595111768057</v>
      </c>
      <c r="AD17" s="876">
        <v>0.18480169736713609</v>
      </c>
      <c r="AE17" s="876">
        <v>9.1980608893918028E-2</v>
      </c>
      <c r="AF17" s="876">
        <v>4.0248445684114405E-2</v>
      </c>
      <c r="AG17" s="876">
        <v>6.6194646918417144E-2</v>
      </c>
      <c r="AH17" s="876">
        <v>0.12021532312122017</v>
      </c>
      <c r="AI17" s="876">
        <v>5.2154967135292975E-2</v>
      </c>
      <c r="AJ17" s="876">
        <v>1.3178805351752886E-2</v>
      </c>
      <c r="AK17" s="876">
        <v>1.4108453121111133E-2</v>
      </c>
      <c r="AL17" s="876">
        <v>2.1205986611954164E-2</v>
      </c>
      <c r="AM17" s="876">
        <v>7.1491504124769718E-3</v>
      </c>
      <c r="AN17" s="876">
        <v>3.4589279795612465E-2</v>
      </c>
      <c r="AO17" s="876">
        <v>5.5365584468802055E-2</v>
      </c>
      <c r="AP17" s="876">
        <v>9.9766180708504015E-2</v>
      </c>
      <c r="AQ17" s="876">
        <v>4.2243948847130071E-2</v>
      </c>
      <c r="AR17" s="874"/>
      <c r="AS17" s="876">
        <v>5.0264170771721614E-2</v>
      </c>
      <c r="AT17" s="876">
        <v>0.10740653561796541</v>
      </c>
      <c r="AU17" s="876">
        <v>0.17556161249877927</v>
      </c>
      <c r="AV17" s="876">
        <v>8.7381578449222119E-2</v>
      </c>
      <c r="AW17" s="876">
        <v>3.8236023399908683E-2</v>
      </c>
      <c r="AX17" s="876">
        <v>6.2884914572496287E-2</v>
      </c>
      <c r="AY17" s="876">
        <v>0.11420455696515916</v>
      </c>
      <c r="AZ17" s="876">
        <v>4.9547218778528322E-2</v>
      </c>
      <c r="BA17" s="876">
        <v>1.2519865084165241E-2</v>
      </c>
      <c r="BB17" s="876">
        <v>1.3403030465055575E-2</v>
      </c>
      <c r="BC17" s="876">
        <v>2.0145687281356454E-2</v>
      </c>
      <c r="BD17" s="876">
        <v>6.7916928918531228E-3</v>
      </c>
      <c r="BE17" s="876">
        <v>3.2859815805831839E-2</v>
      </c>
      <c r="BF17" s="876">
        <v>5.259730524536195E-2</v>
      </c>
      <c r="BG17" s="876">
        <v>9.4777871673078815E-2</v>
      </c>
      <c r="BH17" s="876">
        <v>4.0131751404773562E-2</v>
      </c>
      <c r="BI17" s="868" t="s">
        <v>496</v>
      </c>
    </row>
    <row r="18" spans="2:61" ht="12" customHeight="1">
      <c r="B18" s="869" t="str">
        <f>COMM!O7</f>
        <v>IE,National</v>
      </c>
      <c r="C18" s="869" t="str">
        <f>COMM!P7</f>
        <v>RSD_Att</v>
      </c>
      <c r="D18" s="869" t="str">
        <f>COMM!Q7</f>
        <v>Residential Attached demand</v>
      </c>
      <c r="E18" s="869" t="s">
        <v>327</v>
      </c>
      <c r="F18" s="881">
        <f>[2]Summary!$E$28</f>
        <v>766.35172099999977</v>
      </c>
      <c r="G18" s="881">
        <f>[2]Summary!$F$28</f>
        <v>886.25277079624823</v>
      </c>
      <c r="H18" s="881">
        <f>[2]Summary!$G$28</f>
        <v>978.53086502110932</v>
      </c>
      <c r="I18" s="881">
        <f>[2]Summary!$H$28</f>
        <v>1047.0297357476454</v>
      </c>
      <c r="J18" s="881">
        <f>[2]Summary!$I$28</f>
        <v>1113.1311459987526</v>
      </c>
      <c r="K18" s="881">
        <f>[2]Summary!$J$28</f>
        <v>1176.9190068910709</v>
      </c>
      <c r="L18" s="869" t="s">
        <v>288</v>
      </c>
      <c r="N18" s="652"/>
      <c r="T18" s="877" t="str">
        <f>"*H_"&amp;"*"&amp;RIGHT(W18,LEN(W18)-3)&amp;"_"&amp;SETUP!B64</f>
        <v>*H_*RENSOL_X0</v>
      </c>
      <c r="U18" s="877" t="str">
        <f>COMM!F15&amp;"_"&amp;SETUP!C64</f>
        <v>Solar to Residential_Existing 00</v>
      </c>
      <c r="V18" s="877" t="str">
        <f>RSD_Balance!A18</f>
        <v>RENSOL</v>
      </c>
      <c r="W18" s="877" t="s">
        <v>686</v>
      </c>
      <c r="X18" s="877">
        <v>1</v>
      </c>
      <c r="Y18" s="877"/>
      <c r="Z18" s="877"/>
      <c r="AA18" s="877"/>
      <c r="AB18" s="877">
        <v>0.34623779937084581</v>
      </c>
      <c r="AC18" s="877">
        <v>0.36219925443872714</v>
      </c>
      <c r="AD18" s="877">
        <v>0.57741154264418526</v>
      </c>
      <c r="AE18" s="877">
        <v>0.18318787048379334</v>
      </c>
      <c r="AF18" s="877">
        <v>0.344526432974474</v>
      </c>
      <c r="AG18" s="877">
        <v>0.36219925443872714</v>
      </c>
      <c r="AH18" s="877">
        <v>0.57741154264418526</v>
      </c>
      <c r="AI18" s="877">
        <v>0.18130815007141382</v>
      </c>
      <c r="AJ18" s="877">
        <v>0.30478910007079352</v>
      </c>
      <c r="AK18" s="877">
        <v>0.31505748679387902</v>
      </c>
      <c r="AL18" s="877">
        <v>0.52902041831780355</v>
      </c>
      <c r="AM18" s="877">
        <v>0.1451125372768769</v>
      </c>
      <c r="AN18" s="877">
        <v>0.34060248205914861</v>
      </c>
      <c r="AO18" s="877">
        <v>0.35978640094448372</v>
      </c>
      <c r="AP18" s="877">
        <v>0.57741154264418526</v>
      </c>
      <c r="AQ18" s="877">
        <v>0.17777162205246544</v>
      </c>
      <c r="AR18" s="874"/>
      <c r="AS18" s="877">
        <v>0.32892590940230348</v>
      </c>
      <c r="AT18" s="877">
        <v>0.34408929171679076</v>
      </c>
      <c r="AU18" s="877">
        <v>0.54854096551197595</v>
      </c>
      <c r="AV18" s="877">
        <v>0.17402847695960366</v>
      </c>
      <c r="AW18" s="877">
        <v>0.32730011132575026</v>
      </c>
      <c r="AX18" s="877">
        <v>0.34408929171679076</v>
      </c>
      <c r="AY18" s="877">
        <v>0.54854096551197595</v>
      </c>
      <c r="AZ18" s="877">
        <v>0.17224274256784311</v>
      </c>
      <c r="BA18" s="877">
        <v>0.28954964506725384</v>
      </c>
      <c r="BB18" s="877">
        <v>0.29930461245418505</v>
      </c>
      <c r="BC18" s="877">
        <v>0.50256939740191331</v>
      </c>
      <c r="BD18" s="877">
        <v>0.13785691041303305</v>
      </c>
      <c r="BE18" s="877">
        <v>0.32357235795619116</v>
      </c>
      <c r="BF18" s="877">
        <v>0.34179708089725952</v>
      </c>
      <c r="BG18" s="877">
        <v>0.54854096551197595</v>
      </c>
      <c r="BH18" s="877">
        <v>0.16888304094984216</v>
      </c>
      <c r="BI18" s="868" t="s">
        <v>496</v>
      </c>
    </row>
    <row r="19" spans="2:61" ht="12" customHeight="1">
      <c r="B19" s="879" t="str">
        <f>COMM!O8</f>
        <v>IE,National</v>
      </c>
      <c r="C19" s="879" t="str">
        <f>COMM!P8</f>
        <v>RSD_Det</v>
      </c>
      <c r="D19" s="879" t="str">
        <f>COMM!Q8</f>
        <v>Residential Detached demand</v>
      </c>
      <c r="E19" s="879" t="s">
        <v>327</v>
      </c>
      <c r="F19" s="880">
        <f>[2]Summary!$E$29</f>
        <v>724.42972899999995</v>
      </c>
      <c r="G19" s="880">
        <f>[2]Summary!$F$29</f>
        <v>765.74984368030255</v>
      </c>
      <c r="H19" s="880">
        <f>[2]Summary!$G$29</f>
        <v>794.97814133241855</v>
      </c>
      <c r="I19" s="880">
        <f>[2]Summary!$H$29</f>
        <v>813.84519153655606</v>
      </c>
      <c r="J19" s="880">
        <f>[2]Summary!$I$29</f>
        <v>832.05189498354878</v>
      </c>
      <c r="K19" s="880">
        <f>[2]Summary!$J$29</f>
        <v>849.62136380989671</v>
      </c>
      <c r="L19" s="879" t="s">
        <v>288</v>
      </c>
      <c r="N19" s="652"/>
      <c r="R19" s="131"/>
      <c r="S19" s="131"/>
      <c r="T19" s="876" t="str">
        <f>"*H_"&amp;"*"&amp;RIGHT(W19,LEN(W19)-3)&amp;"_"&amp;SETUP!B64</f>
        <v>*H_*BIOWOO_X0</v>
      </c>
      <c r="U19" s="876" t="str">
        <f>COMM!F16&amp;"_"&amp;SETUP!C64</f>
        <v>Biomass and Renewable Waste to Residential_Existing 00</v>
      </c>
      <c r="V19" s="876" t="str">
        <f>RSD_Balance!A19</f>
        <v>BIOWOO</v>
      </c>
      <c r="W19" s="876" t="s">
        <v>687</v>
      </c>
      <c r="X19" s="876">
        <v>1</v>
      </c>
      <c r="Y19" s="876"/>
      <c r="Z19" s="876"/>
      <c r="AA19" s="876"/>
      <c r="AB19" s="876">
        <v>5.2909653443917494E-2</v>
      </c>
      <c r="AC19" s="876">
        <v>0.1130595111768057</v>
      </c>
      <c r="AD19" s="876">
        <v>0.18480169736713609</v>
      </c>
      <c r="AE19" s="876">
        <v>9.1980608893918028E-2</v>
      </c>
      <c r="AF19" s="876">
        <v>4.0248445684114405E-2</v>
      </c>
      <c r="AG19" s="876">
        <v>6.6194646918417144E-2</v>
      </c>
      <c r="AH19" s="876">
        <v>0.12021532312122017</v>
      </c>
      <c r="AI19" s="876">
        <v>5.2154967135292975E-2</v>
      </c>
      <c r="AJ19" s="876">
        <v>1.3178805351752886E-2</v>
      </c>
      <c r="AK19" s="876">
        <v>1.4108453121111133E-2</v>
      </c>
      <c r="AL19" s="876">
        <v>2.1205986611954164E-2</v>
      </c>
      <c r="AM19" s="876">
        <v>7.1491504124769718E-3</v>
      </c>
      <c r="AN19" s="876">
        <v>3.4589279795612465E-2</v>
      </c>
      <c r="AO19" s="876">
        <v>5.5365584468802055E-2</v>
      </c>
      <c r="AP19" s="876">
        <v>9.9766180708504015E-2</v>
      </c>
      <c r="AQ19" s="876">
        <v>4.2243948847130071E-2</v>
      </c>
      <c r="AR19" s="874"/>
      <c r="AS19" s="876">
        <v>5.0264170771721614E-2</v>
      </c>
      <c r="AT19" s="876">
        <v>0.10740653561796541</v>
      </c>
      <c r="AU19" s="876">
        <v>0.17556161249877927</v>
      </c>
      <c r="AV19" s="876">
        <v>8.7381578449222119E-2</v>
      </c>
      <c r="AW19" s="876">
        <v>3.8236023399908683E-2</v>
      </c>
      <c r="AX19" s="876">
        <v>6.2884914572496287E-2</v>
      </c>
      <c r="AY19" s="876">
        <v>0.11420455696515916</v>
      </c>
      <c r="AZ19" s="876">
        <v>4.9547218778528322E-2</v>
      </c>
      <c r="BA19" s="876">
        <v>1.2519865084165241E-2</v>
      </c>
      <c r="BB19" s="876">
        <v>1.3403030465055575E-2</v>
      </c>
      <c r="BC19" s="876">
        <v>2.0145687281356454E-2</v>
      </c>
      <c r="BD19" s="876">
        <v>6.7916928918531228E-3</v>
      </c>
      <c r="BE19" s="876">
        <v>3.2859815805831839E-2</v>
      </c>
      <c r="BF19" s="876">
        <v>5.259730524536195E-2</v>
      </c>
      <c r="BG19" s="876">
        <v>9.4777871673078815E-2</v>
      </c>
      <c r="BH19" s="876">
        <v>4.0131751404773562E-2</v>
      </c>
      <c r="BI19" s="868" t="s">
        <v>496</v>
      </c>
    </row>
    <row r="20" spans="2:61" ht="12" customHeight="1">
      <c r="C20" s="73" t="s">
        <v>326</v>
      </c>
      <c r="D20" s="73" t="s">
        <v>797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131"/>
      <c r="T20" s="877" t="str">
        <f>"*H_"&amp;"*"&amp;RIGHT(W20,LEN(W20)-3)&amp;"_"&amp;SETUP!B65</f>
        <v>*H_*BIOWOO_X1</v>
      </c>
      <c r="U20" s="877" t="str">
        <f>COMM!F16&amp;"_"&amp;SETUP!C65</f>
        <v>Biomass and Renewable Waste to Residential_Existing 01</v>
      </c>
      <c r="V20" s="877" t="str">
        <f>RSD_Balance!A19</f>
        <v>BIOWOO</v>
      </c>
      <c r="W20" s="877" t="s">
        <v>687</v>
      </c>
      <c r="X20" s="877">
        <v>1</v>
      </c>
      <c r="Y20" s="877"/>
      <c r="Z20" s="877"/>
      <c r="AA20" s="877"/>
      <c r="AB20" s="877">
        <v>5.2909653443917494E-2</v>
      </c>
      <c r="AC20" s="877">
        <v>0.1130595111768057</v>
      </c>
      <c r="AD20" s="877">
        <v>0.18480169736713609</v>
      </c>
      <c r="AE20" s="877">
        <v>9.1980608893918028E-2</v>
      </c>
      <c r="AF20" s="877">
        <v>4.0248445684114405E-2</v>
      </c>
      <c r="AG20" s="877">
        <v>6.6194646918417144E-2</v>
      </c>
      <c r="AH20" s="877">
        <v>0.12021532312122017</v>
      </c>
      <c r="AI20" s="877">
        <v>5.2154967135292975E-2</v>
      </c>
      <c r="AJ20" s="877">
        <v>1.3178805351752886E-2</v>
      </c>
      <c r="AK20" s="877">
        <v>1.4108453121111133E-2</v>
      </c>
      <c r="AL20" s="877">
        <v>2.1205986611954164E-2</v>
      </c>
      <c r="AM20" s="877">
        <v>7.1491504124769718E-3</v>
      </c>
      <c r="AN20" s="877">
        <v>3.4589279795612465E-2</v>
      </c>
      <c r="AO20" s="877">
        <v>5.5365584468802055E-2</v>
      </c>
      <c r="AP20" s="877">
        <v>9.9766180708504015E-2</v>
      </c>
      <c r="AQ20" s="877">
        <v>4.2243948847130071E-2</v>
      </c>
      <c r="AR20" s="874"/>
      <c r="AS20" s="877">
        <v>5.0264170771721614E-2</v>
      </c>
      <c r="AT20" s="877">
        <v>0.10740653561796541</v>
      </c>
      <c r="AU20" s="877">
        <v>0.17556161249877927</v>
      </c>
      <c r="AV20" s="877">
        <v>8.7381578449222119E-2</v>
      </c>
      <c r="AW20" s="877">
        <v>3.8236023399908683E-2</v>
      </c>
      <c r="AX20" s="877">
        <v>6.2884914572496287E-2</v>
      </c>
      <c r="AY20" s="877">
        <v>0.11420455696515916</v>
      </c>
      <c r="AZ20" s="877">
        <v>4.9547218778528322E-2</v>
      </c>
      <c r="BA20" s="877">
        <v>1.2519865084165241E-2</v>
      </c>
      <c r="BB20" s="877">
        <v>1.3403030465055575E-2</v>
      </c>
      <c r="BC20" s="877">
        <v>2.0145687281356454E-2</v>
      </c>
      <c r="BD20" s="877">
        <v>6.7916928918531228E-3</v>
      </c>
      <c r="BE20" s="877">
        <v>3.2859815805831839E-2</v>
      </c>
      <c r="BF20" s="877">
        <v>5.259730524536195E-2</v>
      </c>
      <c r="BG20" s="877">
        <v>9.4777871673078815E-2</v>
      </c>
      <c r="BH20" s="877">
        <v>4.0131751404773562E-2</v>
      </c>
      <c r="BI20" s="868" t="s">
        <v>496</v>
      </c>
    </row>
    <row r="21" spans="2:61">
      <c r="C21" s="888" t="s">
        <v>796</v>
      </c>
      <c r="D21" s="888"/>
      <c r="E21" s="888"/>
      <c r="F21" s="889">
        <f>SUM(F17:F19)</f>
        <v>1697.5803349999996</v>
      </c>
      <c r="G21" s="889">
        <v>2088.44</v>
      </c>
      <c r="H21" s="889">
        <v>2344.86</v>
      </c>
      <c r="I21" s="889">
        <v>2570.37</v>
      </c>
      <c r="J21" s="889">
        <v>2787.97</v>
      </c>
      <c r="K21" s="889">
        <v>2997.97</v>
      </c>
      <c r="L21" s="888"/>
      <c r="N21" s="652"/>
      <c r="R21" s="131"/>
      <c r="S21" s="131"/>
      <c r="T21" s="876" t="str">
        <f>"*H_"&amp;"*"&amp;RIGHT(W21,LEN(W21)-3)&amp;"_"&amp;SETUP!B66</f>
        <v>*H_*BIOWOO_X2</v>
      </c>
      <c r="U21" s="876" t="str">
        <f>COMM!F16&amp;"_"&amp;SETUP!C66</f>
        <v>Biomass and Renewable Waste to Residential_Existing 02</v>
      </c>
      <c r="V21" s="876" t="str">
        <f>RSD_Balance!A19</f>
        <v>BIOWOO</v>
      </c>
      <c r="W21" s="876" t="s">
        <v>687</v>
      </c>
      <c r="X21" s="876">
        <v>1</v>
      </c>
      <c r="Y21" s="876"/>
      <c r="Z21" s="876"/>
      <c r="AA21" s="876"/>
      <c r="AB21" s="876">
        <v>5.2909653443917494E-2</v>
      </c>
      <c r="AC21" s="876">
        <v>0.1130595111768057</v>
      </c>
      <c r="AD21" s="876">
        <v>0.18480169736713609</v>
      </c>
      <c r="AE21" s="876">
        <v>9.1980608893918028E-2</v>
      </c>
      <c r="AF21" s="876">
        <v>4.0248445684114405E-2</v>
      </c>
      <c r="AG21" s="876">
        <v>6.6194646918417144E-2</v>
      </c>
      <c r="AH21" s="876">
        <v>0.12021532312122017</v>
      </c>
      <c r="AI21" s="876">
        <v>5.2154967135292975E-2</v>
      </c>
      <c r="AJ21" s="876">
        <v>1.3178805351752886E-2</v>
      </c>
      <c r="AK21" s="876">
        <v>1.4108453121111133E-2</v>
      </c>
      <c r="AL21" s="876">
        <v>2.1205986611954164E-2</v>
      </c>
      <c r="AM21" s="876">
        <v>7.1491504124769718E-3</v>
      </c>
      <c r="AN21" s="876">
        <v>3.4589279795612465E-2</v>
      </c>
      <c r="AO21" s="876">
        <v>5.5365584468802055E-2</v>
      </c>
      <c r="AP21" s="876">
        <v>9.9766180708504015E-2</v>
      </c>
      <c r="AQ21" s="876">
        <v>4.2243948847130071E-2</v>
      </c>
      <c r="AR21" s="874"/>
      <c r="AS21" s="876">
        <v>5.0264170771721614E-2</v>
      </c>
      <c r="AT21" s="876">
        <v>0.10740653561796541</v>
      </c>
      <c r="AU21" s="876">
        <v>0.17556161249877927</v>
      </c>
      <c r="AV21" s="876">
        <v>8.7381578449222119E-2</v>
      </c>
      <c r="AW21" s="876">
        <v>3.8236023399908683E-2</v>
      </c>
      <c r="AX21" s="876">
        <v>6.2884914572496287E-2</v>
      </c>
      <c r="AY21" s="876">
        <v>0.11420455696515916</v>
      </c>
      <c r="AZ21" s="876">
        <v>4.9547218778528322E-2</v>
      </c>
      <c r="BA21" s="876">
        <v>1.2519865084165241E-2</v>
      </c>
      <c r="BB21" s="876">
        <v>1.3403030465055575E-2</v>
      </c>
      <c r="BC21" s="876">
        <v>2.0145687281356454E-2</v>
      </c>
      <c r="BD21" s="876">
        <v>6.7916928918531228E-3</v>
      </c>
      <c r="BE21" s="876">
        <v>3.2859815805831839E-2</v>
      </c>
      <c r="BF21" s="876">
        <v>5.259730524536195E-2</v>
      </c>
      <c r="BG21" s="876">
        <v>9.4777871673078815E-2</v>
      </c>
      <c r="BH21" s="876">
        <v>4.0131751404773562E-2</v>
      </c>
      <c r="BI21" s="868" t="s">
        <v>496</v>
      </c>
    </row>
    <row r="22" spans="2:61">
      <c r="R22" s="131"/>
      <c r="S22" s="131"/>
      <c r="T22" s="877" t="str">
        <f>"*H_"&amp;"*"&amp;RIGHT(W22,LEN(W22)-3)&amp;"_"&amp;SETUP!B64</f>
        <v>*H_*BIOGAS_X0</v>
      </c>
      <c r="U22" s="877" t="str">
        <f>COMM!F17&amp;"_"&amp;SETUP!C64</f>
        <v>Biogas to Residential_Existing 00</v>
      </c>
      <c r="V22" s="877" t="str">
        <f>RSD_Balance!A20</f>
        <v>BIOGAS</v>
      </c>
      <c r="W22" s="877" t="s">
        <v>688</v>
      </c>
      <c r="X22" s="877">
        <v>1</v>
      </c>
      <c r="Y22" s="877"/>
      <c r="Z22" s="877"/>
      <c r="AA22" s="877"/>
      <c r="AB22" s="877">
        <v>5.2909653443917494E-2</v>
      </c>
      <c r="AC22" s="877">
        <v>0.1130595111768057</v>
      </c>
      <c r="AD22" s="877">
        <v>0.18480169736713609</v>
      </c>
      <c r="AE22" s="877">
        <v>9.1980608893918028E-2</v>
      </c>
      <c r="AF22" s="877">
        <v>4.0248445684114405E-2</v>
      </c>
      <c r="AG22" s="877">
        <v>6.6194646918417144E-2</v>
      </c>
      <c r="AH22" s="877">
        <v>0.12021532312122017</v>
      </c>
      <c r="AI22" s="877">
        <v>5.2154967135292975E-2</v>
      </c>
      <c r="AJ22" s="877">
        <v>1.3178805351752886E-2</v>
      </c>
      <c r="AK22" s="877">
        <v>1.4108453121111133E-2</v>
      </c>
      <c r="AL22" s="877">
        <v>2.1205986611954164E-2</v>
      </c>
      <c r="AM22" s="877">
        <v>7.1491504124769718E-3</v>
      </c>
      <c r="AN22" s="877">
        <v>3.4589279795612465E-2</v>
      </c>
      <c r="AO22" s="877">
        <v>5.5365584468802055E-2</v>
      </c>
      <c r="AP22" s="877">
        <v>9.9766180708504015E-2</v>
      </c>
      <c r="AQ22" s="877">
        <v>4.2243948847130071E-2</v>
      </c>
      <c r="AR22" s="874"/>
      <c r="AS22" s="877">
        <v>5.0264170771721614E-2</v>
      </c>
      <c r="AT22" s="877">
        <v>0.10740653561796541</v>
      </c>
      <c r="AU22" s="877">
        <v>0.17556161249877927</v>
      </c>
      <c r="AV22" s="877">
        <v>8.7381578449222119E-2</v>
      </c>
      <c r="AW22" s="877">
        <v>3.8236023399908683E-2</v>
      </c>
      <c r="AX22" s="877">
        <v>6.2884914572496287E-2</v>
      </c>
      <c r="AY22" s="877">
        <v>0.11420455696515916</v>
      </c>
      <c r="AZ22" s="877">
        <v>4.9547218778528322E-2</v>
      </c>
      <c r="BA22" s="877">
        <v>1.2519865084165241E-2</v>
      </c>
      <c r="BB22" s="877">
        <v>1.3403030465055575E-2</v>
      </c>
      <c r="BC22" s="877">
        <v>2.0145687281356454E-2</v>
      </c>
      <c r="BD22" s="877">
        <v>6.7916928918531228E-3</v>
      </c>
      <c r="BE22" s="877">
        <v>3.2859815805831839E-2</v>
      </c>
      <c r="BF22" s="877">
        <v>5.259730524536195E-2</v>
      </c>
      <c r="BG22" s="877">
        <v>9.4777871673078815E-2</v>
      </c>
      <c r="BH22" s="877">
        <v>4.0131751404773562E-2</v>
      </c>
      <c r="BI22" s="868" t="s">
        <v>496</v>
      </c>
    </row>
    <row r="23" spans="2:61" ht="21">
      <c r="C23" s="120" t="s">
        <v>821</v>
      </c>
      <c r="D23" s="120"/>
      <c r="E23" s="111" t="s">
        <v>834</v>
      </c>
      <c r="F23" s="111"/>
      <c r="R23" s="131"/>
      <c r="S23" s="131"/>
      <c r="T23" s="876" t="str">
        <f>"*H_"&amp;"*"&amp;RIGHT(W23,LEN(W23)-3)&amp;"_"&amp;SETUP!B64</f>
        <v>*H_*BIOMUN_X0</v>
      </c>
      <c r="U23" s="876" t="str">
        <f>COMM!F18&amp;"_"&amp;SETUP!C64</f>
        <v>Landfill Gas to Residential_Existing 00</v>
      </c>
      <c r="V23" s="876" t="str">
        <f>RSD_Balance!A21</f>
        <v>BIOMUN</v>
      </c>
      <c r="W23" s="876" t="s">
        <v>689</v>
      </c>
      <c r="X23" s="876">
        <v>1</v>
      </c>
      <c r="Y23" s="876"/>
      <c r="Z23" s="876"/>
      <c r="AA23" s="876"/>
      <c r="AB23" s="876">
        <v>5.2909653443917494E-2</v>
      </c>
      <c r="AC23" s="876">
        <v>0.1130595111768057</v>
      </c>
      <c r="AD23" s="876">
        <v>0.18480169736713609</v>
      </c>
      <c r="AE23" s="876">
        <v>9.1980608893918028E-2</v>
      </c>
      <c r="AF23" s="876">
        <v>4.0248445684114405E-2</v>
      </c>
      <c r="AG23" s="876">
        <v>6.6194646918417144E-2</v>
      </c>
      <c r="AH23" s="876">
        <v>0.12021532312122017</v>
      </c>
      <c r="AI23" s="876">
        <v>5.2154967135292975E-2</v>
      </c>
      <c r="AJ23" s="876">
        <v>1.3178805351752886E-2</v>
      </c>
      <c r="AK23" s="876">
        <v>1.4108453121111133E-2</v>
      </c>
      <c r="AL23" s="876">
        <v>2.1205986611954164E-2</v>
      </c>
      <c r="AM23" s="876">
        <v>7.1491504124769718E-3</v>
      </c>
      <c r="AN23" s="876">
        <v>3.4589279795612465E-2</v>
      </c>
      <c r="AO23" s="876">
        <v>5.5365584468802055E-2</v>
      </c>
      <c r="AP23" s="876">
        <v>9.9766180708504015E-2</v>
      </c>
      <c r="AQ23" s="876">
        <v>4.2243948847130071E-2</v>
      </c>
      <c r="AR23" s="874"/>
      <c r="AS23" s="876">
        <v>5.0264170771721614E-2</v>
      </c>
      <c r="AT23" s="876">
        <v>0.10740653561796541</v>
      </c>
      <c r="AU23" s="876">
        <v>0.17556161249877927</v>
      </c>
      <c r="AV23" s="876">
        <v>8.7381578449222119E-2</v>
      </c>
      <c r="AW23" s="876">
        <v>3.8236023399908683E-2</v>
      </c>
      <c r="AX23" s="876">
        <v>6.2884914572496287E-2</v>
      </c>
      <c r="AY23" s="876">
        <v>0.11420455696515916</v>
      </c>
      <c r="AZ23" s="876">
        <v>4.9547218778528322E-2</v>
      </c>
      <c r="BA23" s="876">
        <v>1.2519865084165241E-2</v>
      </c>
      <c r="BB23" s="876">
        <v>1.3403030465055575E-2</v>
      </c>
      <c r="BC23" s="876">
        <v>2.0145687281356454E-2</v>
      </c>
      <c r="BD23" s="876">
        <v>6.7916928918531228E-3</v>
      </c>
      <c r="BE23" s="876">
        <v>3.2859815805831839E-2</v>
      </c>
      <c r="BF23" s="876">
        <v>5.259730524536195E-2</v>
      </c>
      <c r="BG23" s="876">
        <v>9.4777871673078815E-2</v>
      </c>
      <c r="BH23" s="876">
        <v>4.0131751404773562E-2</v>
      </c>
      <c r="BI23" s="868" t="s">
        <v>496</v>
      </c>
    </row>
    <row r="24" spans="2:61">
      <c r="D24" s="148" t="s">
        <v>798</v>
      </c>
      <c r="R24" s="131"/>
      <c r="S24" s="131"/>
      <c r="T24" s="877" t="str">
        <f>"*H_"&amp;"*"&amp;RIGHT(W24,LEN(W24)-3)&amp;"_"&amp;SETUP!B64</f>
        <v>*H_*RENGEO_X0</v>
      </c>
      <c r="U24" s="877" t="str">
        <f>COMM!F19&amp;"_"&amp;SETUP!C64</f>
        <v>Geothermal to Residential_Existing 00</v>
      </c>
      <c r="V24" s="877" t="str">
        <f>RSD_Balance!A22</f>
        <v>RENGEO</v>
      </c>
      <c r="W24" s="877" t="s">
        <v>690</v>
      </c>
      <c r="X24" s="877">
        <v>1</v>
      </c>
      <c r="Y24" s="877"/>
      <c r="Z24" s="877"/>
      <c r="AA24" s="877"/>
      <c r="AB24" s="877">
        <v>5.2909653443917494E-2</v>
      </c>
      <c r="AC24" s="877">
        <v>0.1130595111768057</v>
      </c>
      <c r="AD24" s="877">
        <v>0.18480169736713609</v>
      </c>
      <c r="AE24" s="877">
        <v>9.1980608893918028E-2</v>
      </c>
      <c r="AF24" s="877">
        <v>4.0248445684114405E-2</v>
      </c>
      <c r="AG24" s="877">
        <v>6.6194646918417144E-2</v>
      </c>
      <c r="AH24" s="877">
        <v>0.12021532312122017</v>
      </c>
      <c r="AI24" s="877">
        <v>5.2154967135292975E-2</v>
      </c>
      <c r="AJ24" s="877">
        <v>1.3178805351752886E-2</v>
      </c>
      <c r="AK24" s="877">
        <v>1.4108453121111133E-2</v>
      </c>
      <c r="AL24" s="877">
        <v>2.1205986611954164E-2</v>
      </c>
      <c r="AM24" s="877">
        <v>7.1491504124769718E-3</v>
      </c>
      <c r="AN24" s="877">
        <v>3.4589279795612465E-2</v>
      </c>
      <c r="AO24" s="877">
        <v>5.5365584468802055E-2</v>
      </c>
      <c r="AP24" s="877">
        <v>9.9766180708504015E-2</v>
      </c>
      <c r="AQ24" s="877">
        <v>4.2243948847130071E-2</v>
      </c>
      <c r="AR24" s="874"/>
      <c r="AS24" s="877">
        <v>5.0264170771721614E-2</v>
      </c>
      <c r="AT24" s="877">
        <v>0.10740653561796541</v>
      </c>
      <c r="AU24" s="877">
        <v>0.17556161249877927</v>
      </c>
      <c r="AV24" s="877">
        <v>8.7381578449222119E-2</v>
      </c>
      <c r="AW24" s="877">
        <v>3.8236023399908683E-2</v>
      </c>
      <c r="AX24" s="877">
        <v>6.2884914572496287E-2</v>
      </c>
      <c r="AY24" s="877">
        <v>0.11420455696515916</v>
      </c>
      <c r="AZ24" s="877">
        <v>4.9547218778528322E-2</v>
      </c>
      <c r="BA24" s="877">
        <v>1.2519865084165241E-2</v>
      </c>
      <c r="BB24" s="877">
        <v>1.3403030465055575E-2</v>
      </c>
      <c r="BC24" s="877">
        <v>2.0145687281356454E-2</v>
      </c>
      <c r="BD24" s="877">
        <v>6.7916928918531228E-3</v>
      </c>
      <c r="BE24" s="877">
        <v>3.2859815805831839E-2</v>
      </c>
      <c r="BF24" s="877">
        <v>5.259730524536195E-2</v>
      </c>
      <c r="BG24" s="877">
        <v>9.4777871673078815E-2</v>
      </c>
      <c r="BH24" s="877">
        <v>4.0131751404773562E-2</v>
      </c>
      <c r="BI24" s="868" t="s">
        <v>496</v>
      </c>
    </row>
    <row r="25" spans="2:61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131"/>
      <c r="T25" s="876" t="str">
        <f>"*H_"&amp;"*"&amp;RIGHT(W25,LEN(W25)-3)&amp;"_"&amp;SETUP!B64</f>
        <v>*H_*BIOETH_X0</v>
      </c>
      <c r="U25" s="876" t="str">
        <f>COMM!F20&amp;"_"&amp;SETUP!C64</f>
        <v>Ethanol to Residential_Existing 00</v>
      </c>
      <c r="V25" s="876" t="str">
        <f>RSD_Balance!A23</f>
        <v>BIOETH</v>
      </c>
      <c r="W25" s="876" t="s">
        <v>691</v>
      </c>
      <c r="X25" s="876">
        <v>1</v>
      </c>
      <c r="Y25" s="876"/>
      <c r="Z25" s="876"/>
      <c r="AA25" s="876"/>
      <c r="AB25" s="876">
        <v>5.2909653443917494E-2</v>
      </c>
      <c r="AC25" s="876">
        <v>0.1130595111768057</v>
      </c>
      <c r="AD25" s="876">
        <v>0.18480169736713609</v>
      </c>
      <c r="AE25" s="876">
        <v>9.1980608893918028E-2</v>
      </c>
      <c r="AF25" s="876">
        <v>4.0248445684114405E-2</v>
      </c>
      <c r="AG25" s="876">
        <v>6.6194646918417144E-2</v>
      </c>
      <c r="AH25" s="876">
        <v>0.12021532312122017</v>
      </c>
      <c r="AI25" s="876">
        <v>5.2154967135292975E-2</v>
      </c>
      <c r="AJ25" s="876">
        <v>1.3178805351752886E-2</v>
      </c>
      <c r="AK25" s="876">
        <v>1.4108453121111133E-2</v>
      </c>
      <c r="AL25" s="876">
        <v>2.1205986611954164E-2</v>
      </c>
      <c r="AM25" s="876">
        <v>7.1491504124769718E-3</v>
      </c>
      <c r="AN25" s="876">
        <v>3.4589279795612465E-2</v>
      </c>
      <c r="AO25" s="876">
        <v>5.5365584468802055E-2</v>
      </c>
      <c r="AP25" s="876">
        <v>9.9766180708504015E-2</v>
      </c>
      <c r="AQ25" s="876">
        <v>4.2243948847130071E-2</v>
      </c>
      <c r="AR25" s="874"/>
      <c r="AS25" s="876">
        <v>5.0264170771721614E-2</v>
      </c>
      <c r="AT25" s="876">
        <v>0.10740653561796541</v>
      </c>
      <c r="AU25" s="876">
        <v>0.17556161249877927</v>
      </c>
      <c r="AV25" s="876">
        <v>8.7381578449222119E-2</v>
      </c>
      <c r="AW25" s="876">
        <v>3.8236023399908683E-2</v>
      </c>
      <c r="AX25" s="876">
        <v>6.2884914572496287E-2</v>
      </c>
      <c r="AY25" s="876">
        <v>0.11420455696515916</v>
      </c>
      <c r="AZ25" s="876">
        <v>4.9547218778528322E-2</v>
      </c>
      <c r="BA25" s="876">
        <v>1.2519865084165241E-2</v>
      </c>
      <c r="BB25" s="876">
        <v>1.3403030465055575E-2</v>
      </c>
      <c r="BC25" s="876">
        <v>2.0145687281356454E-2</v>
      </c>
      <c r="BD25" s="876">
        <v>6.7916928918531228E-3</v>
      </c>
      <c r="BE25" s="876">
        <v>3.2859815805831839E-2</v>
      </c>
      <c r="BF25" s="876">
        <v>5.259730524536195E-2</v>
      </c>
      <c r="BG25" s="876">
        <v>9.4777871673078815E-2</v>
      </c>
      <c r="BH25" s="876">
        <v>4.0131751404773562E-2</v>
      </c>
      <c r="BI25" s="868" t="s">
        <v>496</v>
      </c>
    </row>
    <row r="26" spans="2:61">
      <c r="E26" s="148" t="s">
        <v>799</v>
      </c>
      <c r="F26" s="884">
        <f>I77</f>
        <v>875.12249999999995</v>
      </c>
      <c r="H26">
        <v>1122.25</v>
      </c>
      <c r="R26" s="131"/>
      <c r="S26" s="131"/>
      <c r="T26" s="877" t="str">
        <f>"*H_"&amp;"*"&amp;RIGHT(W26,LEN(W26)-3)&amp;"_"&amp;SETUP!B64</f>
        <v>*H_*BIODST_X0</v>
      </c>
      <c r="U26" s="877" t="str">
        <f>COMM!F21&amp;"_"&amp;SETUP!C64</f>
        <v>Biodiesel to Residential_Existing 00</v>
      </c>
      <c r="V26" s="877" t="str">
        <f>RSD_Balance!A24</f>
        <v>BIODST</v>
      </c>
      <c r="W26" s="877" t="s">
        <v>692</v>
      </c>
      <c r="X26" s="877">
        <v>1</v>
      </c>
      <c r="Y26" s="877"/>
      <c r="Z26" s="877"/>
      <c r="AA26" s="877"/>
      <c r="AB26" s="877">
        <v>5.2909653443917494E-2</v>
      </c>
      <c r="AC26" s="877">
        <v>0.1130595111768057</v>
      </c>
      <c r="AD26" s="877">
        <v>0.18480169736713609</v>
      </c>
      <c r="AE26" s="877">
        <v>9.1980608893918028E-2</v>
      </c>
      <c r="AF26" s="877">
        <v>4.0248445684114405E-2</v>
      </c>
      <c r="AG26" s="877">
        <v>6.6194646918417144E-2</v>
      </c>
      <c r="AH26" s="877">
        <v>0.12021532312122017</v>
      </c>
      <c r="AI26" s="877">
        <v>5.2154967135292975E-2</v>
      </c>
      <c r="AJ26" s="877">
        <v>1.3178805351752886E-2</v>
      </c>
      <c r="AK26" s="877">
        <v>1.4108453121111133E-2</v>
      </c>
      <c r="AL26" s="877">
        <v>2.1205986611954164E-2</v>
      </c>
      <c r="AM26" s="877">
        <v>7.1491504124769718E-3</v>
      </c>
      <c r="AN26" s="877">
        <v>3.4589279795612465E-2</v>
      </c>
      <c r="AO26" s="877">
        <v>5.5365584468802055E-2</v>
      </c>
      <c r="AP26" s="877">
        <v>9.9766180708504015E-2</v>
      </c>
      <c r="AQ26" s="877">
        <v>4.2243948847130071E-2</v>
      </c>
      <c r="AR26" s="874"/>
      <c r="AS26" s="877">
        <v>5.0264170771721614E-2</v>
      </c>
      <c r="AT26" s="877">
        <v>0.10740653561796541</v>
      </c>
      <c r="AU26" s="877">
        <v>0.17556161249877927</v>
      </c>
      <c r="AV26" s="877">
        <v>8.7381578449222119E-2</v>
      </c>
      <c r="AW26" s="877">
        <v>3.8236023399908683E-2</v>
      </c>
      <c r="AX26" s="877">
        <v>6.2884914572496287E-2</v>
      </c>
      <c r="AY26" s="877">
        <v>0.11420455696515916</v>
      </c>
      <c r="AZ26" s="877">
        <v>4.9547218778528322E-2</v>
      </c>
      <c r="BA26" s="877">
        <v>1.2519865084165241E-2</v>
      </c>
      <c r="BB26" s="877">
        <v>1.3403030465055575E-2</v>
      </c>
      <c r="BC26" s="877">
        <v>2.0145687281356454E-2</v>
      </c>
      <c r="BD26" s="877">
        <v>6.7916928918531228E-3</v>
      </c>
      <c r="BE26" s="877">
        <v>3.2859815805831839E-2</v>
      </c>
      <c r="BF26" s="877">
        <v>5.259730524536195E-2</v>
      </c>
      <c r="BG26" s="877">
        <v>9.4777871673078815E-2</v>
      </c>
      <c r="BH26" s="877">
        <v>4.0131751404773562E-2</v>
      </c>
      <c r="BI26" s="868" t="s">
        <v>496</v>
      </c>
    </row>
    <row r="27" spans="2:61">
      <c r="E27" s="148" t="s">
        <v>800</v>
      </c>
      <c r="F27" s="884">
        <f>I78</f>
        <v>486.83249999999998</v>
      </c>
      <c r="H27">
        <v>817.05</v>
      </c>
      <c r="R27" s="131"/>
      <c r="S27" s="131"/>
      <c r="T27" s="876" t="str">
        <f>"*H_"&amp;"*"&amp;RIGHT(W27,LEN(W27)-3)&amp;"_"&amp;SETUP!B64</f>
        <v>*H_*BIOSLU_X0</v>
      </c>
      <c r="U27" s="876" t="str">
        <f>COMM!F22&amp;"_"&amp;SETUP!C64</f>
        <v>Non-Renewable Waste to Residential_Existing 00</v>
      </c>
      <c r="V27" s="876" t="str">
        <f>RSD_Balance!A25</f>
        <v>BIOSLU</v>
      </c>
      <c r="W27" s="876" t="s">
        <v>693</v>
      </c>
      <c r="X27" s="876">
        <v>1</v>
      </c>
      <c r="Y27" s="876"/>
      <c r="Z27" s="876"/>
      <c r="AA27" s="876"/>
      <c r="AB27" s="876">
        <v>5.2909653443917494E-2</v>
      </c>
      <c r="AC27" s="876">
        <v>0.1130595111768057</v>
      </c>
      <c r="AD27" s="876">
        <v>0.18480169736713609</v>
      </c>
      <c r="AE27" s="876">
        <v>9.1980608893918028E-2</v>
      </c>
      <c r="AF27" s="876">
        <v>4.0248445684114405E-2</v>
      </c>
      <c r="AG27" s="876">
        <v>6.6194646918417144E-2</v>
      </c>
      <c r="AH27" s="876">
        <v>0.12021532312122017</v>
      </c>
      <c r="AI27" s="876">
        <v>5.2154967135292975E-2</v>
      </c>
      <c r="AJ27" s="876">
        <v>1.3178805351752886E-2</v>
      </c>
      <c r="AK27" s="876">
        <v>1.4108453121111133E-2</v>
      </c>
      <c r="AL27" s="876">
        <v>2.1205986611954164E-2</v>
      </c>
      <c r="AM27" s="876">
        <v>7.1491504124769718E-3</v>
      </c>
      <c r="AN27" s="876">
        <v>3.4589279795612465E-2</v>
      </c>
      <c r="AO27" s="876">
        <v>5.5365584468802055E-2</v>
      </c>
      <c r="AP27" s="876">
        <v>9.9766180708504015E-2</v>
      </c>
      <c r="AQ27" s="876">
        <v>4.2243948847130071E-2</v>
      </c>
      <c r="AR27" s="874"/>
      <c r="AS27" s="876">
        <v>5.0264170771721614E-2</v>
      </c>
      <c r="AT27" s="876">
        <v>0.10740653561796541</v>
      </c>
      <c r="AU27" s="876">
        <v>0.17556161249877927</v>
      </c>
      <c r="AV27" s="876">
        <v>8.7381578449222119E-2</v>
      </c>
      <c r="AW27" s="876">
        <v>3.8236023399908683E-2</v>
      </c>
      <c r="AX27" s="876">
        <v>6.2884914572496287E-2</v>
      </c>
      <c r="AY27" s="876">
        <v>0.11420455696515916</v>
      </c>
      <c r="AZ27" s="876">
        <v>4.9547218778528322E-2</v>
      </c>
      <c r="BA27" s="876">
        <v>1.2519865084165241E-2</v>
      </c>
      <c r="BB27" s="876">
        <v>1.3403030465055575E-2</v>
      </c>
      <c r="BC27" s="876">
        <v>2.0145687281356454E-2</v>
      </c>
      <c r="BD27" s="876">
        <v>6.7916928918531228E-3</v>
      </c>
      <c r="BE27" s="876">
        <v>3.2859815805831839E-2</v>
      </c>
      <c r="BF27" s="876">
        <v>5.259730524536195E-2</v>
      </c>
      <c r="BG27" s="876">
        <v>9.4777871673078815E-2</v>
      </c>
      <c r="BH27" s="876">
        <v>4.0131751404773562E-2</v>
      </c>
      <c r="BI27" s="868" t="s">
        <v>496</v>
      </c>
    </row>
    <row r="28" spans="2:61">
      <c r="E28" s="148" t="s">
        <v>801</v>
      </c>
      <c r="F28" s="884">
        <f>I79</f>
        <v>655.88249999999994</v>
      </c>
      <c r="H28">
        <v>345.07500000000005</v>
      </c>
      <c r="R28" s="131"/>
      <c r="S28" s="131"/>
      <c r="T28" s="877" t="str">
        <f>"*H_"&amp;"*"&amp;"SMF"&amp;"_"&amp;SETUP!B64</f>
        <v>*H_*SMF_X0</v>
      </c>
      <c r="U28" s="877" t="str">
        <f>COMM!F23&amp;"_"&amp;SETUP!C64</f>
        <v>Solid Multi-Fuel_Existing 00</v>
      </c>
      <c r="V28" s="877" t="s">
        <v>590</v>
      </c>
      <c r="W28" s="877" t="s">
        <v>675</v>
      </c>
      <c r="X28" s="877">
        <v>0.09</v>
      </c>
      <c r="Y28" s="877"/>
      <c r="Z28" s="877"/>
      <c r="AA28" s="877"/>
      <c r="AB28" s="877">
        <v>5.2909653443917494E-2</v>
      </c>
      <c r="AC28" s="877">
        <v>0.1130595111768057</v>
      </c>
      <c r="AD28" s="877">
        <v>0.18480169736713609</v>
      </c>
      <c r="AE28" s="877">
        <v>9.1980608893918028E-2</v>
      </c>
      <c r="AF28" s="877">
        <v>4.0248445684114405E-2</v>
      </c>
      <c r="AG28" s="877">
        <v>6.6194646918417144E-2</v>
      </c>
      <c r="AH28" s="877">
        <v>0.12021532312122017</v>
      </c>
      <c r="AI28" s="877">
        <v>5.2154967135292975E-2</v>
      </c>
      <c r="AJ28" s="877">
        <v>1.3178805351752886E-2</v>
      </c>
      <c r="AK28" s="877">
        <v>1.4108453121111133E-2</v>
      </c>
      <c r="AL28" s="877">
        <v>2.1205986611954164E-2</v>
      </c>
      <c r="AM28" s="877">
        <v>7.1491504124769718E-3</v>
      </c>
      <c r="AN28" s="877">
        <v>3.4589279795612465E-2</v>
      </c>
      <c r="AO28" s="877">
        <v>5.5365584468802055E-2</v>
      </c>
      <c r="AP28" s="877">
        <v>9.9766180708504015E-2</v>
      </c>
      <c r="AQ28" s="877">
        <v>4.2243948847130071E-2</v>
      </c>
      <c r="AR28" s="874"/>
      <c r="AS28" s="877">
        <v>5.0264170771721614E-2</v>
      </c>
      <c r="AT28" s="877">
        <v>0.10740653561796541</v>
      </c>
      <c r="AU28" s="877">
        <v>0.17556161249877927</v>
      </c>
      <c r="AV28" s="877">
        <v>8.7381578449222119E-2</v>
      </c>
      <c r="AW28" s="877">
        <v>3.8236023399908683E-2</v>
      </c>
      <c r="AX28" s="877">
        <v>6.2884914572496287E-2</v>
      </c>
      <c r="AY28" s="877">
        <v>0.11420455696515916</v>
      </c>
      <c r="AZ28" s="877">
        <v>4.9547218778528322E-2</v>
      </c>
      <c r="BA28" s="877">
        <v>1.2519865084165241E-2</v>
      </c>
      <c r="BB28" s="877">
        <v>1.3403030465055575E-2</v>
      </c>
      <c r="BC28" s="877">
        <v>2.0145687281356454E-2</v>
      </c>
      <c r="BD28" s="877">
        <v>6.7916928918531228E-3</v>
      </c>
      <c r="BE28" s="877">
        <v>3.2859815805831839E-2</v>
      </c>
      <c r="BF28" s="877">
        <v>5.259730524536195E-2</v>
      </c>
      <c r="BG28" s="877">
        <v>9.4777871673078815E-2</v>
      </c>
      <c r="BH28" s="877">
        <v>4.0131751404773562E-2</v>
      </c>
      <c r="BI28" s="868" t="s">
        <v>496</v>
      </c>
    </row>
    <row r="29" spans="2:61">
      <c r="E29" s="148" t="s">
        <v>802</v>
      </c>
      <c r="F29" s="884">
        <f>I80</f>
        <v>456.48</v>
      </c>
      <c r="H29">
        <v>723.67499999999995</v>
      </c>
      <c r="R29" s="131"/>
      <c r="S29" s="131"/>
      <c r="T29" s="876" t="str">
        <f>"*H_"&amp;"*"&amp;"SMF"&amp;"_"&amp;SETUP!B64</f>
        <v>*H_*SMF_X0</v>
      </c>
      <c r="U29" s="876" t="str">
        <f>COMM!F23&amp;"_"&amp;SETUP!C64</f>
        <v>Solid Multi-Fuel_Existing 00</v>
      </c>
      <c r="V29" s="876"/>
      <c r="W29" s="876" t="s">
        <v>676</v>
      </c>
      <c r="X29" s="876">
        <v>0.04</v>
      </c>
      <c r="Y29" s="876"/>
      <c r="Z29" s="876"/>
      <c r="AA29" s="876"/>
      <c r="AB29" s="876">
        <v>5.2909653443917494E-2</v>
      </c>
      <c r="AC29" s="876">
        <v>0.1130595111768057</v>
      </c>
      <c r="AD29" s="876">
        <v>0.18480169736713609</v>
      </c>
      <c r="AE29" s="876">
        <v>9.1980608893918028E-2</v>
      </c>
      <c r="AF29" s="876">
        <v>4.0248445684114405E-2</v>
      </c>
      <c r="AG29" s="876">
        <v>6.6194646918417144E-2</v>
      </c>
      <c r="AH29" s="876">
        <v>0.12021532312122017</v>
      </c>
      <c r="AI29" s="876">
        <v>5.2154967135292975E-2</v>
      </c>
      <c r="AJ29" s="876">
        <v>1.3178805351752886E-2</v>
      </c>
      <c r="AK29" s="876">
        <v>1.4108453121111133E-2</v>
      </c>
      <c r="AL29" s="876">
        <v>2.1205986611954164E-2</v>
      </c>
      <c r="AM29" s="876">
        <v>7.1491504124769718E-3</v>
      </c>
      <c r="AN29" s="876">
        <v>3.4589279795612465E-2</v>
      </c>
      <c r="AO29" s="876">
        <v>5.5365584468802055E-2</v>
      </c>
      <c r="AP29" s="876">
        <v>9.9766180708504015E-2</v>
      </c>
      <c r="AQ29" s="876">
        <v>4.2243948847130071E-2</v>
      </c>
      <c r="AR29" s="874"/>
      <c r="AS29" s="876">
        <v>5.0264170771721614E-2</v>
      </c>
      <c r="AT29" s="876">
        <v>0.10740653561796541</v>
      </c>
      <c r="AU29" s="876">
        <v>0.17556161249877927</v>
      </c>
      <c r="AV29" s="876">
        <v>8.7381578449222119E-2</v>
      </c>
      <c r="AW29" s="876">
        <v>3.8236023399908683E-2</v>
      </c>
      <c r="AX29" s="876">
        <v>6.2884914572496287E-2</v>
      </c>
      <c r="AY29" s="876">
        <v>0.11420455696515916</v>
      </c>
      <c r="AZ29" s="876">
        <v>4.9547218778528322E-2</v>
      </c>
      <c r="BA29" s="876">
        <v>1.2519865084165241E-2</v>
      </c>
      <c r="BB29" s="876">
        <v>1.3403030465055575E-2</v>
      </c>
      <c r="BC29" s="876">
        <v>2.0145687281356454E-2</v>
      </c>
      <c r="BD29" s="876">
        <v>6.7916928918531228E-3</v>
      </c>
      <c r="BE29" s="876">
        <v>3.2859815805831839E-2</v>
      </c>
      <c r="BF29" s="876">
        <v>5.259730524536195E-2</v>
      </c>
      <c r="BG29" s="876">
        <v>9.4777871673078815E-2</v>
      </c>
      <c r="BH29" s="876">
        <v>4.0131751404773562E-2</v>
      </c>
      <c r="BI29" s="868" t="s">
        <v>496</v>
      </c>
    </row>
    <row r="30" spans="2:61">
      <c r="E30" s="148" t="s">
        <v>817</v>
      </c>
      <c r="F30" s="884">
        <f>SUM(F26:F29)</f>
        <v>2474.3175000000001</v>
      </c>
      <c r="R30" s="131"/>
      <c r="S30" s="131"/>
      <c r="T30" s="877" t="str">
        <f>"*H_"&amp;"*"&amp;"SMF"&amp;"_"&amp;SETUP!B64</f>
        <v>*H_*SMF_X0</v>
      </c>
      <c r="U30" s="877" t="str">
        <f>COMM!F23&amp;"_"&amp;SETUP!C64</f>
        <v>Solid Multi-Fuel_Existing 00</v>
      </c>
      <c r="V30" s="877"/>
      <c r="W30" s="877" t="s">
        <v>678</v>
      </c>
      <c r="X30" s="877">
        <v>0.02</v>
      </c>
      <c r="Y30" s="877"/>
      <c r="Z30" s="877"/>
      <c r="AA30" s="877"/>
      <c r="AB30" s="877">
        <v>5.2909653443917494E-2</v>
      </c>
      <c r="AC30" s="877">
        <v>0.1130595111768057</v>
      </c>
      <c r="AD30" s="877">
        <v>0.18480169736713609</v>
      </c>
      <c r="AE30" s="877">
        <v>9.1980608893918028E-2</v>
      </c>
      <c r="AF30" s="877">
        <v>4.0248445684114405E-2</v>
      </c>
      <c r="AG30" s="877">
        <v>6.6194646918417144E-2</v>
      </c>
      <c r="AH30" s="877">
        <v>0.12021532312122017</v>
      </c>
      <c r="AI30" s="877">
        <v>5.2154967135292975E-2</v>
      </c>
      <c r="AJ30" s="877">
        <v>1.3178805351752886E-2</v>
      </c>
      <c r="AK30" s="877">
        <v>1.4108453121111133E-2</v>
      </c>
      <c r="AL30" s="877">
        <v>2.1205986611954164E-2</v>
      </c>
      <c r="AM30" s="877">
        <v>7.1491504124769718E-3</v>
      </c>
      <c r="AN30" s="877">
        <v>3.4589279795612465E-2</v>
      </c>
      <c r="AO30" s="877">
        <v>5.5365584468802055E-2</v>
      </c>
      <c r="AP30" s="877">
        <v>9.9766180708504015E-2</v>
      </c>
      <c r="AQ30" s="877">
        <v>4.2243948847130071E-2</v>
      </c>
      <c r="AR30" s="874"/>
      <c r="AS30" s="877">
        <v>5.0264170771721614E-2</v>
      </c>
      <c r="AT30" s="877">
        <v>0.10740653561796541</v>
      </c>
      <c r="AU30" s="877">
        <v>0.17556161249877927</v>
      </c>
      <c r="AV30" s="877">
        <v>8.7381578449222119E-2</v>
      </c>
      <c r="AW30" s="877">
        <v>3.8236023399908683E-2</v>
      </c>
      <c r="AX30" s="877">
        <v>6.2884914572496287E-2</v>
      </c>
      <c r="AY30" s="877">
        <v>0.11420455696515916</v>
      </c>
      <c r="AZ30" s="877">
        <v>4.9547218778528322E-2</v>
      </c>
      <c r="BA30" s="877">
        <v>1.2519865084165241E-2</v>
      </c>
      <c r="BB30" s="877">
        <v>1.3403030465055575E-2</v>
      </c>
      <c r="BC30" s="877">
        <v>2.0145687281356454E-2</v>
      </c>
      <c r="BD30" s="877">
        <v>6.7916928918531228E-3</v>
      </c>
      <c r="BE30" s="877">
        <v>3.2859815805831839E-2</v>
      </c>
      <c r="BF30" s="877">
        <v>5.259730524536195E-2</v>
      </c>
      <c r="BG30" s="877">
        <v>9.4777871673078815E-2</v>
      </c>
      <c r="BH30" s="877">
        <v>4.0131751404773562E-2</v>
      </c>
      <c r="BI30" s="868" t="s">
        <v>496</v>
      </c>
    </row>
    <row r="31" spans="2:61" ht="15">
      <c r="C31" s="73" t="s">
        <v>816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131"/>
      <c r="T31" s="876" t="str">
        <f>"*H_"&amp;"*"&amp;"SMF"&amp;"_"&amp;SETUP!B64</f>
        <v>*H_*SMF_X0</v>
      </c>
      <c r="U31" s="876" t="str">
        <f>COMM!F23&amp;"_"&amp;SETUP!C64</f>
        <v>Solid Multi-Fuel_Existing 00</v>
      </c>
      <c r="V31" s="876"/>
      <c r="W31" s="876" t="s">
        <v>498</v>
      </c>
      <c r="X31" s="876">
        <v>0.75</v>
      </c>
      <c r="Y31" s="876"/>
      <c r="Z31" s="876"/>
      <c r="AA31" s="876"/>
      <c r="AB31" s="876">
        <v>5.2909653443917494E-2</v>
      </c>
      <c r="AC31" s="876">
        <v>0.1130595111768057</v>
      </c>
      <c r="AD31" s="876">
        <v>0.18480169736713609</v>
      </c>
      <c r="AE31" s="876">
        <v>9.1980608893918028E-2</v>
      </c>
      <c r="AF31" s="876">
        <v>4.0248445684114405E-2</v>
      </c>
      <c r="AG31" s="876">
        <v>6.6194646918417144E-2</v>
      </c>
      <c r="AH31" s="876">
        <v>0.12021532312122017</v>
      </c>
      <c r="AI31" s="876">
        <v>5.2154967135292975E-2</v>
      </c>
      <c r="AJ31" s="876">
        <v>1.3178805351752886E-2</v>
      </c>
      <c r="AK31" s="876">
        <v>1.4108453121111133E-2</v>
      </c>
      <c r="AL31" s="876">
        <v>2.1205986611954164E-2</v>
      </c>
      <c r="AM31" s="876">
        <v>7.1491504124769718E-3</v>
      </c>
      <c r="AN31" s="876">
        <v>3.4589279795612465E-2</v>
      </c>
      <c r="AO31" s="876">
        <v>5.5365584468802055E-2</v>
      </c>
      <c r="AP31" s="876">
        <v>9.9766180708504015E-2</v>
      </c>
      <c r="AQ31" s="876">
        <v>4.2243948847130071E-2</v>
      </c>
      <c r="AR31" s="874"/>
      <c r="AS31" s="876">
        <v>5.0264170771721614E-2</v>
      </c>
      <c r="AT31" s="876">
        <v>0.10740653561796541</v>
      </c>
      <c r="AU31" s="876">
        <v>0.17556161249877927</v>
      </c>
      <c r="AV31" s="876">
        <v>8.7381578449222119E-2</v>
      </c>
      <c r="AW31" s="876">
        <v>3.8236023399908683E-2</v>
      </c>
      <c r="AX31" s="876">
        <v>6.2884914572496287E-2</v>
      </c>
      <c r="AY31" s="876">
        <v>0.11420455696515916</v>
      </c>
      <c r="AZ31" s="876">
        <v>4.9547218778528322E-2</v>
      </c>
      <c r="BA31" s="876">
        <v>1.2519865084165241E-2</v>
      </c>
      <c r="BB31" s="876">
        <v>1.3403030465055575E-2</v>
      </c>
      <c r="BC31" s="876">
        <v>2.0145687281356454E-2</v>
      </c>
      <c r="BD31" s="876">
        <v>6.7916928918531228E-3</v>
      </c>
      <c r="BE31" s="876">
        <v>3.2859815805831839E-2</v>
      </c>
      <c r="BF31" s="876">
        <v>5.259730524536195E-2</v>
      </c>
      <c r="BG31" s="876">
        <v>9.4777871673078815E-2</v>
      </c>
      <c r="BH31" s="876">
        <v>4.0131751404773562E-2</v>
      </c>
      <c r="BI31" s="868" t="s">
        <v>496</v>
      </c>
    </row>
    <row r="32" spans="2:61">
      <c r="D32" s="323" t="s">
        <v>803</v>
      </c>
      <c r="H32" t="s">
        <v>818</v>
      </c>
      <c r="R32" s="131"/>
      <c r="S32" s="131"/>
      <c r="T32" s="877" t="str">
        <f>"*H_"&amp;"*"&amp;"SMF"&amp;"_"&amp;SETUP!B64</f>
        <v>*H_*SMF_X0</v>
      </c>
      <c r="U32" s="877" t="str">
        <f>COMM!F23&amp;"_"&amp;SETUP!C64</f>
        <v>Solid Multi-Fuel_Existing 00</v>
      </c>
      <c r="V32" s="877"/>
      <c r="W32" s="877" t="s">
        <v>687</v>
      </c>
      <c r="X32" s="877">
        <v>0.1</v>
      </c>
      <c r="Y32" s="877"/>
      <c r="Z32" s="877"/>
      <c r="AA32" s="877"/>
      <c r="AB32" s="877">
        <v>5.2909653443917494E-2</v>
      </c>
      <c r="AC32" s="877">
        <v>0.1130595111768057</v>
      </c>
      <c r="AD32" s="877">
        <v>0.18480169736713609</v>
      </c>
      <c r="AE32" s="877">
        <v>9.1980608893918028E-2</v>
      </c>
      <c r="AF32" s="877">
        <v>4.0248445684114405E-2</v>
      </c>
      <c r="AG32" s="877">
        <v>6.6194646918417144E-2</v>
      </c>
      <c r="AH32" s="877">
        <v>0.12021532312122017</v>
      </c>
      <c r="AI32" s="877">
        <v>5.2154967135292975E-2</v>
      </c>
      <c r="AJ32" s="877">
        <v>1.3178805351752886E-2</v>
      </c>
      <c r="AK32" s="877">
        <v>1.4108453121111133E-2</v>
      </c>
      <c r="AL32" s="877">
        <v>2.1205986611954164E-2</v>
      </c>
      <c r="AM32" s="877">
        <v>7.1491504124769718E-3</v>
      </c>
      <c r="AN32" s="877">
        <v>3.4589279795612465E-2</v>
      </c>
      <c r="AO32" s="877">
        <v>5.5365584468802055E-2</v>
      </c>
      <c r="AP32" s="877">
        <v>9.9766180708504015E-2</v>
      </c>
      <c r="AQ32" s="877">
        <v>4.2243948847130071E-2</v>
      </c>
      <c r="AR32" s="874"/>
      <c r="AS32" s="877">
        <v>5.0264170771721614E-2</v>
      </c>
      <c r="AT32" s="877">
        <v>0.10740653561796541</v>
      </c>
      <c r="AU32" s="877">
        <v>0.17556161249877927</v>
      </c>
      <c r="AV32" s="877">
        <v>8.7381578449222119E-2</v>
      </c>
      <c r="AW32" s="877">
        <v>3.8236023399908683E-2</v>
      </c>
      <c r="AX32" s="877">
        <v>6.2884914572496287E-2</v>
      </c>
      <c r="AY32" s="877">
        <v>0.11420455696515916</v>
      </c>
      <c r="AZ32" s="877">
        <v>4.9547218778528322E-2</v>
      </c>
      <c r="BA32" s="877">
        <v>1.2519865084165241E-2</v>
      </c>
      <c r="BB32" s="877">
        <v>1.3403030465055575E-2</v>
      </c>
      <c r="BC32" s="877">
        <v>2.0145687281356454E-2</v>
      </c>
      <c r="BD32" s="877">
        <v>6.7916928918531228E-3</v>
      </c>
      <c r="BE32" s="877">
        <v>3.2859815805831839E-2</v>
      </c>
      <c r="BF32" s="877">
        <v>5.259730524536195E-2</v>
      </c>
      <c r="BG32" s="877">
        <v>9.4777871673078815E-2</v>
      </c>
      <c r="BH32" s="877">
        <v>4.0131751404773562E-2</v>
      </c>
      <c r="BI32" s="868" t="s">
        <v>496</v>
      </c>
    </row>
    <row r="33" spans="2:61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131"/>
      <c r="T33" s="876" t="str">
        <f>"*H_"&amp;"*"&amp;RIGHT(W33,LEN(W33)-3)&amp;"_"&amp;SETUP!B64</f>
        <v>*H_*ELC_X0</v>
      </c>
      <c r="U33" s="876" t="str">
        <f>COMM!F24&amp;"_"&amp;SETUP!C64</f>
        <v>Electricity to Residential_Existing 00</v>
      </c>
      <c r="V33" s="876" t="str">
        <f>RSD_Balance!A26</f>
        <v>ELC</v>
      </c>
      <c r="W33" s="876" t="s">
        <v>497</v>
      </c>
      <c r="X33" s="876">
        <v>1</v>
      </c>
      <c r="Y33" s="876"/>
      <c r="Z33" s="876"/>
      <c r="AA33" s="876"/>
      <c r="AB33" s="876">
        <v>5.2909653443917494E-2</v>
      </c>
      <c r="AC33" s="876">
        <v>0.1130595111768057</v>
      </c>
      <c r="AD33" s="876">
        <v>0.18480169736713609</v>
      </c>
      <c r="AE33" s="876">
        <v>9.1980608893918028E-2</v>
      </c>
      <c r="AF33" s="876">
        <v>4.0248445684114405E-2</v>
      </c>
      <c r="AG33" s="876">
        <v>6.6194646918417144E-2</v>
      </c>
      <c r="AH33" s="876">
        <v>0.12021532312122017</v>
      </c>
      <c r="AI33" s="876">
        <v>5.2154967135292975E-2</v>
      </c>
      <c r="AJ33" s="876">
        <v>1.3178805351752886E-2</v>
      </c>
      <c r="AK33" s="876">
        <v>1.4108453121111133E-2</v>
      </c>
      <c r="AL33" s="876">
        <v>2.1205986611954164E-2</v>
      </c>
      <c r="AM33" s="876">
        <v>7.1491504124769718E-3</v>
      </c>
      <c r="AN33" s="876">
        <v>3.4589279795612465E-2</v>
      </c>
      <c r="AO33" s="876">
        <v>5.5365584468802055E-2</v>
      </c>
      <c r="AP33" s="876">
        <v>9.9766180708504015E-2</v>
      </c>
      <c r="AQ33" s="876">
        <v>4.2243948847130071E-2</v>
      </c>
      <c r="AR33" s="874"/>
      <c r="AS33" s="876">
        <v>5.0264170771721614E-2</v>
      </c>
      <c r="AT33" s="876">
        <v>0.10740653561796541</v>
      </c>
      <c r="AU33" s="876">
        <v>0.17556161249877927</v>
      </c>
      <c r="AV33" s="876">
        <v>8.7381578449222119E-2</v>
      </c>
      <c r="AW33" s="876">
        <v>3.8236023399908683E-2</v>
      </c>
      <c r="AX33" s="876">
        <v>6.2884914572496287E-2</v>
      </c>
      <c r="AY33" s="876">
        <v>0.11420455696515916</v>
      </c>
      <c r="AZ33" s="876">
        <v>4.9547218778528322E-2</v>
      </c>
      <c r="BA33" s="876">
        <v>1.2519865084165241E-2</v>
      </c>
      <c r="BB33" s="876">
        <v>1.3403030465055575E-2</v>
      </c>
      <c r="BC33" s="876">
        <v>2.0145687281356454E-2</v>
      </c>
      <c r="BD33" s="876">
        <v>6.7916928918531228E-3</v>
      </c>
      <c r="BE33" s="876">
        <v>3.2859815805831839E-2</v>
      </c>
      <c r="BF33" s="876">
        <v>5.259730524536195E-2</v>
      </c>
      <c r="BG33" s="876">
        <v>9.4777871673078815E-2</v>
      </c>
      <c r="BH33" s="876">
        <v>4.0131751404773562E-2</v>
      </c>
      <c r="BI33" s="868" t="s">
        <v>496</v>
      </c>
    </row>
    <row r="34" spans="2:61" ht="13.5" thickBot="1">
      <c r="C34" s="882" t="s">
        <v>804</v>
      </c>
      <c r="D34" s="883">
        <v>370.95</v>
      </c>
      <c r="E34" s="883">
        <v>374.25</v>
      </c>
      <c r="F34" s="883">
        <v>379.27</v>
      </c>
      <c r="G34" s="883">
        <v>423.4</v>
      </c>
      <c r="H34" s="883">
        <v>320.63</v>
      </c>
      <c r="I34" s="883">
        <v>380.99</v>
      </c>
      <c r="J34" s="883">
        <v>367.5</v>
      </c>
      <c r="K34" s="883">
        <v>331.47</v>
      </c>
      <c r="L34" s="883">
        <v>370.17</v>
      </c>
      <c r="M34" s="883">
        <v>339.01</v>
      </c>
      <c r="N34" s="883">
        <v>343.64</v>
      </c>
      <c r="O34" s="883">
        <v>403.49</v>
      </c>
      <c r="P34" s="883">
        <v>473.5</v>
      </c>
      <c r="Q34" s="883">
        <v>435.25</v>
      </c>
      <c r="R34" s="131"/>
      <c r="S34" s="131"/>
      <c r="T34" s="877" t="str">
        <f>"*H_"&amp;"*"&amp;RIGHT(W34,LEN(W34)-3)&amp;"_"&amp;SETUP!B64</f>
        <v>*H_*HET_X0</v>
      </c>
      <c r="U34" s="877" t="str">
        <f>COMM!F25&amp;"_"&amp;SETUP!C64</f>
        <v>Heat to Residential_Existing 00</v>
      </c>
      <c r="V34" s="877" t="str">
        <f>RSD_Balance!A27</f>
        <v>HET</v>
      </c>
      <c r="W34" s="877" t="s">
        <v>494</v>
      </c>
      <c r="X34" s="877">
        <v>1</v>
      </c>
      <c r="Y34" s="877"/>
      <c r="Z34" s="877"/>
      <c r="AA34" s="877"/>
      <c r="AB34" s="877">
        <v>5.2909653443917494E-2</v>
      </c>
      <c r="AC34" s="877">
        <v>0.1130595111768057</v>
      </c>
      <c r="AD34" s="877">
        <v>0.18480169736713609</v>
      </c>
      <c r="AE34" s="877">
        <v>9.1980608893918028E-2</v>
      </c>
      <c r="AF34" s="877">
        <v>4.0248445684114405E-2</v>
      </c>
      <c r="AG34" s="877">
        <v>6.6194646918417144E-2</v>
      </c>
      <c r="AH34" s="877">
        <v>0.12021532312122017</v>
      </c>
      <c r="AI34" s="877">
        <v>5.2154967135292975E-2</v>
      </c>
      <c r="AJ34" s="877">
        <v>1.3178805351752886E-2</v>
      </c>
      <c r="AK34" s="877">
        <v>1.4108453121111133E-2</v>
      </c>
      <c r="AL34" s="877">
        <v>2.1205986611954164E-2</v>
      </c>
      <c r="AM34" s="877">
        <v>7.1491504124769718E-3</v>
      </c>
      <c r="AN34" s="877">
        <v>3.4589279795612465E-2</v>
      </c>
      <c r="AO34" s="877">
        <v>5.5365584468802055E-2</v>
      </c>
      <c r="AP34" s="877">
        <v>9.9766180708504015E-2</v>
      </c>
      <c r="AQ34" s="877">
        <v>4.2243948847130071E-2</v>
      </c>
      <c r="AR34" s="875"/>
      <c r="AS34" s="877">
        <v>5.0264170771721614E-2</v>
      </c>
      <c r="AT34" s="877">
        <v>0.10740653561796541</v>
      </c>
      <c r="AU34" s="877">
        <v>0.17556161249877927</v>
      </c>
      <c r="AV34" s="877">
        <v>8.7381578449222119E-2</v>
      </c>
      <c r="AW34" s="877">
        <v>3.8236023399908683E-2</v>
      </c>
      <c r="AX34" s="877">
        <v>6.2884914572496287E-2</v>
      </c>
      <c r="AY34" s="877">
        <v>0.11420455696515916</v>
      </c>
      <c r="AZ34" s="877">
        <v>4.9547218778528322E-2</v>
      </c>
      <c r="BA34" s="877">
        <v>1.2519865084165241E-2</v>
      </c>
      <c r="BB34" s="877">
        <v>1.3403030465055575E-2</v>
      </c>
      <c r="BC34" s="877">
        <v>2.0145687281356454E-2</v>
      </c>
      <c r="BD34" s="877">
        <v>6.7916928918531228E-3</v>
      </c>
      <c r="BE34" s="877">
        <v>3.2859815805831839E-2</v>
      </c>
      <c r="BF34" s="877">
        <v>5.259730524536195E-2</v>
      </c>
      <c r="BG34" s="877">
        <v>9.4777871673078815E-2</v>
      </c>
      <c r="BH34" s="877">
        <v>4.0131751404773562E-2</v>
      </c>
      <c r="BI34" s="868" t="s">
        <v>496</v>
      </c>
    </row>
    <row r="35" spans="2:61">
      <c r="C35" s="882" t="s">
        <v>805</v>
      </c>
      <c r="D35" s="883">
        <v>265.85000000000002</v>
      </c>
      <c r="E35" s="883">
        <v>311.69</v>
      </c>
      <c r="F35" s="883">
        <v>317.05</v>
      </c>
      <c r="G35" s="883">
        <v>350.48</v>
      </c>
      <c r="H35" s="883">
        <v>301.64999999999998</v>
      </c>
      <c r="I35" s="883">
        <v>335.52</v>
      </c>
      <c r="J35" s="883">
        <v>348.8</v>
      </c>
      <c r="K35" s="883">
        <v>345.47</v>
      </c>
      <c r="L35" s="883">
        <v>343.98</v>
      </c>
      <c r="M35" s="883">
        <v>322.88</v>
      </c>
      <c r="N35" s="883">
        <v>330.33</v>
      </c>
      <c r="O35" s="883">
        <v>342.11</v>
      </c>
      <c r="P35" s="883">
        <v>411</v>
      </c>
      <c r="Q35" s="883">
        <v>301.05</v>
      </c>
      <c r="R35" s="131"/>
      <c r="S35" s="131"/>
    </row>
    <row r="36" spans="2:61">
      <c r="C36" s="882" t="s">
        <v>806</v>
      </c>
      <c r="D36" s="883">
        <v>289.23</v>
      </c>
      <c r="E36" s="883">
        <v>322.81</v>
      </c>
      <c r="F36" s="883">
        <v>309.31</v>
      </c>
      <c r="G36" s="883">
        <v>372.92</v>
      </c>
      <c r="H36" s="883">
        <v>313.74</v>
      </c>
      <c r="I36" s="883">
        <v>306.06</v>
      </c>
      <c r="J36" s="883">
        <v>333.31</v>
      </c>
      <c r="K36" s="883">
        <v>301.27</v>
      </c>
      <c r="L36" s="883">
        <v>366.25</v>
      </c>
      <c r="M36" s="883">
        <v>334.61</v>
      </c>
      <c r="N36" s="883">
        <v>352.11</v>
      </c>
      <c r="O36" s="883">
        <v>321.36</v>
      </c>
      <c r="P36" s="883">
        <v>372.42</v>
      </c>
      <c r="Q36" s="883">
        <v>341.05</v>
      </c>
      <c r="R36" s="131"/>
      <c r="S36" s="131"/>
    </row>
    <row r="37" spans="2:61">
      <c r="C37" s="882" t="s">
        <v>807</v>
      </c>
      <c r="D37" s="883">
        <v>307.97000000000003</v>
      </c>
      <c r="E37" s="883">
        <v>254.45</v>
      </c>
      <c r="F37" s="883">
        <v>318.47000000000003</v>
      </c>
      <c r="G37" s="883">
        <v>294.17</v>
      </c>
      <c r="H37" s="883">
        <v>266.61</v>
      </c>
      <c r="I37" s="883">
        <v>239.44</v>
      </c>
      <c r="J37" s="883">
        <v>267.73</v>
      </c>
      <c r="K37" s="883">
        <v>279.32</v>
      </c>
      <c r="L37" s="883">
        <v>283</v>
      </c>
      <c r="M37" s="883">
        <v>210.14</v>
      </c>
      <c r="N37" s="883">
        <v>293.18</v>
      </c>
      <c r="O37" s="883">
        <v>262.56</v>
      </c>
      <c r="P37" s="883">
        <v>271.13</v>
      </c>
      <c r="Q37" s="883">
        <v>205.33</v>
      </c>
      <c r="R37" s="131"/>
      <c r="S37" s="131"/>
      <c r="T37" s="859" t="s">
        <v>752</v>
      </c>
      <c r="U37" s="860" t="s">
        <v>753</v>
      </c>
      <c r="V37" s="860" t="s">
        <v>754</v>
      </c>
      <c r="W37" s="860" t="s">
        <v>755</v>
      </c>
      <c r="X37" s="861" t="s">
        <v>756</v>
      </c>
    </row>
    <row r="38" spans="2:61">
      <c r="C38" s="882" t="s">
        <v>808</v>
      </c>
      <c r="D38" s="883">
        <v>173.97</v>
      </c>
      <c r="E38" s="883">
        <v>175.36</v>
      </c>
      <c r="F38" s="883">
        <v>193.36</v>
      </c>
      <c r="G38" s="883">
        <v>170.43</v>
      </c>
      <c r="H38" s="883">
        <v>213.47</v>
      </c>
      <c r="I38" s="883">
        <v>209.28</v>
      </c>
      <c r="J38" s="883">
        <v>201.92</v>
      </c>
      <c r="K38" s="883">
        <v>228.2</v>
      </c>
      <c r="L38" s="883">
        <v>212.86</v>
      </c>
      <c r="M38" s="883">
        <v>200.02</v>
      </c>
      <c r="N38" s="883">
        <v>142.53</v>
      </c>
      <c r="O38" s="883">
        <v>204.28</v>
      </c>
      <c r="P38" s="883">
        <v>216.15</v>
      </c>
      <c r="Q38" s="883">
        <v>205.47</v>
      </c>
      <c r="R38" s="131"/>
      <c r="S38" s="131"/>
      <c r="T38" s="862" t="s">
        <v>757</v>
      </c>
      <c r="U38" s="863" t="s">
        <v>67</v>
      </c>
      <c r="V38" s="863">
        <v>700</v>
      </c>
      <c r="W38" s="863">
        <v>1700</v>
      </c>
      <c r="X38" s="864">
        <v>10</v>
      </c>
    </row>
    <row r="39" spans="2:61">
      <c r="C39" s="882" t="s">
        <v>809</v>
      </c>
      <c r="D39" s="883">
        <v>134.01</v>
      </c>
      <c r="E39" s="883">
        <v>151.72</v>
      </c>
      <c r="F39" s="883">
        <v>115.55</v>
      </c>
      <c r="G39" s="883">
        <v>125.97</v>
      </c>
      <c r="H39" s="883">
        <v>152.25</v>
      </c>
      <c r="I39" s="883">
        <v>100.1</v>
      </c>
      <c r="J39" s="883">
        <v>80.97</v>
      </c>
      <c r="K39" s="883">
        <v>79.59</v>
      </c>
      <c r="L39" s="883">
        <v>76.150000000000006</v>
      </c>
      <c r="M39" s="883">
        <v>95.75</v>
      </c>
      <c r="N39" s="883">
        <v>129.04</v>
      </c>
      <c r="O39" s="883">
        <v>89</v>
      </c>
      <c r="P39" s="883">
        <v>68.14</v>
      </c>
      <c r="Q39" s="883">
        <v>168.38</v>
      </c>
      <c r="R39" s="131"/>
      <c r="S39" s="131"/>
      <c r="T39" s="862" t="s">
        <v>758</v>
      </c>
      <c r="U39" s="863" t="s">
        <v>759</v>
      </c>
      <c r="V39" s="863">
        <v>1700</v>
      </c>
      <c r="W39" s="863">
        <v>2000</v>
      </c>
      <c r="X39" s="864">
        <v>3</v>
      </c>
    </row>
    <row r="40" spans="2:61">
      <c r="C40" s="882" t="s">
        <v>810</v>
      </c>
      <c r="D40" s="883">
        <v>77.3</v>
      </c>
      <c r="E40" s="883">
        <v>30.16</v>
      </c>
      <c r="F40" s="883">
        <v>47.74</v>
      </c>
      <c r="G40" s="883">
        <v>70</v>
      </c>
      <c r="H40" s="883">
        <v>96.24</v>
      </c>
      <c r="I40" s="883">
        <v>35.06</v>
      </c>
      <c r="J40" s="883">
        <v>94.51</v>
      </c>
      <c r="K40" s="883">
        <v>56.2</v>
      </c>
      <c r="L40" s="883">
        <v>18.02</v>
      </c>
      <c r="M40" s="883">
        <v>79.040000000000006</v>
      </c>
      <c r="N40" s="883">
        <v>63.17</v>
      </c>
      <c r="O40" s="883">
        <v>69.11</v>
      </c>
      <c r="P40" s="883">
        <v>47.77</v>
      </c>
      <c r="Q40" s="883">
        <v>95.92</v>
      </c>
      <c r="R40" s="131"/>
      <c r="S40" s="131"/>
      <c r="T40" s="862" t="s">
        <v>760</v>
      </c>
      <c r="U40" s="863" t="s">
        <v>69</v>
      </c>
      <c r="V40" s="863">
        <v>2000</v>
      </c>
      <c r="W40" s="863">
        <v>0</v>
      </c>
      <c r="X40" s="864">
        <v>4</v>
      </c>
    </row>
    <row r="41" spans="2:61">
      <c r="C41" s="882" t="s">
        <v>811</v>
      </c>
      <c r="D41" s="883">
        <v>50.16</v>
      </c>
      <c r="E41" s="883">
        <v>48.38</v>
      </c>
      <c r="F41" s="883">
        <v>48.34</v>
      </c>
      <c r="G41" s="883">
        <v>65.72</v>
      </c>
      <c r="H41" s="883">
        <v>53.56</v>
      </c>
      <c r="I41" s="883">
        <v>34.36</v>
      </c>
      <c r="J41" s="883">
        <v>38.090000000000003</v>
      </c>
      <c r="K41" s="883">
        <v>45.03</v>
      </c>
      <c r="L41" s="883">
        <v>53.31</v>
      </c>
      <c r="M41" s="883">
        <v>70.489999999999995</v>
      </c>
      <c r="N41" s="883">
        <v>50.13</v>
      </c>
      <c r="O41" s="883">
        <v>62.62</v>
      </c>
      <c r="P41" s="883">
        <v>86.2</v>
      </c>
      <c r="Q41" s="883">
        <v>117.51</v>
      </c>
      <c r="R41" s="131"/>
      <c r="S41" s="131"/>
      <c r="T41" s="865" t="s">
        <v>761</v>
      </c>
      <c r="U41" s="866" t="s">
        <v>762</v>
      </c>
      <c r="V41" s="866">
        <v>0</v>
      </c>
      <c r="W41" s="866">
        <v>700</v>
      </c>
      <c r="X41" s="867">
        <v>7</v>
      </c>
    </row>
    <row r="42" spans="2:61">
      <c r="C42" s="882" t="s">
        <v>812</v>
      </c>
      <c r="D42" s="883">
        <v>92.01</v>
      </c>
      <c r="E42" s="883">
        <v>100.82</v>
      </c>
      <c r="F42" s="883">
        <v>105.38</v>
      </c>
      <c r="G42" s="883">
        <v>108.43</v>
      </c>
      <c r="H42" s="883">
        <v>112.93</v>
      </c>
      <c r="I42" s="883">
        <v>104.78</v>
      </c>
      <c r="J42" s="883">
        <v>98.54</v>
      </c>
      <c r="K42" s="883">
        <v>93.77</v>
      </c>
      <c r="L42" s="883">
        <v>61</v>
      </c>
      <c r="M42" s="883">
        <v>105.21</v>
      </c>
      <c r="N42" s="883">
        <v>151.77000000000001</v>
      </c>
      <c r="O42" s="883">
        <v>136.43</v>
      </c>
      <c r="P42" s="883">
        <v>96.86</v>
      </c>
      <c r="Q42" s="883">
        <v>117</v>
      </c>
      <c r="R42" s="131"/>
      <c r="S42" s="131"/>
    </row>
    <row r="43" spans="2:61">
      <c r="C43" s="882" t="s">
        <v>813</v>
      </c>
      <c r="D43" s="883">
        <v>211.84</v>
      </c>
      <c r="E43" s="883">
        <v>214.24</v>
      </c>
      <c r="F43" s="883">
        <v>248.19</v>
      </c>
      <c r="G43" s="883">
        <v>161.12</v>
      </c>
      <c r="H43" s="883">
        <v>239.25</v>
      </c>
      <c r="I43" s="883">
        <v>247.64</v>
      </c>
      <c r="J43" s="883">
        <v>264.89</v>
      </c>
      <c r="K43" s="883">
        <v>178.42</v>
      </c>
      <c r="L43" s="883">
        <v>173.27</v>
      </c>
      <c r="M43" s="883">
        <v>174.77</v>
      </c>
      <c r="N43" s="883">
        <v>253.88</v>
      </c>
      <c r="O43" s="883">
        <v>183.15</v>
      </c>
      <c r="P43" s="883">
        <v>225.11</v>
      </c>
      <c r="Q43" s="883">
        <v>181.07</v>
      </c>
      <c r="R43" s="131"/>
      <c r="S43" s="131"/>
    </row>
    <row r="44" spans="2:61">
      <c r="C44" s="882" t="s">
        <v>814</v>
      </c>
      <c r="D44" s="883">
        <v>300.33999999999997</v>
      </c>
      <c r="E44" s="883">
        <v>288.79000000000002</v>
      </c>
      <c r="F44" s="883">
        <v>334.6</v>
      </c>
      <c r="G44" s="883">
        <v>271.75</v>
      </c>
      <c r="H44" s="883">
        <v>269.49</v>
      </c>
      <c r="I44" s="883">
        <v>278.79000000000002</v>
      </c>
      <c r="J44" s="883">
        <v>271.99</v>
      </c>
      <c r="K44" s="883">
        <v>315.37</v>
      </c>
      <c r="L44" s="883">
        <v>299.8</v>
      </c>
      <c r="M44" s="883">
        <v>257.68</v>
      </c>
      <c r="N44" s="883">
        <v>304.58999999999997</v>
      </c>
      <c r="O44" s="883">
        <v>301.82</v>
      </c>
      <c r="P44" s="883">
        <v>367.12</v>
      </c>
      <c r="Q44" s="883">
        <v>240.31</v>
      </c>
    </row>
    <row r="45" spans="2:61">
      <c r="C45" s="882" t="s">
        <v>815</v>
      </c>
      <c r="D45" s="883">
        <v>338.5</v>
      </c>
      <c r="E45" s="883">
        <v>381.12</v>
      </c>
      <c r="F45" s="883">
        <v>375.45</v>
      </c>
      <c r="G45" s="883">
        <v>386.47</v>
      </c>
      <c r="H45" s="883">
        <v>359.75</v>
      </c>
      <c r="I45" s="883">
        <v>358.32</v>
      </c>
      <c r="J45" s="883">
        <v>332.47</v>
      </c>
      <c r="K45" s="883">
        <v>354.19</v>
      </c>
      <c r="L45" s="883">
        <v>343.61</v>
      </c>
      <c r="M45" s="883">
        <v>333.75</v>
      </c>
      <c r="N45" s="883">
        <v>389.17</v>
      </c>
      <c r="O45" s="883">
        <v>441.72</v>
      </c>
      <c r="P45" s="883">
        <v>530.92999999999995</v>
      </c>
      <c r="Q45" s="883">
        <v>357.76</v>
      </c>
    </row>
    <row r="46" spans="2:61">
      <c r="B46">
        <v>2012</v>
      </c>
      <c r="C46" s="148" t="s">
        <v>799</v>
      </c>
      <c r="D46" s="885">
        <f>SUM(D34,D44:D45)</f>
        <v>1009.79</v>
      </c>
      <c r="E46" s="885">
        <f t="shared" ref="B46:Q77" si="1">SUM(E34,E44:E45)</f>
        <v>1044.1599999999999</v>
      </c>
      <c r="F46" s="885">
        <f t="shared" si="1"/>
        <v>1089.32</v>
      </c>
      <c r="G46" s="885">
        <f t="shared" si="1"/>
        <v>1081.6199999999999</v>
      </c>
      <c r="H46" s="885">
        <f t="shared" si="1"/>
        <v>949.87</v>
      </c>
      <c r="I46" s="885">
        <f t="shared" si="1"/>
        <v>1018.0999999999999</v>
      </c>
      <c r="J46" s="885">
        <f t="shared" si="1"/>
        <v>971.96</v>
      </c>
      <c r="K46" s="885">
        <f t="shared" si="1"/>
        <v>1001.03</v>
      </c>
      <c r="L46" s="885">
        <f t="shared" si="1"/>
        <v>1013.58</v>
      </c>
      <c r="M46" s="885">
        <f t="shared" si="1"/>
        <v>930.44</v>
      </c>
      <c r="N46" s="885">
        <f t="shared" si="1"/>
        <v>1037.4000000000001</v>
      </c>
      <c r="O46" s="885">
        <f t="shared" si="1"/>
        <v>1147.03</v>
      </c>
      <c r="P46" s="885">
        <f t="shared" si="1"/>
        <v>1371.55</v>
      </c>
      <c r="Q46" s="885">
        <f t="shared" si="1"/>
        <v>1033.32</v>
      </c>
    </row>
    <row r="47" spans="2:61">
      <c r="B47" s="883">
        <v>335.17</v>
      </c>
      <c r="C47" s="148" t="s">
        <v>800</v>
      </c>
      <c r="D47" s="885">
        <f>SUM(D35:D37)</f>
        <v>863.05000000000007</v>
      </c>
      <c r="E47" s="885">
        <f t="shared" ref="B47:Q78" si="2">SUM(E35:E37)</f>
        <v>888.95</v>
      </c>
      <c r="F47" s="885">
        <f t="shared" si="2"/>
        <v>944.83</v>
      </c>
      <c r="G47" s="885">
        <f t="shared" si="2"/>
        <v>1017.5700000000002</v>
      </c>
      <c r="H47" s="885">
        <f t="shared" si="2"/>
        <v>882</v>
      </c>
      <c r="I47" s="885">
        <f t="shared" si="2"/>
        <v>881.02</v>
      </c>
      <c r="J47" s="885">
        <f t="shared" si="2"/>
        <v>949.84</v>
      </c>
      <c r="K47" s="885">
        <f t="shared" si="2"/>
        <v>926.06</v>
      </c>
      <c r="L47" s="885">
        <f t="shared" si="2"/>
        <v>993.23</v>
      </c>
      <c r="M47" s="885">
        <f t="shared" si="2"/>
        <v>867.63</v>
      </c>
      <c r="N47" s="885">
        <f t="shared" si="2"/>
        <v>975.62000000000012</v>
      </c>
      <c r="O47" s="885">
        <f t="shared" si="2"/>
        <v>926.03</v>
      </c>
      <c r="P47" s="885">
        <f t="shared" si="2"/>
        <v>1054.5500000000002</v>
      </c>
      <c r="Q47" s="885">
        <f t="shared" si="2"/>
        <v>847.43000000000006</v>
      </c>
    </row>
    <row r="48" spans="2:61">
      <c r="B48" s="883">
        <v>303.10000000000002</v>
      </c>
      <c r="C48" s="148" t="s">
        <v>801</v>
      </c>
      <c r="D48" s="885">
        <f>SUM(D38:D40)</f>
        <v>385.28000000000003</v>
      </c>
      <c r="E48" s="885">
        <f t="shared" ref="B48:Q79" si="3">SUM(E38:E40)</f>
        <v>357.24000000000007</v>
      </c>
      <c r="F48" s="885">
        <f t="shared" si="3"/>
        <v>356.65000000000003</v>
      </c>
      <c r="G48" s="885">
        <f t="shared" si="3"/>
        <v>366.4</v>
      </c>
      <c r="H48" s="885">
        <f t="shared" si="3"/>
        <v>461.96000000000004</v>
      </c>
      <c r="I48" s="885">
        <f t="shared" si="3"/>
        <v>344.44</v>
      </c>
      <c r="J48" s="885">
        <f t="shared" si="3"/>
        <v>377.4</v>
      </c>
      <c r="K48" s="885">
        <f t="shared" si="3"/>
        <v>363.98999999999995</v>
      </c>
      <c r="L48" s="885">
        <f t="shared" si="3"/>
        <v>307.02999999999997</v>
      </c>
      <c r="M48" s="885">
        <f t="shared" si="3"/>
        <v>374.81</v>
      </c>
      <c r="N48" s="885">
        <f t="shared" si="3"/>
        <v>334.74</v>
      </c>
      <c r="O48" s="885">
        <f t="shared" si="3"/>
        <v>362.39</v>
      </c>
      <c r="P48" s="885">
        <f t="shared" si="3"/>
        <v>332.06</v>
      </c>
      <c r="Q48" s="885">
        <f t="shared" si="3"/>
        <v>469.77000000000004</v>
      </c>
    </row>
    <row r="49" spans="2:17">
      <c r="B49" s="883">
        <v>279.33999999999997</v>
      </c>
      <c r="C49" s="148" t="s">
        <v>802</v>
      </c>
      <c r="D49" s="885">
        <f>SUM(D41:D43)</f>
        <v>354.01</v>
      </c>
      <c r="E49" s="885">
        <f t="shared" ref="B49:Q80" si="4">SUM(E41:E43)</f>
        <v>363.44</v>
      </c>
      <c r="F49" s="885">
        <f t="shared" si="4"/>
        <v>401.90999999999997</v>
      </c>
      <c r="G49" s="885">
        <f t="shared" si="4"/>
        <v>335.27</v>
      </c>
      <c r="H49" s="885">
        <f t="shared" si="4"/>
        <v>405.74</v>
      </c>
      <c r="I49" s="885">
        <f t="shared" si="4"/>
        <v>386.78</v>
      </c>
      <c r="J49" s="885">
        <f t="shared" si="4"/>
        <v>401.52</v>
      </c>
      <c r="K49" s="885">
        <f t="shared" si="4"/>
        <v>317.22000000000003</v>
      </c>
      <c r="L49" s="885">
        <f t="shared" si="4"/>
        <v>287.58000000000004</v>
      </c>
      <c r="M49" s="885">
        <f t="shared" si="4"/>
        <v>350.47</v>
      </c>
      <c r="N49" s="885">
        <f t="shared" si="4"/>
        <v>455.78</v>
      </c>
      <c r="O49" s="885">
        <f t="shared" si="4"/>
        <v>382.20000000000005</v>
      </c>
      <c r="P49" s="885">
        <f t="shared" si="4"/>
        <v>408.17</v>
      </c>
      <c r="Q49" s="885">
        <f t="shared" si="4"/>
        <v>415.58</v>
      </c>
    </row>
    <row r="50" spans="2:17">
      <c r="B50" s="883">
        <v>319.69</v>
      </c>
    </row>
    <row r="51" spans="2:17">
      <c r="B51" s="883">
        <v>210.04</v>
      </c>
    </row>
    <row r="52" spans="2:17">
      <c r="B52" s="883">
        <v>144.44</v>
      </c>
    </row>
    <row r="53" spans="2:17">
      <c r="B53" s="883">
        <v>101.55</v>
      </c>
    </row>
    <row r="54" spans="2:17">
      <c r="B54" s="883">
        <v>42.74</v>
      </c>
    </row>
    <row r="55" spans="2:17">
      <c r="B55" s="883">
        <v>145.97</v>
      </c>
    </row>
    <row r="56" spans="2:17">
      <c r="B56" s="883">
        <v>267.77</v>
      </c>
    </row>
    <row r="57" spans="2:17">
      <c r="B57" s="883">
        <v>340.27</v>
      </c>
      <c r="D57" s="148" t="s">
        <v>819</v>
      </c>
      <c r="E57" s="148" t="s">
        <v>820</v>
      </c>
    </row>
    <row r="58" spans="2:17">
      <c r="B58" s="883">
        <v>371.05</v>
      </c>
      <c r="C58" s="148" t="s">
        <v>799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85">
        <f t="shared" si="1"/>
        <v>1046.49</v>
      </c>
      <c r="C59" s="148" t="s">
        <v>800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85">
        <f t="shared" si="2"/>
        <v>902.13000000000011</v>
      </c>
      <c r="C60" s="148" t="s">
        <v>801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85">
        <f t="shared" si="3"/>
        <v>456.03000000000003</v>
      </c>
      <c r="C61" s="148" t="s">
        <v>802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85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83">
        <v>378.88</v>
      </c>
      <c r="D65" s="883">
        <v>373.43</v>
      </c>
      <c r="E65" s="883">
        <v>392.56</v>
      </c>
      <c r="F65" s="883">
        <v>359.73</v>
      </c>
      <c r="G65" s="883">
        <v>356.37</v>
      </c>
      <c r="H65" s="883">
        <v>379.41</v>
      </c>
    </row>
    <row r="66" spans="3:9">
      <c r="C66" s="883">
        <v>355.55</v>
      </c>
      <c r="D66" s="883">
        <v>338.34</v>
      </c>
      <c r="E66" s="883">
        <v>364.38</v>
      </c>
      <c r="F66" s="883">
        <v>364.71</v>
      </c>
      <c r="G66" s="883">
        <v>315.83999999999997</v>
      </c>
      <c r="H66" s="883">
        <v>383.71</v>
      </c>
    </row>
    <row r="67" spans="3:9">
      <c r="C67" s="883">
        <v>428.7</v>
      </c>
      <c r="D67" s="883">
        <v>334.29</v>
      </c>
      <c r="E67" s="883">
        <v>353.25</v>
      </c>
      <c r="F67" s="883">
        <v>346.87</v>
      </c>
      <c r="G67" s="883">
        <v>296.35000000000002</v>
      </c>
      <c r="H67" s="883">
        <v>403.45</v>
      </c>
    </row>
    <row r="68" spans="3:9">
      <c r="C68" s="883">
        <v>316.64999999999998</v>
      </c>
      <c r="D68" s="883">
        <v>237.88</v>
      </c>
      <c r="E68" s="883">
        <v>279.91000000000003</v>
      </c>
      <c r="F68" s="883">
        <v>315.62</v>
      </c>
      <c r="G68" s="883">
        <v>263.94</v>
      </c>
      <c r="H68" s="883">
        <v>275.42</v>
      </c>
    </row>
    <row r="69" spans="3:9">
      <c r="C69" s="883">
        <v>239.76</v>
      </c>
      <c r="D69" s="883">
        <v>197.83</v>
      </c>
      <c r="E69" s="883">
        <v>244.96</v>
      </c>
      <c r="F69" s="883">
        <v>180.02</v>
      </c>
      <c r="G69" s="883">
        <v>170.4</v>
      </c>
      <c r="H69" s="883">
        <v>167.5</v>
      </c>
    </row>
    <row r="70" spans="3:9">
      <c r="C70" s="883">
        <v>125.01</v>
      </c>
      <c r="D70" s="883">
        <v>84.27</v>
      </c>
      <c r="E70" s="883">
        <v>138</v>
      </c>
      <c r="F70" s="883">
        <v>81.81</v>
      </c>
      <c r="G70" s="883">
        <v>100.92</v>
      </c>
      <c r="H70" s="883">
        <v>60.96</v>
      </c>
    </row>
    <row r="71" spans="3:9">
      <c r="C71" s="883">
        <v>20.12</v>
      </c>
      <c r="D71" s="883">
        <v>27.84</v>
      </c>
      <c r="E71" s="883">
        <v>108.23</v>
      </c>
      <c r="F71" s="883">
        <v>65.81</v>
      </c>
      <c r="G71" s="883">
        <v>65.47</v>
      </c>
      <c r="H71" s="883">
        <v>23.59</v>
      </c>
    </row>
    <row r="72" spans="3:9">
      <c r="C72" s="883">
        <v>33.04</v>
      </c>
      <c r="D72" s="883">
        <v>94.48</v>
      </c>
      <c r="E72" s="883">
        <v>106.77</v>
      </c>
      <c r="F72" s="883">
        <v>43.15</v>
      </c>
      <c r="G72" s="883">
        <v>83.78</v>
      </c>
      <c r="H72" s="883">
        <v>72.19</v>
      </c>
    </row>
    <row r="73" spans="3:9">
      <c r="C73" s="883">
        <v>104.79</v>
      </c>
      <c r="D73" s="883">
        <v>81.41</v>
      </c>
      <c r="E73" s="883">
        <v>159.18</v>
      </c>
      <c r="F73" s="883">
        <v>94.37</v>
      </c>
      <c r="G73" s="883">
        <v>149.04</v>
      </c>
      <c r="H73" s="883">
        <v>155.99</v>
      </c>
    </row>
    <row r="74" spans="3:9">
      <c r="C74" s="883">
        <v>167.82</v>
      </c>
      <c r="D74" s="883">
        <v>195.96</v>
      </c>
      <c r="E74" s="883">
        <v>217.71</v>
      </c>
      <c r="F74" s="883">
        <v>218.39</v>
      </c>
      <c r="G74" s="883">
        <v>186.44</v>
      </c>
      <c r="H74" s="883">
        <v>235.93</v>
      </c>
    </row>
    <row r="75" spans="3:9">
      <c r="C75" s="883">
        <v>328.15</v>
      </c>
      <c r="D75" s="883">
        <v>298.06</v>
      </c>
      <c r="E75" s="883">
        <v>252.41</v>
      </c>
      <c r="F75" s="883">
        <v>347.98</v>
      </c>
      <c r="G75" s="883">
        <v>311.14</v>
      </c>
      <c r="H75" s="883">
        <v>293.36</v>
      </c>
    </row>
    <row r="76" spans="3:9">
      <c r="C76" s="883">
        <v>337.14</v>
      </c>
      <c r="D76" s="883">
        <v>365.68</v>
      </c>
      <c r="E76" s="883">
        <v>294.73</v>
      </c>
      <c r="F76" s="883">
        <v>325.58999999999997</v>
      </c>
      <c r="G76" s="883">
        <v>369.23</v>
      </c>
      <c r="H76" s="883">
        <v>302.83</v>
      </c>
    </row>
    <row r="77" spans="3:9">
      <c r="C77" s="885">
        <f t="shared" si="1"/>
        <v>1044.17</v>
      </c>
      <c r="D77" s="885">
        <f t="shared" si="1"/>
        <v>1037.17</v>
      </c>
      <c r="E77" s="885">
        <f t="shared" si="1"/>
        <v>939.7</v>
      </c>
      <c r="F77" s="885">
        <f t="shared" si="1"/>
        <v>1033.3</v>
      </c>
      <c r="G77" s="885">
        <f t="shared" si="1"/>
        <v>1036.74</v>
      </c>
      <c r="H77" s="885">
        <f t="shared" si="1"/>
        <v>975.59999999999991</v>
      </c>
      <c r="I77" s="884">
        <f>AVERAGE(B59:H59)</f>
        <v>875.12249999999995</v>
      </c>
    </row>
    <row r="78" spans="3:9">
      <c r="C78" s="885">
        <f t="shared" si="2"/>
        <v>1100.9000000000001</v>
      </c>
      <c r="D78" s="885">
        <f t="shared" si="2"/>
        <v>910.51</v>
      </c>
      <c r="E78" s="885">
        <f t="shared" si="2"/>
        <v>997.54</v>
      </c>
      <c r="F78" s="885">
        <f t="shared" si="2"/>
        <v>1027.1999999999998</v>
      </c>
      <c r="G78" s="885">
        <f t="shared" si="2"/>
        <v>876.13000000000011</v>
      </c>
      <c r="H78" s="885">
        <f t="shared" si="2"/>
        <v>1062.58</v>
      </c>
      <c r="I78" s="884">
        <f>AVERAGE(B60:H60)</f>
        <v>486.83249999999998</v>
      </c>
    </row>
    <row r="79" spans="3:9">
      <c r="C79" s="885">
        <f t="shared" si="3"/>
        <v>384.89</v>
      </c>
      <c r="D79" s="885">
        <f t="shared" si="3"/>
        <v>309.94</v>
      </c>
      <c r="E79" s="885">
        <f t="shared" si="3"/>
        <v>491.19000000000005</v>
      </c>
      <c r="F79" s="885">
        <f t="shared" si="3"/>
        <v>327.64000000000004</v>
      </c>
      <c r="G79" s="885">
        <f t="shared" si="3"/>
        <v>336.78999999999996</v>
      </c>
      <c r="H79" s="885">
        <f t="shared" si="3"/>
        <v>252.05</v>
      </c>
      <c r="I79" s="884">
        <f>AVERAGE(B61:H61)</f>
        <v>655.88249999999994</v>
      </c>
    </row>
    <row r="80" spans="3:9">
      <c r="C80" s="885">
        <f t="shared" si="4"/>
        <v>305.64999999999998</v>
      </c>
      <c r="D80" s="885">
        <f t="shared" si="4"/>
        <v>371.85</v>
      </c>
      <c r="E80" s="885">
        <f t="shared" si="4"/>
        <v>483.65999999999997</v>
      </c>
      <c r="F80" s="885">
        <f t="shared" si="4"/>
        <v>355.90999999999997</v>
      </c>
      <c r="G80" s="885">
        <f t="shared" si="4"/>
        <v>419.26</v>
      </c>
      <c r="H80" s="885">
        <f t="shared" si="4"/>
        <v>464.11</v>
      </c>
      <c r="I80" s="884">
        <f>AVERAGE(B62:H62)</f>
        <v>456.48</v>
      </c>
    </row>
    <row r="81" spans="2:9">
      <c r="H81" s="884">
        <f>SUM(H77:H80)</f>
        <v>2754.34</v>
      </c>
      <c r="I81" s="884">
        <f>SUM(I77:I80)</f>
        <v>2474.3175000000001</v>
      </c>
    </row>
    <row r="95" spans="2:9" ht="15">
      <c r="B95" s="886"/>
    </row>
    <row r="96" spans="2:9" ht="15">
      <c r="B96" s="886"/>
    </row>
    <row r="97" spans="2:2" ht="15">
      <c r="B97" s="886"/>
    </row>
    <row r="98" spans="2:2" ht="15">
      <c r="B98" s="886"/>
    </row>
    <row r="99" spans="2:2" ht="15">
      <c r="B99" s="886"/>
    </row>
    <row r="100" spans="2:2" ht="15">
      <c r="B100" s="886"/>
    </row>
    <row r="101" spans="2:2" ht="15">
      <c r="B101" s="886"/>
    </row>
    <row r="102" spans="2:2" ht="15">
      <c r="B102" s="886"/>
    </row>
    <row r="103" spans="2:2" ht="15">
      <c r="B103" s="886"/>
    </row>
    <row r="104" spans="2:2" ht="15">
      <c r="B104" s="886"/>
    </row>
    <row r="105" spans="2:2" ht="15">
      <c r="B105" s="886"/>
    </row>
    <row r="106" spans="2:2" ht="15">
      <c r="B106" s="886"/>
    </row>
    <row r="107" spans="2:2" ht="15">
      <c r="B107" s="886"/>
    </row>
    <row r="108" spans="2:2" ht="15">
      <c r="B108" s="886"/>
    </row>
    <row r="109" spans="2:2" ht="15">
      <c r="B109" s="886"/>
    </row>
    <row r="110" spans="2:2" ht="15">
      <c r="B110" s="887"/>
    </row>
    <row r="111" spans="2:2" ht="15">
      <c r="B111" s="887"/>
    </row>
    <row r="112" spans="2:2" ht="15">
      <c r="B112" s="887"/>
    </row>
    <row r="113" spans="2:2" ht="15">
      <c r="B113" s="887"/>
    </row>
    <row r="114" spans="2:2" ht="15">
      <c r="B114" s="886"/>
    </row>
    <row r="134" spans="18:19" ht="15">
      <c r="R134" s="886"/>
      <c r="S134" s="886"/>
    </row>
    <row r="135" spans="18:19" ht="15">
      <c r="R135" s="886"/>
      <c r="S135" s="886"/>
    </row>
    <row r="136" spans="18:19" ht="15">
      <c r="R136" s="886"/>
      <c r="S136" s="886"/>
    </row>
    <row r="137" spans="18:19" ht="15">
      <c r="R137" s="886"/>
      <c r="S137" s="886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topLeftCell="A3" zoomScale="110" zoomScaleNormal="110" workbookViewId="0">
      <selection activeCell="O25" sqref="O25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6" s="652" customFormat="1"/>
    <row r="2" spans="2:26" ht="21">
      <c r="C2" s="120" t="s">
        <v>1253</v>
      </c>
      <c r="D2" s="120"/>
      <c r="E2" s="120"/>
      <c r="F2" s="124" t="s">
        <v>295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296</v>
      </c>
      <c r="T2" s="68"/>
      <c r="U2" s="652"/>
      <c r="V2" s="701"/>
      <c r="W2" s="701"/>
      <c r="X2" s="701"/>
      <c r="Y2" s="701"/>
    </row>
    <row r="3" spans="2:26" ht="15">
      <c r="B3" s="73" t="s">
        <v>1294</v>
      </c>
      <c r="C3" s="73" t="s">
        <v>297</v>
      </c>
      <c r="D3" s="73" t="s">
        <v>312</v>
      </c>
      <c r="E3" s="73" t="s">
        <v>299</v>
      </c>
      <c r="F3" s="73" t="s">
        <v>300</v>
      </c>
      <c r="G3" s="86" t="s">
        <v>313</v>
      </c>
      <c r="H3" s="73" t="s">
        <v>301</v>
      </c>
      <c r="I3" s="73" t="s">
        <v>1320</v>
      </c>
      <c r="J3" s="73" t="s">
        <v>1236</v>
      </c>
      <c r="K3" s="86" t="s">
        <v>303</v>
      </c>
      <c r="L3" s="86" t="s">
        <v>315</v>
      </c>
      <c r="M3" s="91" t="s">
        <v>1321</v>
      </c>
      <c r="N3" s="91" t="s">
        <v>1322</v>
      </c>
      <c r="O3" s="86" t="s">
        <v>1235</v>
      </c>
      <c r="P3" s="91" t="s">
        <v>1234</v>
      </c>
      <c r="R3" s="886"/>
      <c r="S3" s="73" t="s">
        <v>304</v>
      </c>
      <c r="T3" s="73" t="s">
        <v>1294</v>
      </c>
      <c r="U3" s="73" t="s">
        <v>297</v>
      </c>
      <c r="V3" s="73" t="s">
        <v>298</v>
      </c>
      <c r="W3" s="73" t="s">
        <v>305</v>
      </c>
      <c r="X3" s="73" t="s">
        <v>306</v>
      </c>
      <c r="Y3" s="73" t="s">
        <v>307</v>
      </c>
      <c r="Z3" s="73" t="s">
        <v>308</v>
      </c>
    </row>
    <row r="4" spans="2:26" ht="26.25" thickBot="1">
      <c r="B4" s="74" t="s">
        <v>1295</v>
      </c>
      <c r="C4" s="74" t="s">
        <v>316</v>
      </c>
      <c r="D4" s="74" t="s">
        <v>317</v>
      </c>
      <c r="E4" s="74" t="s">
        <v>318</v>
      </c>
      <c r="F4" s="74" t="s">
        <v>319</v>
      </c>
      <c r="G4" s="89" t="s">
        <v>320</v>
      </c>
      <c r="H4" s="74" t="s">
        <v>476</v>
      </c>
      <c r="I4" s="74"/>
      <c r="J4" s="74"/>
      <c r="K4" s="87"/>
      <c r="L4" s="87"/>
      <c r="M4" s="630" t="s">
        <v>476</v>
      </c>
      <c r="N4" s="87" t="s">
        <v>1323</v>
      </c>
      <c r="O4" s="87" t="s">
        <v>19</v>
      </c>
      <c r="P4" s="630" t="s">
        <v>19</v>
      </c>
      <c r="R4" s="886"/>
      <c r="S4" s="75" t="s">
        <v>294</v>
      </c>
      <c r="T4" s="74" t="s">
        <v>1295</v>
      </c>
      <c r="U4" s="75"/>
      <c r="V4" s="74"/>
      <c r="W4" s="75"/>
      <c r="X4" s="75"/>
      <c r="Y4" s="75"/>
      <c r="Z4" s="75"/>
    </row>
    <row r="5" spans="2:26" ht="15.75">
      <c r="B5" s="913" t="str">
        <f>_xlfn.TEXTJOIN(",",TRUE,IF(LEFT(Regions!$C$3,1)&lt;&gt;"*",Regions!$C$3,""),IF(LEFT(Regions!$D$3,1)&lt;&gt;"*",Regions!$D$3,""))</f>
        <v>IE,National</v>
      </c>
      <c r="C5" s="913" t="str">
        <f>COMM!E32&amp;"_"&amp;SETUP!$B$64</f>
        <v>RSDRRF_X0</v>
      </c>
      <c r="D5" s="913" t="str">
        <f>COMM!F32</f>
        <v>Residential Refrigeration</v>
      </c>
      <c r="E5" s="913" t="str">
        <f>COMM!$E$24</f>
        <v>RSDELC</v>
      </c>
      <c r="F5" s="913" t="str">
        <f>COMM!E32</f>
        <v>RSDRRF</v>
      </c>
      <c r="G5" s="1021">
        <f>DwellingStocks!$L$38/1000*RSD_Balance!U38</f>
        <v>1697.5803349999996</v>
      </c>
      <c r="H5" s="913">
        <v>0.8</v>
      </c>
      <c r="I5" s="913"/>
      <c r="J5" s="1023">
        <f>O5/G5/L5</f>
        <v>1.0395000000000001E-3</v>
      </c>
      <c r="K5" s="1017">
        <v>10</v>
      </c>
      <c r="L5" s="743">
        <v>1</v>
      </c>
      <c r="M5" s="743"/>
      <c r="N5" s="743"/>
      <c r="O5" s="939">
        <f>P5/H5</f>
        <v>1.7646347582324997</v>
      </c>
      <c r="P5" s="1016">
        <f>(RSD_Balance!T38*0.0000000036)*(DwellingStocks!$L$38*RSD_Balance!U38)</f>
        <v>1.4117078065859998</v>
      </c>
      <c r="R5" s="886"/>
      <c r="S5" s="742" t="s">
        <v>321</v>
      </c>
      <c r="T5" s="742" t="str">
        <f>_xlfn.TEXTJOIN(",",TRUE,IF(LEFT(Regions!$C$3,1)&lt;&gt;"*",Regions!$C$3,""),IF(LEFT(Regions!$D$3,1)&lt;&gt;"*",Regions!$D$3,""))</f>
        <v>IE,National</v>
      </c>
      <c r="U5" s="742" t="str">
        <f>C5</f>
        <v>RSDRRF_X0</v>
      </c>
      <c r="V5" s="742" t="str">
        <f>D5</f>
        <v>Residential Refrigeration</v>
      </c>
      <c r="W5" s="742" t="s">
        <v>19</v>
      </c>
      <c r="X5" s="742" t="s">
        <v>1296</v>
      </c>
      <c r="Y5" s="742"/>
      <c r="Z5" s="742"/>
    </row>
    <row r="6" spans="2:26" ht="15">
      <c r="B6" s="148" t="str">
        <f>_xlfn.TEXTJOIN(",",TRUE,IF(LEFT(Regions!$C$3,1)&lt;&gt;"*",Regions!$C$3,""),IF(LEFT(Regions!$D$3,1)&lt;&gt;"*",Regions!$D$3,""))</f>
        <v>IE,National</v>
      </c>
      <c r="C6" s="148" t="str">
        <f>COMM!E33&amp;"_"&amp;SETUP!$B$64</f>
        <v>RSDRCK_X0</v>
      </c>
      <c r="D6" s="148" t="str">
        <f>COMM!F33</f>
        <v>Residential Cooking</v>
      </c>
      <c r="E6" s="148" t="str">
        <f>COMM!E24</f>
        <v>RSDELC</v>
      </c>
      <c r="F6" s="148" t="str">
        <f>COMM!$E$33</f>
        <v>RSDRCK</v>
      </c>
      <c r="G6" s="1021">
        <f>DwellingStocks!$L$38/1000</f>
        <v>1697.5803349999996</v>
      </c>
      <c r="H6" s="652"/>
      <c r="I6" s="1020">
        <v>0.74</v>
      </c>
      <c r="J6" s="1024">
        <f>(SUM(O6:O8))/G6/L6</f>
        <v>2.2478349106259702E-3</v>
      </c>
      <c r="K6" s="604">
        <v>15</v>
      </c>
      <c r="L6" s="652">
        <v>1</v>
      </c>
      <c r="M6" s="1019">
        <v>0.76</v>
      </c>
      <c r="N6" s="646">
        <v>5</v>
      </c>
      <c r="O6" s="1020">
        <f>P6/I6</f>
        <v>2.7726136626079474</v>
      </c>
      <c r="P6" s="1018">
        <f>'[3]1d_Cooking'!L6*0.0036</f>
        <v>2.051734110329881</v>
      </c>
      <c r="R6" s="886"/>
      <c r="S6" s="652" t="s">
        <v>321</v>
      </c>
      <c r="T6" s="652" t="str">
        <f>_xlfn.TEXTJOIN(",",TRUE,IF(LEFT(Regions!$C$3,1)&lt;&gt;"*",Regions!$C$3,""),IF(LEFT(Regions!$D$3,1)&lt;&gt;"*",Regions!$D$3,""))</f>
        <v>IE,National</v>
      </c>
      <c r="U6" s="652" t="str">
        <f>C6</f>
        <v>RSDRCK_X0</v>
      </c>
      <c r="V6" s="652" t="str">
        <f>D6</f>
        <v>Residential Cooking</v>
      </c>
      <c r="W6" s="652" t="s">
        <v>19</v>
      </c>
      <c r="X6" s="652" t="s">
        <v>1296</v>
      </c>
      <c r="Y6" s="652"/>
      <c r="Z6" s="652"/>
    </row>
    <row r="7" spans="2:26" ht="15.75">
      <c r="B7" s="913" t="str">
        <f>_xlfn.TEXTJOIN(",",TRUE,IF(LEFT(Regions!$C$3,1)&lt;&gt;"*",Regions!$C$3,""),IF(LEFT(Regions!$D$3,1)&lt;&gt;"*",Regions!$D$3,""))</f>
        <v>IE,National</v>
      </c>
      <c r="C7" s="913"/>
      <c r="D7" s="913"/>
      <c r="E7" s="913" t="str">
        <f>COMM!E14</f>
        <v>RSDGASNAT</v>
      </c>
      <c r="F7" s="913"/>
      <c r="G7" s="1021"/>
      <c r="H7" s="743"/>
      <c r="I7" s="939">
        <v>0.68</v>
      </c>
      <c r="J7" s="1023"/>
      <c r="K7" s="1017"/>
      <c r="L7" s="743"/>
      <c r="M7" s="941">
        <f>(1-M6)*(P7/(P7+P8))</f>
        <v>0.22663956527004486</v>
      </c>
      <c r="N7" s="942">
        <v>5</v>
      </c>
      <c r="O7" s="939">
        <f>P7/I7</f>
        <v>0.98518960984168769</v>
      </c>
      <c r="P7" s="1016">
        <f>'[3]1d_Cooking'!L8/1000</f>
        <v>0.66992893469234771</v>
      </c>
      <c r="R7" s="886"/>
      <c r="S7" s="742" t="s">
        <v>321</v>
      </c>
      <c r="T7" s="742" t="str">
        <f>_xlfn.TEXTJOIN(",",TRUE,IF(LEFT(Regions!$C$3,1)&lt;&gt;"*",Regions!$C$3,""),IF(LEFT(Regions!$D$3,1)&lt;&gt;"*",Regions!$D$3,""))</f>
        <v>IE,National</v>
      </c>
      <c r="U7" s="742" t="str">
        <f t="shared" ref="U7:V11" si="0">C9</f>
        <v>RSDRCW_X0</v>
      </c>
      <c r="V7" s="742" t="str">
        <f t="shared" si="0"/>
        <v>Residential Cloth Washing demand</v>
      </c>
      <c r="W7" s="742" t="s">
        <v>19</v>
      </c>
      <c r="X7" s="742" t="s">
        <v>1296</v>
      </c>
      <c r="Y7" s="742"/>
      <c r="Z7" s="742"/>
    </row>
    <row r="8" spans="2:26" s="652" customFormat="1" ht="15">
      <c r="B8" s="148" t="str">
        <f>_xlfn.TEXTJOIN(",",TRUE,IF(LEFT(Regions!$C$3,1)&lt;&gt;"*",Regions!$C$3,""),IF(LEFT(Regions!$D$3,1)&lt;&gt;"*",Regions!$D$3,""))</f>
        <v>IE,National</v>
      </c>
      <c r="C8" s="148"/>
      <c r="D8" s="148"/>
      <c r="E8" s="148" t="str">
        <f>COMM!E8</f>
        <v>RSDOILLPG</v>
      </c>
      <c r="F8" s="148"/>
      <c r="G8" s="1022"/>
      <c r="I8" s="1020">
        <v>0.68</v>
      </c>
      <c r="J8" s="1024"/>
      <c r="K8" s="604"/>
      <c r="M8" s="1019">
        <f>(1-M6)*(P8/(P7+P8))</f>
        <v>1.3360434729955101E-2</v>
      </c>
      <c r="N8" s="646">
        <v>5</v>
      </c>
      <c r="O8" s="1020">
        <f>P8/I8</f>
        <v>5.8077068155493447E-2</v>
      </c>
      <c r="P8" s="1018">
        <f>'[3]1d_Cooking'!L11*0.041868</f>
        <v>3.9492406345735545E-2</v>
      </c>
      <c r="R8" s="886"/>
      <c r="S8" s="652" t="s">
        <v>321</v>
      </c>
      <c r="T8" s="652" t="str">
        <f>_xlfn.TEXTJOIN(",",TRUE,IF(LEFT(Regions!$C$3,1)&lt;&gt;"*",Regions!$C$3,""),IF(LEFT(Regions!$D$3,1)&lt;&gt;"*",Regions!$D$3,""))</f>
        <v>IE,National</v>
      </c>
      <c r="U8" s="652" t="str">
        <f t="shared" si="0"/>
        <v>RSDRCD_X0</v>
      </c>
      <c r="V8" s="652" t="str">
        <f t="shared" si="0"/>
        <v>Residential Cloth Drying demand</v>
      </c>
      <c r="W8" s="652" t="s">
        <v>19</v>
      </c>
      <c r="X8" s="652" t="s">
        <v>1296</v>
      </c>
    </row>
    <row r="9" spans="2:26" s="652" customFormat="1" ht="15.75">
      <c r="B9" s="913" t="str">
        <f>_xlfn.TEXTJOIN(",",TRUE,IF(LEFT(Regions!$C$3,1)&lt;&gt;"*",Regions!$C$3,""),IF(LEFT(Regions!$D$3,1)&lt;&gt;"*",Regions!$D$3,""))</f>
        <v>IE,National</v>
      </c>
      <c r="C9" s="913" t="str">
        <f>COMM!E34&amp;"_"&amp;SETUP!$B$64</f>
        <v>RSDRCW_X0</v>
      </c>
      <c r="D9" s="913" t="str">
        <f>COMM!F34</f>
        <v>Residential Cloth Washing demand</v>
      </c>
      <c r="E9" s="913" t="str">
        <f>COMM!$E$24</f>
        <v>RSDELC</v>
      </c>
      <c r="F9" s="913" t="str">
        <f>COMM!E34</f>
        <v>RSDRCW</v>
      </c>
      <c r="G9" s="1021">
        <f>DwellingStocks!$L$38/1000*RSD_Balance!U36</f>
        <v>1655.1408266249996</v>
      </c>
      <c r="H9" s="913">
        <v>0.7</v>
      </c>
      <c r="I9" s="913"/>
      <c r="J9" s="1023">
        <f>O9/G9/L9</f>
        <v>9.5142857142857149E-4</v>
      </c>
      <c r="K9" s="1017">
        <v>10</v>
      </c>
      <c r="L9" s="743">
        <v>1</v>
      </c>
      <c r="M9" s="743"/>
      <c r="N9" s="743"/>
      <c r="O9" s="939">
        <f>P9/H9</f>
        <v>1.5747482721889283</v>
      </c>
      <c r="P9" s="1016">
        <f>(RSD_Balance!T36*0.0000000036)*(DwellingStocks!$L$38*RSD_Balance!U36)</f>
        <v>1.1023237905322498</v>
      </c>
      <c r="R9" s="886"/>
      <c r="S9" s="742" t="s">
        <v>321</v>
      </c>
      <c r="T9" s="742" t="str">
        <f>_xlfn.TEXTJOIN(",",TRUE,IF(LEFT(Regions!$C$3,1)&lt;&gt;"*",Regions!$C$3,""),IF(LEFT(Regions!$D$3,1)&lt;&gt;"*",Regions!$D$3,""))</f>
        <v>IE,National</v>
      </c>
      <c r="U9" s="742" t="str">
        <f t="shared" si="0"/>
        <v>RSDRDW_X0</v>
      </c>
      <c r="V9" s="742" t="str">
        <f t="shared" si="0"/>
        <v>Residential Dish Washing demand</v>
      </c>
      <c r="W9" s="742" t="s">
        <v>19</v>
      </c>
      <c r="X9" s="742" t="s">
        <v>1296</v>
      </c>
      <c r="Y9" s="742"/>
      <c r="Z9" s="742"/>
    </row>
    <row r="10" spans="2:26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COMM!E35&amp;"_"&amp;SETUP!$B$64</f>
        <v>RSDRCD_X0</v>
      </c>
      <c r="D10" s="148" t="str">
        <f>COMM!F35</f>
        <v>Residential Cloth Drying demand</v>
      </c>
      <c r="E10" s="148" t="str">
        <f>COMM!$E$24</f>
        <v>RSDELC</v>
      </c>
      <c r="F10" s="148" t="str">
        <f>COMM!E35</f>
        <v>RSDRCD</v>
      </c>
      <c r="G10" s="1022">
        <f>DwellingStocks!$L$38/1000*RSD_Balance!U37</f>
        <v>1100.0320570799997</v>
      </c>
      <c r="H10" s="148">
        <v>0.6</v>
      </c>
      <c r="I10" s="148"/>
      <c r="J10" s="1024">
        <f t="shared" ref="J10:J13" si="1">O10/G10/L10</f>
        <v>2.5980000000000009E-3</v>
      </c>
      <c r="K10" s="604">
        <v>10</v>
      </c>
      <c r="L10" s="652">
        <v>1</v>
      </c>
      <c r="M10" s="1019"/>
      <c r="N10" s="1019"/>
      <c r="O10" s="1020">
        <f>P10/H10</f>
        <v>2.8578832842938402</v>
      </c>
      <c r="P10" s="1018">
        <f>(RSD_Balance!T37*0.0000000036)*(DwellingStocks!$L$38*RSD_Balance!U37)</f>
        <v>1.7147299705763039</v>
      </c>
      <c r="R10" s="886"/>
      <c r="S10" s="652" t="s">
        <v>321</v>
      </c>
      <c r="T10" s="652" t="str">
        <f>_xlfn.TEXTJOIN(",",TRUE,IF(LEFT(Regions!$C$3,1)&lt;&gt;"*",Regions!$C$3,""),IF(LEFT(Regions!$D$3,1)&lt;&gt;"*",Regions!$D$3,""))</f>
        <v>IE,National</v>
      </c>
      <c r="U10" s="652" t="str">
        <f t="shared" si="0"/>
        <v>RSDROE_X0</v>
      </c>
      <c r="V10" s="652" t="str">
        <f t="shared" si="0"/>
        <v>Residential ELC Appliances</v>
      </c>
      <c r="W10" s="652" t="s">
        <v>19</v>
      </c>
      <c r="X10" s="652" t="s">
        <v>1296</v>
      </c>
    </row>
    <row r="11" spans="2:26" ht="15.75">
      <c r="B11" s="913" t="str">
        <f>_xlfn.TEXTJOIN(",",TRUE,IF(LEFT(Regions!$C$3,1)&lt;&gt;"*",Regions!$C$3,""),IF(LEFT(Regions!$D$3,1)&lt;&gt;"*",Regions!$D$3,""))</f>
        <v>IE,National</v>
      </c>
      <c r="C11" s="913" t="str">
        <f>COMM!E36&amp;"_"&amp;SETUP!$B$64</f>
        <v>RSDRDW_X0</v>
      </c>
      <c r="D11" s="913" t="str">
        <f>COMM!F36</f>
        <v>Residential Dish Washing demand</v>
      </c>
      <c r="E11" s="913" t="str">
        <f>COMM!$E$24</f>
        <v>RSDELC</v>
      </c>
      <c r="F11" s="913" t="str">
        <f>COMM!E36</f>
        <v>RSDRDW</v>
      </c>
      <c r="G11" s="1021">
        <f>DwellingStocks!$L$38/1000*RSD_Balance!U40</f>
        <v>1098.3344767449998</v>
      </c>
      <c r="H11" s="913">
        <v>0.7</v>
      </c>
      <c r="I11" s="913"/>
      <c r="J11" s="1023">
        <f t="shared" si="1"/>
        <v>1.5428571428571429E-3</v>
      </c>
      <c r="K11" s="1017">
        <v>10</v>
      </c>
      <c r="L11" s="743">
        <v>1</v>
      </c>
      <c r="M11" s="941"/>
      <c r="N11" s="941"/>
      <c r="O11" s="939">
        <f>P11/H11</f>
        <v>1.6945731926922856</v>
      </c>
      <c r="P11" s="1016">
        <f>(RSD_Balance!T40*0.0000000036)*(DwellingStocks!$L$38*RSD_Balance!U40)</f>
        <v>1.1862012348845998</v>
      </c>
      <c r="R11" s="886"/>
      <c r="S11" s="742" t="s">
        <v>321</v>
      </c>
      <c r="T11" s="742" t="str">
        <f>_xlfn.TEXTJOIN(",",TRUE,IF(LEFT(Regions!$C$3,1)&lt;&gt;"*",Regions!$C$3,""),IF(LEFT(Regions!$D$3,1)&lt;&gt;"*",Regions!$D$3,""))</f>
        <v>IE,National</v>
      </c>
      <c r="U11" s="742" t="str">
        <f t="shared" si="0"/>
        <v>RSDROA_X0</v>
      </c>
      <c r="V11" s="742" t="str">
        <f t="shared" si="0"/>
        <v>Residential Other Applications</v>
      </c>
      <c r="W11" s="742" t="s">
        <v>19</v>
      </c>
      <c r="X11" s="742" t="s">
        <v>1296</v>
      </c>
      <c r="Y11" s="742"/>
      <c r="Z11" s="742"/>
    </row>
    <row r="12" spans="2:26" ht="15">
      <c r="B12" s="148" t="str">
        <f>_xlfn.TEXTJOIN(",",TRUE,IF(LEFT(Regions!$C$3,1)&lt;&gt;"*",Regions!$C$3,""),IF(LEFT(Regions!$D$3,1)&lt;&gt;"*",Regions!$D$3,""))</f>
        <v>IE,National</v>
      </c>
      <c r="C12" s="148" t="str">
        <f>COMM!E37&amp;"_"&amp;SETUP!$B$64</f>
        <v>RSDROE_X0</v>
      </c>
      <c r="D12" s="148" t="str">
        <f>COMM!F37</f>
        <v>Residential ELC Appliances</v>
      </c>
      <c r="E12" s="148" t="str">
        <f>COMM!$E$24</f>
        <v>RSDELC</v>
      </c>
      <c r="F12" s="148" t="str">
        <f>COMM!E37</f>
        <v>RSDROE</v>
      </c>
      <c r="G12" s="1022">
        <f>DwellingStocks!$L$38/1000*1</f>
        <v>1697.5803349999996</v>
      </c>
      <c r="H12" s="148">
        <v>0.85</v>
      </c>
      <c r="I12" s="148"/>
      <c r="J12" s="1024">
        <f t="shared" si="1"/>
        <v>7.1747756393867965E-3</v>
      </c>
      <c r="K12" s="604">
        <v>10</v>
      </c>
      <c r="L12" s="652">
        <v>1</v>
      </c>
      <c r="M12" s="1019"/>
      <c r="N12" s="1019"/>
      <c r="O12" s="1020">
        <f>P12/H12</f>
        <v>12.179758033460075</v>
      </c>
      <c r="P12" s="1018">
        <f>SUM([3]Table2_Energy_Totals!$I$6+[3]Table2_Energy_Totals!$J$6)/1000-SUM(RSD_Balance!S26:V26,RSD_Balance!L26:N26)</f>
        <v>10.352794328441064</v>
      </c>
      <c r="R12" s="886"/>
    </row>
    <row r="13" spans="2:26" ht="15.75">
      <c r="B13" s="913" t="str">
        <f>_xlfn.TEXTJOIN(",",TRUE,IF(LEFT(Regions!$C$3,1)&lt;&gt;"*",Regions!$C$3,""),IF(LEFT(Regions!$D$3,1)&lt;&gt;"*",Regions!$D$3,""))</f>
        <v>IE,National</v>
      </c>
      <c r="C13" s="913" t="str">
        <f>COMM!E38&amp;"_"&amp;SETUP!$B$64</f>
        <v>RSDROA_X0</v>
      </c>
      <c r="D13" s="913" t="str">
        <f>COMM!F38</f>
        <v>Residential Other Applications</v>
      </c>
      <c r="E13" s="913" t="str">
        <f>COMM!$E$24</f>
        <v>RSDELC</v>
      </c>
      <c r="F13" s="913" t="str">
        <f>COMM!E38</f>
        <v>RSDROA</v>
      </c>
      <c r="G13" s="1021">
        <f>DwellingStocks!$L$38/1000*1</f>
        <v>1697.5803349999996</v>
      </c>
      <c r="H13" s="913">
        <v>0.85</v>
      </c>
      <c r="I13" s="913"/>
      <c r="J13" s="1023">
        <f t="shared" si="1"/>
        <v>0</v>
      </c>
      <c r="K13" s="1017">
        <v>10</v>
      </c>
      <c r="L13" s="743">
        <v>1</v>
      </c>
      <c r="M13" s="941"/>
      <c r="N13" s="941"/>
      <c r="O13" s="939">
        <f>P13/H13</f>
        <v>0</v>
      </c>
      <c r="P13" s="1016">
        <v>0</v>
      </c>
      <c r="R13" s="886"/>
      <c r="S13" s="886"/>
      <c r="T13" s="886"/>
    </row>
    <row r="14" spans="2:26" ht="15">
      <c r="C14" s="886"/>
      <c r="D14" s="886"/>
      <c r="E14" s="886"/>
      <c r="F14" s="886"/>
      <c r="G14" s="886"/>
      <c r="H14" s="886"/>
      <c r="I14" s="886"/>
      <c r="J14" s="886"/>
      <c r="K14" s="886"/>
      <c r="L14" s="886"/>
      <c r="M14" s="886"/>
      <c r="N14" s="886"/>
      <c r="O14" s="886"/>
      <c r="P14" s="886"/>
      <c r="Q14" s="886"/>
    </row>
    <row r="15" spans="2:26" ht="15">
      <c r="N15" s="886"/>
      <c r="O15" s="886"/>
      <c r="P15" s="886"/>
      <c r="Q15" s="886"/>
    </row>
    <row r="16" spans="2:26" ht="15">
      <c r="M16" s="148"/>
      <c r="N16" s="886"/>
      <c r="O16" s="886"/>
      <c r="P16" s="886"/>
      <c r="Q16" s="886"/>
    </row>
    <row r="17" spans="3:17" ht="18.75">
      <c r="D17" s="1053" t="s">
        <v>835</v>
      </c>
      <c r="E17" s="1053"/>
      <c r="F17" s="1053"/>
      <c r="G17" s="1053"/>
      <c r="H17" s="1053"/>
      <c r="I17" s="1053"/>
      <c r="J17" s="1053"/>
      <c r="M17" s="652"/>
      <c r="N17" s="886"/>
      <c r="O17" s="886"/>
      <c r="P17" s="886"/>
      <c r="Q17" s="886"/>
    </row>
    <row r="18" spans="3:17" ht="15">
      <c r="N18" s="886"/>
      <c r="O18" s="886"/>
      <c r="P18" s="886"/>
      <c r="Q18" s="886"/>
    </row>
    <row r="19" spans="3:17" ht="21">
      <c r="D19" s="120" t="s">
        <v>322</v>
      </c>
      <c r="E19" s="120"/>
      <c r="F19" s="111" t="s">
        <v>295</v>
      </c>
      <c r="G19" s="111"/>
      <c r="H19" s="72"/>
      <c r="I19" s="72"/>
      <c r="J19" s="66"/>
      <c r="K19" s="66"/>
      <c r="L19" s="66"/>
      <c r="M19" s="66"/>
      <c r="N19" s="886"/>
      <c r="O19" s="886"/>
      <c r="P19" s="886"/>
      <c r="Q19" s="886"/>
    </row>
    <row r="20" spans="3:17" ht="15">
      <c r="C20" s="696" t="s">
        <v>1294</v>
      </c>
      <c r="D20" s="696" t="s">
        <v>271</v>
      </c>
      <c r="E20" s="696" t="s">
        <v>323</v>
      </c>
      <c r="F20" s="696" t="s">
        <v>324</v>
      </c>
      <c r="G20" s="878">
        <v>2018</v>
      </c>
      <c r="H20" s="878">
        <v>2030</v>
      </c>
      <c r="I20" s="878">
        <v>2040</v>
      </c>
      <c r="J20" s="878">
        <v>2050</v>
      </c>
      <c r="K20" s="878">
        <v>2060</v>
      </c>
      <c r="L20" s="878">
        <v>2070</v>
      </c>
      <c r="M20" s="696" t="s">
        <v>325</v>
      </c>
      <c r="N20" s="886"/>
      <c r="O20" s="886"/>
      <c r="P20" s="886"/>
      <c r="Q20" s="886"/>
    </row>
    <row r="21" spans="3:17" ht="15">
      <c r="C21" s="879" t="str">
        <f>COMM!D32</f>
        <v>IE,National</v>
      </c>
      <c r="D21" s="879" t="str">
        <f>COMM!E32</f>
        <v>RSDRRF</v>
      </c>
      <c r="E21" s="879" t="str">
        <f>COMM!F32</f>
        <v>Residential Refrigeration</v>
      </c>
      <c r="F21" s="879" t="s">
        <v>327</v>
      </c>
      <c r="G21" s="895">
        <f>RSD_Balance!S26</f>
        <v>1.4117078065859998</v>
      </c>
      <c r="H21" s="895">
        <f>G21*(H28/G28)</f>
        <v>1.7367467040000002</v>
      </c>
      <c r="I21" s="895">
        <f>H21*(I28/H28)</f>
        <v>1.9499855760000002</v>
      </c>
      <c r="J21" s="895">
        <f t="shared" ref="J21:L21" si="2">I21*(J28/I28)</f>
        <v>2.1375196920000001</v>
      </c>
      <c r="K21" s="895">
        <f t="shared" si="2"/>
        <v>2.3184758520000002</v>
      </c>
      <c r="L21" s="895">
        <f t="shared" si="2"/>
        <v>2.4931118520000002</v>
      </c>
      <c r="M21" s="879" t="s">
        <v>19</v>
      </c>
      <c r="N21" s="886"/>
      <c r="O21" s="886"/>
      <c r="P21" s="886"/>
      <c r="Q21" s="886"/>
    </row>
    <row r="22" spans="3:17" ht="15">
      <c r="C22" s="869" t="str">
        <f>COMM!D33</f>
        <v>IE,National</v>
      </c>
      <c r="D22" s="869" t="str">
        <f>COMM!E33</f>
        <v>RSDRCK</v>
      </c>
      <c r="E22" s="869" t="str">
        <f>COMM!F33</f>
        <v>Residential Cooking</v>
      </c>
      <c r="F22" s="869" t="s">
        <v>327</v>
      </c>
      <c r="G22" s="896">
        <f>RSD_Balance!R26</f>
        <v>2.051734110329881</v>
      </c>
      <c r="H22" s="896">
        <f>G22*(H28/G28)</f>
        <v>2.5241359699052697</v>
      </c>
      <c r="I22" s="896">
        <f t="shared" ref="I22:L22" si="3">H22*(I28/H28)</f>
        <v>2.83405099997705</v>
      </c>
      <c r="J22" s="896">
        <f t="shared" si="3"/>
        <v>3.106607502712746</v>
      </c>
      <c r="K22" s="896">
        <f t="shared" si="3"/>
        <v>3.3696037999735657</v>
      </c>
      <c r="L22" s="896">
        <f t="shared" si="3"/>
        <v>3.6234145647932907</v>
      </c>
      <c r="M22" s="869" t="s">
        <v>19</v>
      </c>
      <c r="N22" s="886"/>
      <c r="O22" s="886"/>
      <c r="P22" s="886"/>
      <c r="Q22" s="886"/>
    </row>
    <row r="23" spans="3:17" ht="15">
      <c r="C23" s="879" t="str">
        <f>COMM!D34</f>
        <v>IE,National</v>
      </c>
      <c r="D23" s="879" t="str">
        <f>COMM!E34</f>
        <v>RSDRCW</v>
      </c>
      <c r="E23" s="879" t="str">
        <f>COMM!F34</f>
        <v>Residential Cloth Washing demand</v>
      </c>
      <c r="F23" s="879" t="s">
        <v>327</v>
      </c>
      <c r="G23" s="895">
        <f>RSD_Balance!T26</f>
        <v>1.1023237905322498</v>
      </c>
      <c r="H23" s="895">
        <f>G23*(H28/G28)</f>
        <v>1.3561285140000001</v>
      </c>
      <c r="I23" s="895">
        <f t="shared" ref="I23:L23" si="4">H23*(I28/H28)</f>
        <v>1.5226348410000001</v>
      </c>
      <c r="J23" s="895">
        <f t="shared" si="4"/>
        <v>1.6690697595000001</v>
      </c>
      <c r="K23" s="895">
        <f t="shared" si="4"/>
        <v>1.8103683195</v>
      </c>
      <c r="L23" s="895">
        <f t="shared" si="4"/>
        <v>1.9467318195000001</v>
      </c>
      <c r="M23" s="879" t="s">
        <v>19</v>
      </c>
      <c r="N23" s="886"/>
      <c r="O23" s="886"/>
      <c r="P23" s="886"/>
      <c r="Q23" s="886"/>
    </row>
    <row r="24" spans="3:17" ht="15">
      <c r="C24" s="869" t="str">
        <f>COMM!D35</f>
        <v>IE,National</v>
      </c>
      <c r="D24" s="869" t="str">
        <f>COMM!E35</f>
        <v>RSDRCD</v>
      </c>
      <c r="E24" s="869" t="str">
        <f>COMM!F35</f>
        <v>Residential Cloth Drying demand</v>
      </c>
      <c r="F24" s="869" t="s">
        <v>327</v>
      </c>
      <c r="G24" s="896">
        <f>RSD_Balance!U26</f>
        <v>1.7147299705763039</v>
      </c>
      <c r="H24" s="896">
        <f>G24*(H28/G28)</f>
        <v>2.1095382562560006</v>
      </c>
      <c r="I24" s="896">
        <f t="shared" ref="I24:L24" si="5">H24*(I28/H28)</f>
        <v>2.3685487136640004</v>
      </c>
      <c r="J24" s="896">
        <f t="shared" si="5"/>
        <v>2.5963369058880001</v>
      </c>
      <c r="K24" s="896">
        <f t="shared" si="5"/>
        <v>2.8161351881279999</v>
      </c>
      <c r="L24" s="896">
        <f t="shared" si="5"/>
        <v>3.0282566921280001</v>
      </c>
      <c r="M24" s="869" t="s">
        <v>19</v>
      </c>
      <c r="N24" s="886"/>
      <c r="O24" s="886"/>
      <c r="P24" s="886"/>
      <c r="Q24" s="886"/>
    </row>
    <row r="25" spans="3:17" ht="15">
      <c r="C25" s="879" t="str">
        <f>COMM!D36</f>
        <v>IE,National</v>
      </c>
      <c r="D25" s="879" t="str">
        <f>COMM!E36</f>
        <v>RSDRDW</v>
      </c>
      <c r="E25" s="879" t="str">
        <f>COMM!F36</f>
        <v>Residential Dish Washing demand</v>
      </c>
      <c r="F25" s="879" t="s">
        <v>327</v>
      </c>
      <c r="G25" s="895">
        <f>RSD_Balance!V26</f>
        <v>1.1862012348845998</v>
      </c>
      <c r="H25" s="895">
        <f>G25*(H28/G28)</f>
        <v>1.4593183344</v>
      </c>
      <c r="I25" s="895">
        <f t="shared" ref="I25:L25" si="6">H25*(I28/H28)</f>
        <v>1.6384943735999999</v>
      </c>
      <c r="J25" s="895">
        <f t="shared" si="6"/>
        <v>1.7960717411999998</v>
      </c>
      <c r="K25" s="895">
        <f t="shared" si="6"/>
        <v>1.9481219171999997</v>
      </c>
      <c r="L25" s="895">
        <f t="shared" si="6"/>
        <v>2.0948615171999996</v>
      </c>
      <c r="M25" s="879" t="s">
        <v>19</v>
      </c>
      <c r="N25" s="886"/>
      <c r="O25" s="886"/>
      <c r="P25" s="886"/>
      <c r="Q25" s="886"/>
    </row>
    <row r="26" spans="3:17" ht="15">
      <c r="C26" s="869" t="str">
        <f>COMM!D37</f>
        <v>IE,National</v>
      </c>
      <c r="D26" s="869" t="str">
        <f>COMM!E37</f>
        <v>RSDROE</v>
      </c>
      <c r="E26" s="869" t="str">
        <f>COMM!F37</f>
        <v>Residential ELC Appliances</v>
      </c>
      <c r="F26" s="869" t="s">
        <v>327</v>
      </c>
      <c r="G26" s="896">
        <f>RSD_Balance!W26</f>
        <v>10.352794328441064</v>
      </c>
      <c r="H26" s="896">
        <f>G26*(H28/G28)</f>
        <v>12.736475170872819</v>
      </c>
      <c r="I26" s="896">
        <f t="shared" ref="I26:L26" si="7">H26*(I28/H28)</f>
        <v>14.300267744906646</v>
      </c>
      <c r="J26" s="896">
        <f t="shared" si="7"/>
        <v>15.675553851179044</v>
      </c>
      <c r="K26" s="896">
        <f t="shared" si="7"/>
        <v>17.002600353440027</v>
      </c>
      <c r="L26" s="896">
        <f t="shared" si="7"/>
        <v>18.283297805070571</v>
      </c>
      <c r="M26" s="869" t="s">
        <v>19</v>
      </c>
      <c r="N26" s="886"/>
      <c r="O26" s="886"/>
      <c r="P26" s="886"/>
      <c r="Q26" s="886"/>
    </row>
    <row r="27" spans="3:17" ht="15">
      <c r="C27" s="879" t="str">
        <f>COMM!D38</f>
        <v>IE,National</v>
      </c>
      <c r="D27" s="879" t="str">
        <f>COMM!E38</f>
        <v>RSDROA</v>
      </c>
      <c r="E27" s="879" t="str">
        <f>COMM!F38</f>
        <v>Residential Other Applications</v>
      </c>
      <c r="F27" s="879" t="s">
        <v>327</v>
      </c>
      <c r="G27" s="895">
        <f>RSD_Balance!X26</f>
        <v>0</v>
      </c>
      <c r="H27" s="895">
        <f>G27*(H28/G28)</f>
        <v>0</v>
      </c>
      <c r="I27" s="895">
        <f t="shared" ref="I27:L27" si="8">H27*(I28/H28)</f>
        <v>0</v>
      </c>
      <c r="J27" s="895">
        <f t="shared" si="8"/>
        <v>0</v>
      </c>
      <c r="K27" s="895">
        <f t="shared" si="8"/>
        <v>0</v>
      </c>
      <c r="L27" s="895">
        <f t="shared" si="8"/>
        <v>0</v>
      </c>
      <c r="M27" s="879" t="s">
        <v>19</v>
      </c>
      <c r="N27" s="886"/>
      <c r="O27" s="886"/>
      <c r="P27" s="886"/>
      <c r="Q27" s="886"/>
    </row>
    <row r="28" spans="3:17" ht="15">
      <c r="D28" s="888" t="s">
        <v>796</v>
      </c>
      <c r="E28" s="888"/>
      <c r="F28" s="888"/>
      <c r="G28" s="889">
        <f>'Heating Drivers'!F21</f>
        <v>1697.5803349999996</v>
      </c>
      <c r="H28" s="889">
        <f>'Heating Drivers'!G21</f>
        <v>2088.44</v>
      </c>
      <c r="I28" s="889">
        <f>'Heating Drivers'!H21</f>
        <v>2344.86</v>
      </c>
      <c r="J28" s="889">
        <f>'Heating Drivers'!I21</f>
        <v>2570.37</v>
      </c>
      <c r="K28" s="889">
        <f>'Heating Drivers'!J21</f>
        <v>2787.97</v>
      </c>
      <c r="L28" s="889">
        <f>'Heating Drivers'!K21</f>
        <v>2997.97</v>
      </c>
      <c r="M28" s="888"/>
      <c r="N28" s="886"/>
      <c r="O28" s="886"/>
      <c r="P28" s="886"/>
      <c r="Q28" s="886"/>
    </row>
    <row r="29" spans="3:17" ht="15">
      <c r="D29" s="886"/>
      <c r="E29" s="886"/>
      <c r="F29" s="886"/>
      <c r="G29" s="886"/>
      <c r="H29" s="886"/>
      <c r="I29" s="886"/>
      <c r="J29" s="886"/>
      <c r="K29" s="886"/>
      <c r="L29" s="886"/>
      <c r="M29" s="886"/>
      <c r="N29" s="886"/>
      <c r="O29" s="886"/>
      <c r="P29" s="886"/>
      <c r="Q29" s="886"/>
    </row>
    <row r="30" spans="3:17" ht="15"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</row>
    <row r="31" spans="3:17" ht="15">
      <c r="C31" s="886"/>
      <c r="D31" s="886"/>
      <c r="E31" s="886"/>
      <c r="F31" s="886"/>
      <c r="G31" s="886"/>
      <c r="H31" s="886"/>
      <c r="I31" s="886"/>
      <c r="J31" s="886"/>
      <c r="K31" s="886"/>
      <c r="L31" s="886"/>
      <c r="M31" s="886"/>
      <c r="N31" s="886"/>
      <c r="O31" s="886"/>
      <c r="P31" s="886"/>
      <c r="Q31" s="886"/>
    </row>
    <row r="32" spans="3:17" ht="15">
      <c r="C32" s="886"/>
      <c r="D32" s="886"/>
      <c r="E32" s="886"/>
      <c r="F32" s="886"/>
      <c r="G32" s="886"/>
      <c r="H32" s="886"/>
      <c r="I32" s="886"/>
      <c r="J32" s="886"/>
      <c r="K32" s="886"/>
      <c r="L32" s="886"/>
      <c r="M32" s="886"/>
      <c r="N32" s="886"/>
      <c r="O32" s="886"/>
      <c r="P32" s="886"/>
      <c r="Q32" s="886"/>
    </row>
    <row r="33" spans="3:17" ht="15"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</row>
    <row r="34" spans="3:17" ht="15">
      <c r="C34" s="886"/>
      <c r="D34" s="886"/>
      <c r="E34" s="886"/>
      <c r="F34" s="886"/>
      <c r="G34" s="886"/>
      <c r="H34" s="886"/>
      <c r="I34" s="886"/>
      <c r="J34" s="886"/>
      <c r="K34" s="886"/>
      <c r="L34" s="886"/>
      <c r="M34" s="886"/>
      <c r="N34" s="886"/>
      <c r="O34" s="886"/>
      <c r="P34" s="886"/>
      <c r="Q34" s="886"/>
    </row>
    <row r="35" spans="3:17" ht="15">
      <c r="C35" s="886"/>
      <c r="D35" s="886"/>
      <c r="E35" s="886"/>
      <c r="F35" s="886"/>
      <c r="G35" s="886"/>
      <c r="H35" s="886"/>
      <c r="I35" s="886"/>
      <c r="J35" s="886"/>
      <c r="K35" s="886"/>
      <c r="L35" s="886"/>
      <c r="M35" s="886"/>
      <c r="N35" s="886"/>
      <c r="O35" s="886"/>
      <c r="P35" s="886"/>
      <c r="Q35" s="886"/>
    </row>
    <row r="36" spans="3:17" ht="15">
      <c r="C36" s="886"/>
      <c r="D36" s="886"/>
      <c r="E36" s="886"/>
      <c r="F36" s="886"/>
      <c r="G36" s="886"/>
      <c r="H36" s="886"/>
      <c r="I36" s="886"/>
      <c r="J36" s="886"/>
      <c r="K36" s="886"/>
      <c r="L36" s="886"/>
      <c r="M36" s="886"/>
      <c r="N36" s="886"/>
      <c r="O36" s="886"/>
      <c r="P36" s="886"/>
      <c r="Q36" s="886"/>
    </row>
    <row r="37" spans="3:17" ht="15"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</row>
    <row r="38" spans="3:17" ht="15">
      <c r="C38" s="886"/>
      <c r="D38" s="886"/>
      <c r="E38" s="886"/>
      <c r="F38" s="886"/>
      <c r="G38" s="886"/>
      <c r="H38" s="886"/>
      <c r="I38" s="886"/>
      <c r="J38" s="886"/>
      <c r="K38" s="886"/>
      <c r="L38" s="886"/>
      <c r="M38" s="886"/>
      <c r="N38" s="886"/>
      <c r="O38" s="886"/>
      <c r="P38" s="886"/>
      <c r="Q38" s="886"/>
    </row>
    <row r="39" spans="3:17" ht="15">
      <c r="C39" s="886"/>
      <c r="D39" s="886"/>
      <c r="E39" s="886"/>
      <c r="F39" s="886"/>
      <c r="G39" s="886"/>
      <c r="H39" s="886"/>
      <c r="I39" s="886"/>
      <c r="J39" s="886"/>
      <c r="K39" s="886"/>
      <c r="L39" s="886"/>
      <c r="M39" s="886"/>
      <c r="N39" s="886"/>
      <c r="O39" s="886"/>
      <c r="P39" s="886"/>
      <c r="Q39" s="886"/>
    </row>
    <row r="40" spans="3:17" ht="15">
      <c r="C40" s="886"/>
      <c r="D40" s="886"/>
      <c r="E40" s="886"/>
      <c r="F40" s="886"/>
      <c r="G40" s="886"/>
      <c r="H40" s="886"/>
      <c r="I40" s="886"/>
      <c r="J40" s="886"/>
      <c r="K40" s="886"/>
      <c r="L40" s="886"/>
      <c r="M40" s="886"/>
      <c r="N40" s="886"/>
      <c r="O40" s="886"/>
      <c r="P40" s="886"/>
      <c r="Q40" s="886"/>
    </row>
    <row r="41" spans="3:17" ht="15">
      <c r="C41" s="886"/>
      <c r="D41" s="886"/>
      <c r="E41" s="886"/>
      <c r="F41" s="886"/>
      <c r="G41" s="886"/>
      <c r="H41" s="886"/>
      <c r="I41" s="886"/>
      <c r="J41" s="886"/>
      <c r="K41" s="886"/>
      <c r="L41" s="886"/>
      <c r="M41" s="886"/>
      <c r="N41" s="886"/>
      <c r="O41" s="886"/>
      <c r="P41" s="886"/>
      <c r="Q41" s="886"/>
    </row>
    <row r="42" spans="3:17" ht="15">
      <c r="C42" s="886"/>
      <c r="D42" s="886"/>
      <c r="E42" s="886"/>
      <c r="F42" s="886"/>
      <c r="G42" s="886"/>
      <c r="H42" s="886"/>
      <c r="I42" s="886"/>
      <c r="J42" s="886"/>
      <c r="K42" s="886"/>
      <c r="L42" s="886"/>
      <c r="M42" s="886"/>
      <c r="N42" s="886"/>
      <c r="O42" s="886"/>
      <c r="P42" s="886"/>
      <c r="Q42" s="886"/>
    </row>
    <row r="43" spans="3:17" ht="15"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</row>
    <row r="44" spans="3:17" ht="15">
      <c r="C44" s="886"/>
      <c r="D44" s="886"/>
      <c r="E44" s="886"/>
      <c r="F44" s="886"/>
      <c r="G44" s="886"/>
      <c r="H44" s="886"/>
      <c r="I44" s="886"/>
      <c r="J44" s="886"/>
      <c r="K44" s="886"/>
      <c r="L44" s="886"/>
      <c r="M44" s="886"/>
      <c r="N44" s="886"/>
      <c r="O44" s="886"/>
      <c r="P44" s="886"/>
      <c r="Q44" s="886"/>
    </row>
    <row r="45" spans="3:17" ht="15">
      <c r="C45" s="886"/>
      <c r="D45" s="886"/>
      <c r="E45" s="886"/>
      <c r="F45" s="886"/>
      <c r="G45" s="886"/>
      <c r="H45" s="886"/>
      <c r="I45" s="886"/>
      <c r="J45" s="886"/>
      <c r="K45" s="886"/>
      <c r="L45" s="886"/>
      <c r="M45" s="886"/>
      <c r="N45" s="886"/>
      <c r="O45" s="886"/>
      <c r="P45" s="886"/>
      <c r="Q45" s="886"/>
    </row>
    <row r="46" spans="3:17" ht="15">
      <c r="C46" s="886"/>
      <c r="D46" s="886"/>
      <c r="E46" s="886"/>
      <c r="F46" s="886"/>
      <c r="G46" s="886"/>
      <c r="H46" s="886"/>
      <c r="I46" s="886"/>
      <c r="J46" s="886"/>
      <c r="K46" s="886"/>
      <c r="L46" s="886"/>
      <c r="M46" s="886"/>
      <c r="N46" s="886"/>
      <c r="O46" s="886"/>
      <c r="P46" s="886"/>
      <c r="Q46" s="886"/>
    </row>
    <row r="47" spans="3:17" ht="15">
      <c r="C47" s="886"/>
      <c r="D47" s="886"/>
      <c r="E47" s="886"/>
      <c r="F47" s="886"/>
      <c r="G47" s="886"/>
      <c r="H47" s="886"/>
      <c r="I47" s="886"/>
      <c r="J47" s="886"/>
      <c r="K47" s="886"/>
      <c r="L47" s="886"/>
      <c r="M47" s="886"/>
      <c r="N47" s="886"/>
      <c r="O47" s="886"/>
      <c r="P47" s="886"/>
      <c r="Q47" s="886"/>
    </row>
    <row r="48" spans="3:17" ht="15"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</row>
    <row r="49" spans="3:17" ht="15">
      <c r="C49" s="886"/>
      <c r="D49" s="886"/>
      <c r="E49" s="886"/>
      <c r="F49" s="886"/>
      <c r="G49" s="886"/>
      <c r="H49" s="886"/>
      <c r="I49" s="886"/>
      <c r="J49" s="886"/>
      <c r="K49" s="886"/>
      <c r="L49" s="886"/>
      <c r="M49" s="886"/>
      <c r="N49" s="886"/>
      <c r="O49" s="886"/>
      <c r="P49" s="886"/>
      <c r="Q49" s="886"/>
    </row>
    <row r="50" spans="3:17" ht="15">
      <c r="C50" s="886"/>
      <c r="D50" s="886"/>
      <c r="E50" s="886"/>
      <c r="F50" s="886"/>
      <c r="G50" s="886"/>
      <c r="H50" s="886"/>
      <c r="I50" s="886"/>
      <c r="J50" s="886"/>
      <c r="K50" s="886"/>
      <c r="L50" s="886"/>
      <c r="M50" s="886"/>
      <c r="N50" s="886"/>
      <c r="O50" s="886"/>
      <c r="P50" s="886"/>
      <c r="Q50" s="886"/>
    </row>
    <row r="51" spans="3:17" ht="15">
      <c r="C51" s="886"/>
      <c r="D51" s="886"/>
      <c r="E51" s="886"/>
      <c r="F51" s="886"/>
      <c r="G51" s="886"/>
      <c r="H51" s="886"/>
      <c r="I51" s="886"/>
      <c r="J51" s="886"/>
      <c r="K51" s="886"/>
      <c r="L51" s="886"/>
      <c r="M51" s="886"/>
      <c r="N51" s="886"/>
      <c r="O51" s="886"/>
      <c r="P51" s="886"/>
      <c r="Q51" s="886"/>
    </row>
    <row r="52" spans="3:17" ht="15">
      <c r="C52" s="886"/>
      <c r="D52" s="886"/>
      <c r="E52" s="886"/>
      <c r="F52" s="886"/>
      <c r="G52" s="886"/>
      <c r="H52" s="886"/>
      <c r="I52" s="886"/>
      <c r="J52" s="886"/>
      <c r="K52" s="886"/>
      <c r="L52" s="886"/>
      <c r="M52" s="886"/>
      <c r="N52" s="886"/>
      <c r="O52" s="886"/>
      <c r="P52" s="886"/>
      <c r="Q52" s="886"/>
    </row>
    <row r="53" spans="3:17" ht="15">
      <c r="C53" s="886"/>
      <c r="D53" s="886"/>
      <c r="E53" s="886"/>
      <c r="F53" s="886"/>
      <c r="G53" s="886"/>
      <c r="H53" s="886"/>
      <c r="I53" s="886"/>
      <c r="J53" s="886"/>
      <c r="K53" s="886"/>
      <c r="L53" s="886"/>
      <c r="M53" s="886"/>
      <c r="N53" s="886"/>
      <c r="O53" s="886"/>
      <c r="P53" s="886"/>
      <c r="Q53" s="886"/>
    </row>
    <row r="54" spans="3:17" ht="15">
      <c r="C54" s="886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</row>
    <row r="55" spans="3:17" ht="15">
      <c r="C55" s="886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</row>
    <row r="56" spans="3:17" ht="15">
      <c r="C56" s="886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</row>
    <row r="57" spans="3:17" ht="15">
      <c r="C57" s="886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</row>
    <row r="58" spans="3:17" ht="15">
      <c r="C58" s="886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</row>
    <row r="59" spans="3:17" ht="15">
      <c r="C59" s="886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</row>
    <row r="60" spans="3:17" ht="15">
      <c r="C60" s="886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</row>
    <row r="61" spans="3:17" ht="15">
      <c r="C61" s="886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</row>
    <row r="62" spans="3:17" ht="15">
      <c r="C62" s="886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</row>
    <row r="63" spans="3:17" ht="15">
      <c r="C63" s="886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</row>
    <row r="64" spans="3:17" ht="15">
      <c r="C64" s="886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</row>
    <row r="65" spans="3:17" ht="15"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</row>
    <row r="66" spans="3:17" ht="15">
      <c r="C66" s="886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</row>
    <row r="67" spans="3:17" ht="15">
      <c r="C67" s="886"/>
      <c r="D67" s="886"/>
      <c r="E67" s="886"/>
      <c r="F67" s="886"/>
      <c r="G67" s="886"/>
      <c r="H67" s="886"/>
      <c r="I67" s="886"/>
      <c r="J67" s="886"/>
      <c r="K67" s="886"/>
      <c r="L67" s="886"/>
      <c r="M67" s="886"/>
      <c r="N67" s="886"/>
      <c r="O67" s="886"/>
      <c r="P67" s="886"/>
      <c r="Q67" s="886"/>
    </row>
    <row r="68" spans="3:17" ht="15">
      <c r="C68" s="886"/>
      <c r="D68" s="886"/>
      <c r="E68" s="886"/>
      <c r="F68" s="886"/>
      <c r="G68" s="886"/>
      <c r="H68" s="886"/>
      <c r="I68" s="886"/>
      <c r="J68" s="886"/>
      <c r="K68" s="886"/>
      <c r="L68" s="886"/>
      <c r="M68" s="886"/>
      <c r="N68" s="886"/>
      <c r="O68" s="886"/>
      <c r="P68" s="886"/>
      <c r="Q68" s="886"/>
    </row>
    <row r="69" spans="3:17" ht="15">
      <c r="C69" s="886"/>
      <c r="D69" s="886"/>
      <c r="E69" s="886"/>
      <c r="F69" s="886"/>
      <c r="G69" s="886"/>
      <c r="H69" s="886"/>
      <c r="I69" s="886"/>
      <c r="J69" s="886"/>
      <c r="K69" s="886"/>
      <c r="L69" s="886"/>
      <c r="M69" s="886"/>
      <c r="N69" s="886"/>
      <c r="O69" s="886"/>
      <c r="P69" s="886"/>
      <c r="Q69" s="886"/>
    </row>
    <row r="70" spans="3:17" ht="15">
      <c r="C70" s="886"/>
      <c r="D70" s="886"/>
      <c r="E70" s="886"/>
      <c r="F70" s="886"/>
      <c r="G70" s="886"/>
      <c r="H70" s="886"/>
      <c r="I70" s="886"/>
      <c r="J70" s="886"/>
      <c r="K70" s="886"/>
      <c r="L70" s="886"/>
      <c r="M70" s="886"/>
      <c r="N70" s="886"/>
      <c r="O70" s="886"/>
      <c r="P70" s="886"/>
      <c r="Q70" s="886"/>
    </row>
    <row r="71" spans="3:17" ht="15">
      <c r="C71" s="886"/>
      <c r="D71" s="886"/>
      <c r="E71" s="886"/>
      <c r="F71" s="886"/>
      <c r="G71" s="886"/>
      <c r="H71" s="886"/>
      <c r="I71" s="886"/>
      <c r="J71" s="886"/>
      <c r="K71" s="886"/>
      <c r="L71" s="886"/>
      <c r="M71" s="886"/>
      <c r="N71" s="886"/>
      <c r="O71" s="886"/>
      <c r="P71" s="886"/>
      <c r="Q71" s="886"/>
    </row>
    <row r="72" spans="3:17" ht="15">
      <c r="C72" s="886"/>
      <c r="D72" s="886"/>
      <c r="E72" s="886"/>
      <c r="F72" s="886"/>
      <c r="G72" s="886"/>
      <c r="H72" s="886"/>
      <c r="I72" s="886"/>
      <c r="J72" s="886"/>
      <c r="K72" s="886"/>
      <c r="L72" s="886"/>
      <c r="M72" s="886"/>
      <c r="N72" s="886"/>
      <c r="O72" s="886"/>
      <c r="P72" s="886"/>
      <c r="Q72" s="886"/>
    </row>
    <row r="73" spans="3:17" ht="15">
      <c r="C73" s="886"/>
      <c r="D73" s="886"/>
      <c r="E73" s="886"/>
      <c r="F73" s="886"/>
      <c r="G73" s="886"/>
      <c r="H73" s="886"/>
      <c r="I73" s="886"/>
      <c r="J73" s="886"/>
      <c r="K73" s="886"/>
      <c r="L73" s="886"/>
      <c r="M73" s="886"/>
      <c r="N73" s="886"/>
      <c r="O73" s="886"/>
      <c r="P73" s="886"/>
      <c r="Q73" s="886"/>
    </row>
    <row r="74" spans="3:17" ht="15">
      <c r="C74" s="886"/>
      <c r="D74" s="886"/>
      <c r="E74" s="886"/>
      <c r="F74" s="886"/>
      <c r="G74" s="886"/>
      <c r="H74" s="886"/>
      <c r="I74" s="886"/>
      <c r="J74" s="886"/>
      <c r="K74" s="886"/>
      <c r="L74" s="886"/>
      <c r="M74" s="886"/>
      <c r="N74" s="886"/>
      <c r="O74" s="886"/>
      <c r="P74" s="886"/>
      <c r="Q74" s="886"/>
    </row>
    <row r="75" spans="3:17" ht="15">
      <c r="C75" s="886"/>
      <c r="D75" s="886"/>
      <c r="E75" s="886"/>
      <c r="F75" s="886"/>
      <c r="G75" s="886"/>
      <c r="H75" s="886"/>
      <c r="I75" s="886"/>
      <c r="J75" s="886"/>
      <c r="K75" s="886"/>
      <c r="L75" s="886"/>
      <c r="M75" s="886"/>
      <c r="N75" s="886"/>
      <c r="O75" s="886"/>
      <c r="P75" s="886"/>
      <c r="Q75" s="886"/>
    </row>
    <row r="76" spans="3:17" ht="15"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86"/>
      <c r="Q76" s="886"/>
    </row>
    <row r="77" spans="3:17" ht="15">
      <c r="C77" s="886"/>
      <c r="D77" s="886"/>
      <c r="E77" s="886"/>
      <c r="F77" s="886"/>
      <c r="G77" s="886"/>
      <c r="H77" s="886"/>
      <c r="I77" s="886"/>
      <c r="J77" s="886"/>
      <c r="K77" s="886"/>
      <c r="L77" s="886"/>
      <c r="M77" s="886"/>
      <c r="N77" s="886"/>
      <c r="O77" s="886"/>
      <c r="P77" s="886"/>
      <c r="Q77" s="886"/>
    </row>
    <row r="78" spans="3:17" ht="15">
      <c r="C78" s="886"/>
      <c r="D78" s="886"/>
      <c r="E78" s="886"/>
      <c r="F78" s="886"/>
      <c r="G78" s="886"/>
      <c r="H78" s="886"/>
      <c r="I78" s="886"/>
      <c r="J78" s="886"/>
      <c r="K78" s="886"/>
      <c r="L78" s="886"/>
      <c r="M78" s="886"/>
      <c r="N78" s="886"/>
      <c r="O78" s="886"/>
      <c r="P78" s="886"/>
      <c r="Q78" s="886"/>
    </row>
    <row r="79" spans="3:17" ht="15">
      <c r="C79" s="886"/>
      <c r="D79" s="886"/>
      <c r="E79" s="886"/>
      <c r="F79" s="886"/>
      <c r="G79" s="886"/>
      <c r="H79" s="886"/>
      <c r="I79" s="886"/>
      <c r="J79" s="886"/>
      <c r="K79" s="886"/>
      <c r="L79" s="886"/>
      <c r="M79" s="886"/>
      <c r="N79" s="886"/>
      <c r="O79" s="886"/>
      <c r="P79" s="886"/>
      <c r="Q79" s="886"/>
    </row>
    <row r="80" spans="3:17" ht="15">
      <c r="C80" s="886"/>
      <c r="D80" s="886"/>
      <c r="E80" s="886"/>
      <c r="F80" s="886"/>
      <c r="G80" s="886"/>
      <c r="H80" s="886"/>
      <c r="I80" s="886"/>
      <c r="J80" s="886"/>
      <c r="K80" s="886"/>
      <c r="L80" s="886"/>
      <c r="M80" s="886"/>
      <c r="N80" s="886"/>
      <c r="O80" s="886"/>
      <c r="P80" s="886"/>
      <c r="Q80" s="886"/>
    </row>
    <row r="81" spans="3:17" ht="15">
      <c r="C81" s="886"/>
      <c r="D81" s="886"/>
      <c r="E81" s="886"/>
      <c r="F81" s="886"/>
      <c r="G81" s="886"/>
      <c r="H81" s="886"/>
      <c r="I81" s="886"/>
      <c r="J81" s="886"/>
      <c r="K81" s="886"/>
      <c r="L81" s="886"/>
      <c r="M81" s="886"/>
      <c r="N81" s="886"/>
      <c r="O81" s="886"/>
      <c r="P81" s="886"/>
      <c r="Q81" s="886"/>
    </row>
    <row r="82" spans="3:17" ht="15">
      <c r="C82" s="886"/>
      <c r="D82" s="886"/>
      <c r="E82" s="886"/>
      <c r="F82" s="886"/>
      <c r="G82" s="886"/>
      <c r="H82" s="886"/>
      <c r="I82" s="886"/>
      <c r="J82" s="886"/>
      <c r="K82" s="886"/>
      <c r="L82" s="886"/>
      <c r="M82" s="886"/>
      <c r="N82" s="886"/>
      <c r="O82" s="886"/>
      <c r="P82" s="886"/>
      <c r="Q82" s="886"/>
    </row>
    <row r="83" spans="3:17" ht="15">
      <c r="C83" s="886"/>
      <c r="D83" s="886"/>
      <c r="E83" s="886"/>
      <c r="F83" s="886"/>
      <c r="G83" s="886"/>
      <c r="H83" s="886"/>
      <c r="I83" s="886"/>
      <c r="J83" s="886"/>
      <c r="K83" s="886"/>
      <c r="L83" s="886"/>
      <c r="M83" s="886"/>
      <c r="N83" s="886"/>
      <c r="O83" s="886"/>
      <c r="P83" s="886"/>
      <c r="Q83" s="886"/>
    </row>
    <row r="84" spans="3:17" ht="15">
      <c r="C84" s="886"/>
      <c r="D84" s="886"/>
      <c r="E84" s="886"/>
      <c r="F84" s="886"/>
      <c r="G84" s="886"/>
      <c r="H84" s="886"/>
      <c r="I84" s="886"/>
      <c r="J84" s="886"/>
      <c r="K84" s="886"/>
      <c r="L84" s="886"/>
      <c r="M84" s="886"/>
      <c r="N84" s="886"/>
      <c r="O84" s="886"/>
      <c r="P84" s="886"/>
      <c r="Q84" s="886"/>
    </row>
    <row r="85" spans="3:17" ht="15">
      <c r="C85" s="886"/>
      <c r="D85" s="886"/>
      <c r="E85" s="886"/>
      <c r="F85" s="886"/>
      <c r="G85" s="886"/>
      <c r="H85" s="886"/>
      <c r="I85" s="886"/>
      <c r="J85" s="886"/>
      <c r="K85" s="886"/>
      <c r="L85" s="886"/>
      <c r="M85" s="886"/>
      <c r="N85" s="886"/>
      <c r="O85" s="886"/>
      <c r="P85" s="886"/>
      <c r="Q85" s="886"/>
    </row>
    <row r="86" spans="3:17" ht="15">
      <c r="C86" s="886"/>
      <c r="D86" s="886"/>
      <c r="E86" s="886"/>
      <c r="F86" s="886"/>
      <c r="G86" s="886"/>
      <c r="H86" s="886"/>
      <c r="I86" s="886"/>
      <c r="J86" s="886"/>
      <c r="K86" s="886"/>
      <c r="L86" s="886"/>
      <c r="M86" s="886"/>
      <c r="N86" s="886"/>
      <c r="O86" s="886"/>
      <c r="P86" s="886"/>
      <c r="Q86" s="886"/>
    </row>
    <row r="87" spans="3:17" ht="15">
      <c r="C87" s="886"/>
      <c r="D87" s="886"/>
      <c r="E87" s="886"/>
      <c r="F87" s="886"/>
      <c r="G87" s="886"/>
      <c r="H87" s="886"/>
      <c r="I87" s="886"/>
      <c r="J87" s="886"/>
      <c r="K87" s="886"/>
      <c r="L87" s="886"/>
      <c r="M87" s="886"/>
      <c r="N87" s="886"/>
      <c r="O87" s="886"/>
      <c r="P87" s="886"/>
      <c r="Q87" s="886"/>
    </row>
    <row r="88" spans="3:17" ht="15">
      <c r="C88" s="886"/>
      <c r="D88" s="886"/>
      <c r="E88" s="886"/>
      <c r="F88" s="886"/>
      <c r="G88" s="886"/>
      <c r="H88" s="886"/>
      <c r="I88" s="886"/>
      <c r="J88" s="886"/>
      <c r="K88" s="886"/>
      <c r="L88" s="886"/>
      <c r="M88" s="886"/>
      <c r="N88" s="886"/>
      <c r="O88" s="886"/>
      <c r="P88" s="886"/>
      <c r="Q88" s="886"/>
    </row>
    <row r="89" spans="3:17" ht="15">
      <c r="C89" s="886"/>
      <c r="D89" s="886"/>
      <c r="E89" s="886"/>
      <c r="F89" s="886"/>
      <c r="G89" s="886"/>
      <c r="H89" s="886"/>
      <c r="I89" s="886"/>
      <c r="J89" s="886"/>
      <c r="K89" s="886"/>
      <c r="L89" s="886"/>
      <c r="M89" s="886"/>
      <c r="N89" s="886"/>
      <c r="O89" s="886"/>
      <c r="P89" s="886"/>
      <c r="Q89" s="886"/>
    </row>
    <row r="90" spans="3:17" ht="15">
      <c r="C90" s="886"/>
      <c r="D90" s="886"/>
      <c r="E90" s="886"/>
      <c r="F90" s="886"/>
      <c r="G90" s="886"/>
      <c r="H90" s="886"/>
      <c r="I90" s="886"/>
      <c r="J90" s="886"/>
      <c r="K90" s="886"/>
      <c r="L90" s="886"/>
      <c r="M90" s="886"/>
      <c r="N90" s="886"/>
      <c r="O90" s="886"/>
      <c r="P90" s="886"/>
      <c r="Q90" s="886"/>
    </row>
    <row r="91" spans="3:17" ht="15">
      <c r="C91" s="886"/>
      <c r="D91" s="886"/>
      <c r="E91" s="886"/>
      <c r="F91" s="886"/>
      <c r="G91" s="886"/>
      <c r="H91" s="886"/>
      <c r="I91" s="886"/>
      <c r="J91" s="886"/>
      <c r="K91" s="886"/>
      <c r="L91" s="886"/>
      <c r="M91" s="886"/>
      <c r="N91" s="886"/>
      <c r="O91" s="886"/>
      <c r="P91" s="886"/>
      <c r="Q91" s="886"/>
    </row>
    <row r="92" spans="3:17" ht="15">
      <c r="C92" s="886"/>
      <c r="D92" s="886"/>
      <c r="E92" s="886"/>
      <c r="F92" s="886"/>
      <c r="G92" s="886"/>
      <c r="H92" s="886"/>
      <c r="I92" s="886"/>
      <c r="J92" s="886"/>
      <c r="K92" s="886"/>
      <c r="L92" s="886"/>
      <c r="M92" s="886"/>
      <c r="N92" s="886"/>
      <c r="O92" s="886"/>
      <c r="P92" s="886"/>
      <c r="Q92" s="886"/>
    </row>
    <row r="93" spans="3:17" ht="15">
      <c r="C93" s="886"/>
      <c r="D93" s="886"/>
      <c r="E93" s="886"/>
      <c r="F93" s="886"/>
      <c r="G93" s="886"/>
      <c r="H93" s="886"/>
      <c r="I93" s="886"/>
      <c r="J93" s="886"/>
      <c r="K93" s="886"/>
      <c r="L93" s="886"/>
      <c r="M93" s="886"/>
      <c r="N93" s="886"/>
      <c r="O93" s="886"/>
      <c r="P93" s="886"/>
      <c r="Q93" s="886"/>
    </row>
    <row r="94" spans="3:17" ht="15"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</row>
    <row r="95" spans="3:17" ht="15">
      <c r="C95" s="886"/>
      <c r="D95" s="886"/>
      <c r="E95" s="886"/>
      <c r="F95" s="886"/>
      <c r="G95" s="886"/>
      <c r="H95" s="886"/>
      <c r="I95" s="886"/>
      <c r="J95" s="886"/>
      <c r="K95" s="886"/>
      <c r="L95" s="886"/>
      <c r="M95" s="886"/>
      <c r="N95" s="886"/>
      <c r="O95" s="886"/>
      <c r="P95" s="886"/>
      <c r="Q95" s="886"/>
    </row>
    <row r="96" spans="3:17" ht="15">
      <c r="C96" s="886"/>
      <c r="D96" s="886"/>
      <c r="E96" s="886"/>
      <c r="F96" s="886"/>
      <c r="G96" s="886"/>
      <c r="H96" s="886"/>
      <c r="I96" s="886"/>
      <c r="J96" s="886"/>
      <c r="K96" s="886"/>
      <c r="L96" s="886"/>
      <c r="M96" s="886"/>
      <c r="N96" s="886"/>
      <c r="O96" s="886"/>
      <c r="P96" s="886"/>
      <c r="Q96" s="886"/>
    </row>
    <row r="97" spans="3:17" ht="15">
      <c r="C97" s="886"/>
      <c r="D97" s="886"/>
      <c r="E97" s="886"/>
      <c r="F97" s="886"/>
      <c r="G97" s="886"/>
      <c r="H97" s="886"/>
      <c r="I97" s="886"/>
      <c r="J97" s="886"/>
      <c r="K97" s="886"/>
      <c r="L97" s="886"/>
      <c r="M97" s="886"/>
      <c r="N97" s="886"/>
      <c r="O97" s="886"/>
      <c r="P97" s="886"/>
      <c r="Q97" s="886"/>
    </row>
    <row r="98" spans="3:17" ht="15">
      <c r="C98" s="886"/>
      <c r="D98" s="886"/>
      <c r="E98" s="886"/>
      <c r="F98" s="886"/>
      <c r="G98" s="886"/>
      <c r="H98" s="886"/>
      <c r="I98" s="886"/>
      <c r="J98" s="886"/>
      <c r="K98" s="886"/>
      <c r="L98" s="886"/>
      <c r="M98" s="886"/>
      <c r="N98" s="886"/>
      <c r="O98" s="886"/>
      <c r="P98" s="886"/>
      <c r="Q98" s="886"/>
    </row>
    <row r="99" spans="3:17" ht="15">
      <c r="C99" s="886"/>
      <c r="D99" s="886"/>
      <c r="E99" s="886"/>
      <c r="F99" s="886"/>
      <c r="G99" s="886"/>
      <c r="H99" s="886"/>
      <c r="I99" s="886"/>
      <c r="J99" s="886"/>
      <c r="K99" s="886"/>
      <c r="L99" s="886"/>
      <c r="M99" s="886"/>
      <c r="N99" s="886"/>
      <c r="O99" s="886"/>
      <c r="P99" s="886"/>
      <c r="Q99" s="886"/>
    </row>
    <row r="100" spans="3:17" ht="15">
      <c r="C100" s="886"/>
      <c r="D100" s="886"/>
      <c r="E100" s="886"/>
      <c r="F100" s="886"/>
      <c r="G100" s="886"/>
      <c r="H100" s="886"/>
      <c r="I100" s="886"/>
      <c r="J100" s="886"/>
      <c r="K100" s="886"/>
      <c r="L100" s="886"/>
      <c r="M100" s="886"/>
      <c r="N100" s="886"/>
      <c r="O100" s="886"/>
      <c r="P100" s="886"/>
      <c r="Q100" s="886"/>
    </row>
    <row r="101" spans="3:17" ht="15">
      <c r="C101" s="886"/>
      <c r="D101" s="886"/>
      <c r="E101" s="886"/>
      <c r="F101" s="886"/>
      <c r="G101" s="886"/>
      <c r="H101" s="886"/>
      <c r="I101" s="886"/>
      <c r="J101" s="886"/>
      <c r="K101" s="886"/>
      <c r="L101" s="886"/>
      <c r="M101" s="886"/>
      <c r="N101" s="886"/>
      <c r="O101" s="886"/>
      <c r="P101" s="886"/>
      <c r="Q101" s="886"/>
    </row>
    <row r="102" spans="3:17" ht="15">
      <c r="C102" s="886"/>
      <c r="D102" s="886"/>
      <c r="E102" s="886"/>
      <c r="F102" s="886"/>
      <c r="G102" s="886"/>
      <c r="H102" s="886"/>
      <c r="I102" s="886"/>
      <c r="J102" s="886"/>
      <c r="K102" s="886"/>
      <c r="L102" s="886"/>
      <c r="M102" s="886"/>
      <c r="N102" s="886"/>
      <c r="O102" s="886"/>
      <c r="P102" s="886"/>
      <c r="Q102" s="886"/>
    </row>
    <row r="103" spans="3:17" ht="15">
      <c r="C103" s="886"/>
      <c r="D103" s="886"/>
      <c r="E103" s="886"/>
      <c r="F103" s="886"/>
      <c r="G103" s="886"/>
      <c r="H103" s="886"/>
      <c r="I103" s="886"/>
      <c r="J103" s="886"/>
      <c r="K103" s="886"/>
      <c r="L103" s="886"/>
      <c r="M103" s="886"/>
      <c r="N103" s="886"/>
      <c r="O103" s="886"/>
      <c r="P103" s="886"/>
      <c r="Q103" s="886"/>
    </row>
    <row r="104" spans="3:17" ht="15">
      <c r="C104" s="886"/>
      <c r="D104" s="886"/>
      <c r="E104" s="886"/>
      <c r="F104" s="886"/>
      <c r="G104" s="886"/>
      <c r="H104" s="886"/>
      <c r="I104" s="886"/>
      <c r="J104" s="886"/>
      <c r="K104" s="886"/>
      <c r="L104" s="886"/>
      <c r="M104" s="886"/>
      <c r="N104" s="886"/>
      <c r="O104" s="886"/>
      <c r="P104" s="886"/>
      <c r="Q104" s="886"/>
    </row>
    <row r="105" spans="3:17" ht="15">
      <c r="C105" s="886"/>
      <c r="D105" s="886"/>
      <c r="E105" s="886"/>
      <c r="F105" s="886"/>
      <c r="G105" s="886"/>
      <c r="H105" s="886"/>
      <c r="I105" s="886"/>
      <c r="J105" s="886"/>
      <c r="K105" s="886"/>
      <c r="L105" s="886"/>
      <c r="M105" s="886"/>
      <c r="N105" s="886"/>
      <c r="O105" s="886"/>
      <c r="P105" s="886"/>
      <c r="Q105" s="886"/>
    </row>
    <row r="106" spans="3:17" ht="15">
      <c r="C106" s="886"/>
      <c r="D106" s="886"/>
      <c r="E106" s="886"/>
      <c r="F106" s="886"/>
      <c r="G106" s="886"/>
      <c r="H106" s="886"/>
      <c r="I106" s="886"/>
      <c r="J106" s="886"/>
      <c r="K106" s="886"/>
      <c r="L106" s="886"/>
      <c r="M106" s="886"/>
      <c r="N106" s="886"/>
      <c r="O106" s="886"/>
      <c r="P106" s="886"/>
      <c r="Q106" s="886"/>
    </row>
    <row r="107" spans="3:17" ht="15">
      <c r="C107" s="886"/>
      <c r="D107" s="886"/>
      <c r="E107" s="886"/>
      <c r="F107" s="886"/>
      <c r="G107" s="886"/>
      <c r="H107" s="886"/>
      <c r="I107" s="886"/>
      <c r="J107" s="886"/>
      <c r="K107" s="886"/>
      <c r="L107" s="886"/>
      <c r="M107" s="886"/>
      <c r="N107" s="886"/>
      <c r="O107" s="886"/>
      <c r="P107" s="886"/>
      <c r="Q107" s="886"/>
    </row>
    <row r="108" spans="3:17" ht="15">
      <c r="C108" s="886"/>
      <c r="D108" s="886"/>
      <c r="E108" s="886"/>
      <c r="F108" s="886"/>
      <c r="G108" s="886"/>
      <c r="H108" s="886"/>
      <c r="I108" s="886"/>
      <c r="J108" s="886"/>
      <c r="K108" s="886"/>
      <c r="L108" s="886"/>
      <c r="M108" s="886"/>
      <c r="N108" s="886"/>
      <c r="O108" s="886"/>
      <c r="P108" s="886"/>
      <c r="Q108" s="886"/>
    </row>
    <row r="109" spans="3:17" ht="15">
      <c r="C109" s="886"/>
      <c r="D109" s="886"/>
      <c r="E109" s="886"/>
      <c r="F109" s="886"/>
      <c r="G109" s="886"/>
      <c r="H109" s="886"/>
      <c r="I109" s="886"/>
      <c r="J109" s="886"/>
      <c r="K109" s="886"/>
      <c r="L109" s="886"/>
      <c r="M109" s="886"/>
      <c r="N109" s="886"/>
      <c r="O109" s="886"/>
      <c r="P109" s="886"/>
      <c r="Q109" s="886"/>
    </row>
    <row r="110" spans="3:17" ht="15">
      <c r="C110" s="886"/>
      <c r="D110" s="886"/>
      <c r="E110" s="886"/>
      <c r="F110" s="886"/>
      <c r="G110" s="886"/>
      <c r="H110" s="886"/>
      <c r="I110" s="886"/>
      <c r="J110" s="886"/>
      <c r="K110" s="886"/>
      <c r="L110" s="886"/>
      <c r="M110" s="886"/>
      <c r="N110" s="886"/>
      <c r="O110" s="886"/>
      <c r="P110" s="886"/>
      <c r="Q110" s="886"/>
    </row>
    <row r="111" spans="3:17" ht="15">
      <c r="C111" s="886"/>
      <c r="D111" s="886"/>
      <c r="E111" s="886"/>
      <c r="F111" s="886"/>
      <c r="G111" s="886"/>
      <c r="H111" s="886"/>
      <c r="I111" s="886"/>
      <c r="J111" s="886"/>
      <c r="K111" s="886"/>
      <c r="L111" s="886"/>
      <c r="M111" s="886"/>
      <c r="N111" s="886"/>
      <c r="O111" s="886"/>
      <c r="P111" s="886"/>
      <c r="Q111" s="886"/>
    </row>
    <row r="112" spans="3:17" ht="15">
      <c r="C112" s="886"/>
      <c r="D112" s="886"/>
      <c r="E112" s="886"/>
      <c r="F112" s="886"/>
      <c r="G112" s="886"/>
      <c r="H112" s="886"/>
      <c r="I112" s="886"/>
      <c r="J112" s="886"/>
      <c r="K112" s="886"/>
      <c r="L112" s="886"/>
      <c r="M112" s="886"/>
    </row>
    <row r="113" spans="3:13" ht="15">
      <c r="C113" s="886"/>
      <c r="D113" s="886"/>
      <c r="E113" s="886"/>
      <c r="F113" s="886"/>
      <c r="G113" s="886"/>
      <c r="H113" s="886"/>
      <c r="I113" s="886"/>
      <c r="J113" s="886"/>
      <c r="K113" s="886"/>
      <c r="L113" s="886"/>
      <c r="M113" s="886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328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329</v>
      </c>
      <c r="C13" s="612" t="s">
        <v>51</v>
      </c>
      <c r="D13" s="612" t="s">
        <v>53</v>
      </c>
      <c r="E13" s="612" t="s">
        <v>55</v>
      </c>
      <c r="F13" s="613" t="s">
        <v>330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331</v>
      </c>
    </row>
    <row r="26" spans="1:22" ht="21.75" thickBot="1">
      <c r="Q26" s="1062" t="s">
        <v>1239</v>
      </c>
      <c r="R26" s="1062"/>
      <c r="S26" s="1062"/>
      <c r="T26" s="1062" t="s">
        <v>1240</v>
      </c>
      <c r="U26" s="1062"/>
      <c r="V26" s="1062"/>
    </row>
    <row r="27" spans="1:22" ht="21.75" thickBot="1">
      <c r="A27" s="67"/>
      <c r="B27" s="67"/>
      <c r="C27" s="67"/>
      <c r="D27" s="67"/>
      <c r="E27" s="67"/>
      <c r="F27" s="67"/>
      <c r="H27" s="1062" t="s">
        <v>665</v>
      </c>
      <c r="I27" s="1062"/>
      <c r="J27" s="1062"/>
      <c r="K27" s="1062"/>
      <c r="L27" s="1062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329</v>
      </c>
      <c r="C28" s="462" t="s">
        <v>51</v>
      </c>
      <c r="D28" s="462" t="s">
        <v>53</v>
      </c>
      <c r="E28" s="463" t="s">
        <v>55</v>
      </c>
      <c r="F28" s="464" t="s">
        <v>330</v>
      </c>
      <c r="H28" s="641" t="s">
        <v>332</v>
      </c>
      <c r="I28" s="642" t="s">
        <v>51</v>
      </c>
      <c r="J28" s="642" t="s">
        <v>53</v>
      </c>
      <c r="K28" s="642" t="s">
        <v>55</v>
      </c>
      <c r="L28" s="643" t="s">
        <v>330</v>
      </c>
      <c r="P28" s="631" t="s">
        <v>57</v>
      </c>
      <c r="Q28" s="902">
        <f>[4]Second_SH_Demand!$A$5</f>
        <v>1.4285714285714286</v>
      </c>
      <c r="R28" s="902">
        <f>[4]Second_SH_Demand!$K$5</f>
        <v>1.375</v>
      </c>
      <c r="S28" s="902">
        <f>[4]Second_SH_Demand!$F$5</f>
        <v>1.3478893740902476</v>
      </c>
      <c r="T28" s="765">
        <f>Q28*I29</f>
        <v>13455.569795438192</v>
      </c>
      <c r="U28" s="765">
        <f>R28*J29</f>
        <v>21274.101374868016</v>
      </c>
      <c r="V28" s="905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5">
        <f>'Fuel-Age_Adj'!AZ33</f>
        <v>9418.8988568067343</v>
      </c>
      <c r="J29" s="765">
        <f>'Fuel-Age_Adj'!AZ46</f>
        <v>15472.073727176739</v>
      </c>
      <c r="K29" s="765">
        <f>'Fuel-Age_Adj'!AZ59</f>
        <v>20378.706337556119</v>
      </c>
      <c r="L29" s="766">
        <f t="shared" ref="L29:L37" si="1">SUM(I29:K29)</f>
        <v>45269.678921539591</v>
      </c>
      <c r="P29" s="628" t="s">
        <v>59</v>
      </c>
      <c r="Q29" s="903">
        <f>[4]Second_SH_Demand!$A$12</f>
        <v>1</v>
      </c>
      <c r="R29" s="903">
        <f>[4]Second_SH_Demand!$K$12</f>
        <v>1</v>
      </c>
      <c r="S29" s="903">
        <f>[4]Second_SH_Demand!$F$12</f>
        <v>1</v>
      </c>
      <c r="T29" s="767">
        <f t="shared" ref="T29:T36" si="2">Q29*I30</f>
        <v>7459.2913438514906</v>
      </c>
      <c r="U29" s="767">
        <f t="shared" ref="U29:U36" si="3">R29*J30</f>
        <v>9537.7783975583752</v>
      </c>
      <c r="V29" s="906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67">
        <f>'Fuel-Age_Adj'!BA33</f>
        <v>7459.2913438514906</v>
      </c>
      <c r="J30" s="767">
        <f>'Fuel-Age_Adj'!BA46</f>
        <v>9537.7783975583752</v>
      </c>
      <c r="K30" s="767">
        <f>'Fuel-Age_Adj'!BA59</f>
        <v>9433.9012004747347</v>
      </c>
      <c r="L30" s="768">
        <f t="shared" si="1"/>
        <v>26430.9709418846</v>
      </c>
      <c r="P30" s="632" t="s">
        <v>61</v>
      </c>
      <c r="Q30" s="904">
        <f>[4]Second_SH_Demand!$A$19</f>
        <v>1</v>
      </c>
      <c r="R30" s="904">
        <f>[4]Second_SH_Demand!$K$19</f>
        <v>1</v>
      </c>
      <c r="S30" s="904">
        <f>[4]Second_SH_Demand!$F$19</f>
        <v>1</v>
      </c>
      <c r="T30" s="769">
        <f t="shared" si="2"/>
        <v>14041.847426430093</v>
      </c>
      <c r="U30" s="769">
        <f t="shared" si="3"/>
        <v>17545.09295382088</v>
      </c>
      <c r="V30" s="907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69">
        <f>'Fuel-Age_Adj'!BB33</f>
        <v>14041.847426430093</v>
      </c>
      <c r="J31" s="769">
        <f>'Fuel-Age_Adj'!BB46</f>
        <v>17545.09295382088</v>
      </c>
      <c r="K31" s="769">
        <f>'Fuel-Age_Adj'!BB59</f>
        <v>20090.949195825138</v>
      </c>
      <c r="L31" s="770">
        <f t="shared" si="1"/>
        <v>51677.889576076108</v>
      </c>
      <c r="P31" s="628" t="s">
        <v>63</v>
      </c>
      <c r="Q31" s="903">
        <f>[4]Second_SH_Demand!$A$26</f>
        <v>1</v>
      </c>
      <c r="R31" s="903">
        <f>[4]Second_SH_Demand!$K$26</f>
        <v>1</v>
      </c>
      <c r="S31" s="903">
        <f>[4]Second_SH_Demand!$F$26</f>
        <v>1</v>
      </c>
      <c r="T31" s="767">
        <f t="shared" si="2"/>
        <v>19924.480375055824</v>
      </c>
      <c r="U31" s="767">
        <f t="shared" si="3"/>
        <v>49768.849685929476</v>
      </c>
      <c r="V31" s="906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67">
        <f>'Fuel-Age_Adj'!BC33</f>
        <v>19924.480375055824</v>
      </c>
      <c r="J32" s="767">
        <f>'Fuel-Age_Adj'!BC46</f>
        <v>49768.849685929476</v>
      </c>
      <c r="K32" s="767">
        <f>'Fuel-Age_Adj'!BC59</f>
        <v>53466.210043981671</v>
      </c>
      <c r="L32" s="768">
        <f t="shared" si="1"/>
        <v>123159.54010496697</v>
      </c>
      <c r="P32" s="632" t="s">
        <v>65</v>
      </c>
      <c r="Q32" s="904">
        <f>[4]Second_SH_Demand!$A$33</f>
        <v>0.62350597609561753</v>
      </c>
      <c r="R32" s="904">
        <f>[4]Second_SH_Demand!$K$33</f>
        <v>0.63854266538830295</v>
      </c>
      <c r="S32" s="904">
        <f>[4]Second_SH_Demand!$F$33</f>
        <v>0.65110565110565111</v>
      </c>
      <c r="T32" s="769">
        <f t="shared" si="2"/>
        <v>36727.496963354082</v>
      </c>
      <c r="U32" s="769">
        <f t="shared" si="3"/>
        <v>180165.78839768126</v>
      </c>
      <c r="V32" s="907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69">
        <f>'Fuel-Age_Adj'!BD33</f>
        <v>58904.8034364337</v>
      </c>
      <c r="J33" s="769">
        <f>'Fuel-Age_Adj'!BD46</f>
        <v>282151.52747564798</v>
      </c>
      <c r="K33" s="769">
        <f>'Fuel-Age_Adj'!BD59</f>
        <v>251318.93361374349</v>
      </c>
      <c r="L33" s="770">
        <f t="shared" si="1"/>
        <v>592375.26452582516</v>
      </c>
      <c r="N33" s="810" t="s">
        <v>664</v>
      </c>
      <c r="P33" s="628" t="s">
        <v>67</v>
      </c>
      <c r="Q33" s="903">
        <f>[4]Second_SH_Demand!$A$40</f>
        <v>0.64275466284074612</v>
      </c>
      <c r="R33" s="903">
        <f>[4]Second_SH_Demand!$K$40</f>
        <v>0.6669136717302705</v>
      </c>
      <c r="S33" s="903">
        <f>[4]Second_SH_Demand!$F$40</f>
        <v>0.67542972699696668</v>
      </c>
      <c r="T33" s="767">
        <f t="shared" si="2"/>
        <v>28113.665794547433</v>
      </c>
      <c r="U33" s="767">
        <f t="shared" si="3"/>
        <v>125131.02640900291</v>
      </c>
      <c r="V33" s="906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67">
        <f>'Fuel-Age_Adj'!BE33</f>
        <v>43739.341649106158</v>
      </c>
      <c r="J34" s="767">
        <f>'Fuel-Age_Adj'!BE46</f>
        <v>187627.02237661046</v>
      </c>
      <c r="K34" s="767">
        <f>'Fuel-Age_Adj'!BE59</f>
        <v>166667.79141279124</v>
      </c>
      <c r="L34" s="768">
        <f t="shared" si="1"/>
        <v>398034.15543850785</v>
      </c>
      <c r="P34" s="632" t="s">
        <v>69</v>
      </c>
      <c r="Q34" s="904">
        <f>[4]Second_SH_Demand!$A$47</f>
        <v>0.65947786606129399</v>
      </c>
      <c r="R34" s="904">
        <f>[4]Second_SH_Demand!$K$47</f>
        <v>0.68235651381718798</v>
      </c>
      <c r="S34" s="904">
        <f>[4]Second_SH_Demand!$F$47</f>
        <v>0.68787878787878787</v>
      </c>
      <c r="T34" s="769">
        <f t="shared" si="2"/>
        <v>16993.344189187668</v>
      </c>
      <c r="U34" s="769">
        <f t="shared" si="3"/>
        <v>69203.844283713814</v>
      </c>
      <c r="V34" s="907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69">
        <f>'Fuel-Age_Adj'!BF33</f>
        <v>25767.876472761334</v>
      </c>
      <c r="J35" s="769">
        <f>'Fuel-Age_Adj'!BF46</f>
        <v>101418.89596184672</v>
      </c>
      <c r="K35" s="769">
        <f>'Fuel-Age_Adj'!BF59</f>
        <v>81396.697989555512</v>
      </c>
      <c r="L35" s="770">
        <f t="shared" si="1"/>
        <v>208583.47042416356</v>
      </c>
      <c r="P35" s="628" t="s">
        <v>71</v>
      </c>
      <c r="Q35" s="903">
        <f>[4]Second_SH_Demand!$A$54</f>
        <v>0.67760942760942755</v>
      </c>
      <c r="R35" s="903">
        <f>[4]Second_SH_Demand!$K$54</f>
        <v>0.69366197183098599</v>
      </c>
      <c r="S35" s="903">
        <f>[4]Second_SH_Demand!$F$54</f>
        <v>0.69895091794679653</v>
      </c>
      <c r="T35" s="767">
        <f t="shared" si="2"/>
        <v>8355.7192320215872</v>
      </c>
      <c r="U35" s="767">
        <f t="shared" si="3"/>
        <v>34768.978124585461</v>
      </c>
      <c r="V35" s="906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67">
        <f>'Fuel-Age_Adj'!BG33</f>
        <v>12331.173226884033</v>
      </c>
      <c r="J36" s="767">
        <f>'Fuel-Age_Adj'!BG46</f>
        <v>50123.806027321167</v>
      </c>
      <c r="K36" s="767">
        <f>'Fuel-Age_Adj'!BG59</f>
        <v>43241.005762967114</v>
      </c>
      <c r="L36" s="768">
        <f t="shared" si="1"/>
        <v>105695.98501717232</v>
      </c>
      <c r="P36" s="908" t="s">
        <v>73</v>
      </c>
      <c r="Q36" s="909">
        <f>[4]Second_SH_Demand!$A$61</f>
        <v>0.56219445953286251</v>
      </c>
      <c r="R36" s="909">
        <f>[4]Second_SH_Demand!$K$61</f>
        <v>0.54586660910856888</v>
      </c>
      <c r="S36" s="909">
        <f>[4]Second_SH_Demand!$F$61</f>
        <v>0.55669942286694751</v>
      </c>
      <c r="T36" s="910">
        <f t="shared" si="2"/>
        <v>8551.6367409636478</v>
      </c>
      <c r="U36" s="910">
        <f t="shared" si="3"/>
        <v>28770.813628890308</v>
      </c>
      <c r="V36" s="911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1">
        <f>'Fuel-Age_Adj'!BH33</f>
        <v>15211.172212670604</v>
      </c>
      <c r="J37" s="771">
        <f>'Fuel-Age_Adj'!BH46</f>
        <v>52706.674394088106</v>
      </c>
      <c r="K37" s="771">
        <f>'Fuel-Age_Adj'!BH59</f>
        <v>78435.533443104825</v>
      </c>
      <c r="L37" s="770">
        <f t="shared" si="1"/>
        <v>146353.38004986354</v>
      </c>
      <c r="T37" s="912">
        <f>SUM(T28:T36)/I38</f>
        <v>0.74286208971025169</v>
      </c>
      <c r="U37" s="912">
        <f>SUM(U28:U36)/J38</f>
        <v>0.69963472197389465</v>
      </c>
      <c r="V37" s="912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2">
        <f>SUM(I29:I37)</f>
        <v>206798.88499999998</v>
      </c>
      <c r="J38" s="772">
        <f>SUM(J29:J37)</f>
        <v>766351.72099999979</v>
      </c>
      <c r="K38" s="772">
        <f>SUM(K29:K37)</f>
        <v>724429.72899999993</v>
      </c>
      <c r="L38" s="773">
        <f>SUM(I38:K38)</f>
        <v>1697580.3349999997</v>
      </c>
    </row>
    <row r="39" spans="1:22" ht="15">
      <c r="C39" s="702"/>
    </row>
    <row r="40" spans="1:22" ht="15">
      <c r="C40" s="702"/>
      <c r="K40" s="810" t="s">
        <v>662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332</v>
      </c>
      <c r="I43" s="642" t="s">
        <v>51</v>
      </c>
      <c r="J43" s="642" t="s">
        <v>53</v>
      </c>
      <c r="K43" s="642" t="s">
        <v>55</v>
      </c>
      <c r="L43" s="643" t="s">
        <v>330</v>
      </c>
    </row>
    <row r="44" spans="1:22" ht="15">
      <c r="C44" s="702"/>
      <c r="H44" s="631" t="s">
        <v>57</v>
      </c>
      <c r="I44" s="765" cm="1">
        <f t="array" ref="I44">SUMPRODUCT((Table8[A])*(Table8[Adjusted Total]/Table8[BER Total])*(Table8[Archetype]="Apartments"))</f>
        <v>10546.016296175714</v>
      </c>
      <c r="J44" s="765" cm="1">
        <f t="array" ref="J44">SUMPRODUCT((Table8[A])*(Table8[Adjusted Total]/Table8[BER Total])*(Table8[Archetype]="Attached"))</f>
        <v>58525.908345606105</v>
      </c>
      <c r="K44" s="765" cm="1">
        <f t="array" ref="K44">SUMPRODUCT((Table8[A])*(Table8[Adjusted Total]/Table8[BER Total])*(Table8[Archetype]="Detached"))</f>
        <v>26489.081443386818</v>
      </c>
      <c r="L44" s="766">
        <f t="shared" ref="L44:L52" si="5">SUM(I44:K44)</f>
        <v>95561.006085168643</v>
      </c>
    </row>
    <row r="45" spans="1:22" ht="15">
      <c r="C45" s="702"/>
      <c r="H45" s="628" t="s">
        <v>59</v>
      </c>
      <c r="I45" s="767" cm="1">
        <f t="array" ref="I45">SUMPRODUCT((Table8[B1])*(Table8[Adjusted Total]/Table8[BER Total])*(Table8[Archetype]="Apartments"))</f>
        <v>5197.5616110573819</v>
      </c>
      <c r="J45" s="767" cm="1">
        <f t="array" ref="J45">SUMPRODUCT((Table8[B1])*(Table8[Adjusted Total]/Table8[BER Total])*(Table8[Archetype]="Attached"))</f>
        <v>6725.9453223661858</v>
      </c>
      <c r="K45" s="767" cm="1">
        <f t="array" ref="K45">SUMPRODUCT((Table8[B1])*(Table8[Adjusted Total]/Table8[BER Total])*(Table8[Archetype]="Detached"))</f>
        <v>8185.1580987578955</v>
      </c>
      <c r="L45" s="768">
        <f t="shared" si="5"/>
        <v>20108.665032181463</v>
      </c>
    </row>
    <row r="46" spans="1:22" ht="15">
      <c r="C46" s="702"/>
      <c r="H46" s="632" t="s">
        <v>61</v>
      </c>
      <c r="I46" s="769" cm="1">
        <f t="array" ref="I46">SUMPRODUCT((Table8[B2])*(Table8[Adjusted Total]/Table8[BER Total])*(Table8[Archetype]="Apartments"))</f>
        <v>13979.360125415267</v>
      </c>
      <c r="J46" s="769" cm="1">
        <f t="array" ref="J46">SUMPRODUCT((Table8[B2])*(Table8[Adjusted Total]/Table8[BER Total])*(Table8[Archetype]="Attached"))</f>
        <v>14578.962065952788</v>
      </c>
      <c r="K46" s="769" cm="1">
        <f t="array" ref="K46">SUMPRODUCT((Table8[B2])*(Table8[Adjusted Total]/Table8[BER Total])*(Table8[Archetype]="Detached"))</f>
        <v>18971.592326674298</v>
      </c>
      <c r="L46" s="770">
        <f t="shared" si="5"/>
        <v>47529.914518042351</v>
      </c>
    </row>
    <row r="47" spans="1:22" ht="15">
      <c r="C47" s="702"/>
      <c r="H47" s="628" t="s">
        <v>63</v>
      </c>
      <c r="I47" s="767" cm="1">
        <f t="array" ref="I47">SUMPRODUCT((Table8[B3])*(Table8[Adjusted Total]/Table8[BER Total])*(Table8[Archetype]="Apartments"))</f>
        <v>21709.448468490151</v>
      </c>
      <c r="J47" s="767" cm="1">
        <f t="array" ref="J47">SUMPRODUCT((Table8[B3])*(Table8[Adjusted Total]/Table8[BER Total])*(Table8[Archetype]="Attached"))</f>
        <v>49405.543321250901</v>
      </c>
      <c r="K47" s="767" cm="1">
        <f t="array" ref="K47">SUMPRODUCT((Table8[B3])*(Table8[Adjusted Total]/Table8[BER Total])*(Table8[Archetype]="Detached"))</f>
        <v>54539.382014559051</v>
      </c>
      <c r="L47" s="768">
        <f t="shared" si="5"/>
        <v>125654.37380430009</v>
      </c>
    </row>
    <row r="48" spans="1:22" ht="15">
      <c r="C48" s="702"/>
      <c r="H48" s="632" t="s">
        <v>65</v>
      </c>
      <c r="I48" s="769" cm="1">
        <f t="array" ref="I48">SUMPRODUCT((Table8[C])*(Table8[Adjusted Total]/Table8[BER Total])*(Table8[Archetype]="Apartments"))</f>
        <v>71164.377318364539</v>
      </c>
      <c r="J48" s="769" cm="1">
        <f t="array" ref="J48">SUMPRODUCT((Table8[C])*(Table8[Adjusted Total]/Table8[BER Total])*(Table8[Archetype]="Attached"))</f>
        <v>293568.93901268422</v>
      </c>
      <c r="K48" s="769" cm="1">
        <f t="array" ref="K48">SUMPRODUCT((Table8[C])*(Table8[Adjusted Total]/Table8[BER Total])*(Table8[Archetype]="Detached"))</f>
        <v>264714.56579971721</v>
      </c>
      <c r="L48" s="770">
        <f t="shared" si="5"/>
        <v>629447.88213076594</v>
      </c>
    </row>
    <row r="49" spans="1:34" ht="15">
      <c r="C49" s="702"/>
      <c r="H49" s="628" t="s">
        <v>67</v>
      </c>
      <c r="I49" s="767" cm="1">
        <f t="array" ref="I49">SUMPRODUCT((Table8[D])*(Table8[Adjusted Total]/Table8[BER Total])*(Table8[Archetype]="Apartments"))</f>
        <v>47488.92960275428</v>
      </c>
      <c r="J49" s="767" cm="1">
        <f t="array" ref="J49">SUMPRODUCT((Table8[D])*(Table8[Adjusted Total]/Table8[BER Total])*(Table8[Archetype]="Attached"))</f>
        <v>175865.76450372353</v>
      </c>
      <c r="K49" s="767" cm="1">
        <f t="array" ref="K49">SUMPRODUCT((Table8[D])*(Table8[Adjusted Total]/Table8[BER Total])*(Table8[Archetype]="Detached"))</f>
        <v>166949.70641955547</v>
      </c>
      <c r="L49" s="768">
        <f t="shared" si="5"/>
        <v>390304.40052603325</v>
      </c>
    </row>
    <row r="50" spans="1:34" ht="15">
      <c r="C50" s="702"/>
      <c r="H50" s="632" t="s">
        <v>69</v>
      </c>
      <c r="I50" s="769" cm="1">
        <f t="array" ref="I50">SUMPRODUCT((Table8[E])*(Table8[Adjusted Total]/Table8[BER Total])*(Table8[Archetype]="Apartments"))</f>
        <v>23789.689153173636</v>
      </c>
      <c r="J50" s="769" cm="1">
        <f t="array" ref="J50">SUMPRODUCT((Table8[E])*(Table8[Adjusted Total]/Table8[BER Total])*(Table8[Archetype]="Attached"))</f>
        <v>85736.085430645529</v>
      </c>
      <c r="K50" s="769" cm="1">
        <f t="array" ref="K50">SUMPRODUCT((Table8[E])*(Table8[Adjusted Total]/Table8[BER Total])*(Table8[Archetype]="Detached"))</f>
        <v>74822.40455734526</v>
      </c>
      <c r="L50" s="770">
        <f t="shared" si="5"/>
        <v>184348.17914116441</v>
      </c>
    </row>
    <row r="51" spans="1:34" ht="15">
      <c r="C51" s="702"/>
      <c r="H51" s="628" t="s">
        <v>71</v>
      </c>
      <c r="I51" s="767" cm="1">
        <f t="array" ref="I51">SUMPRODUCT((Table8[F])*(Table8[Adjusted Total]/Table8[BER Total])*(Table8[Archetype]="Apartments"))</f>
        <v>8010.4158356430144</v>
      </c>
      <c r="J51" s="767" cm="1">
        <f t="array" ref="J51">SUMPRODUCT((Table8[F])*(Table8[Adjusted Total]/Table8[BER Total])*(Table8[Archetype]="Attached"))</f>
        <v>38579.245373054371</v>
      </c>
      <c r="K51" s="767" cm="1">
        <f t="array" ref="K51">SUMPRODUCT((Table8[F])*(Table8[Adjusted Total]/Table8[BER Total])*(Table8[Archetype]="Detached"))</f>
        <v>37360.975483448987</v>
      </c>
      <c r="L51" s="768">
        <f t="shared" si="5"/>
        <v>83950.636692146363</v>
      </c>
    </row>
    <row r="52" spans="1:34" ht="15.75" thickBot="1">
      <c r="C52" s="702"/>
      <c r="H52" s="644" t="s">
        <v>73</v>
      </c>
      <c r="I52" s="771" cm="1">
        <f t="array" ref="I52">SUMPRODUCT((Table8[G])*(Table8[Adjusted Total]/Table8[BER Total])*(Table8[Archetype]="Apartments"))</f>
        <v>8657.6911134790735</v>
      </c>
      <c r="J52" s="771" cm="1">
        <f t="array" ref="J52">SUMPRODUCT((Table8[G])*(Table8[Adjusted Total]/Table8[BER Total])*(Table8[Archetype]="Attached"))</f>
        <v>38895.960283997243</v>
      </c>
      <c r="K52" s="771" cm="1">
        <f t="array" ref="K52">SUMPRODUCT((Table8[G])*(Table8[Adjusted Total]/Table8[BER Total])*(Table8[Archetype]="Detached"))</f>
        <v>66454.566057921911</v>
      </c>
      <c r="L52" s="770">
        <f t="shared" si="5"/>
        <v>114008.21745539823</v>
      </c>
    </row>
    <row r="53" spans="1:34" ht="15.75" thickBot="1">
      <c r="C53" s="702"/>
      <c r="H53" s="645" t="s">
        <v>255</v>
      </c>
      <c r="I53" s="772">
        <f>SUM(I44:I52)</f>
        <v>210543.48952455306</v>
      </c>
      <c r="J53" s="772">
        <f>SUM(J44:J52)</f>
        <v>761882.35365928093</v>
      </c>
      <c r="K53" s="772">
        <f>SUM(K44:K52)</f>
        <v>718487.43220136687</v>
      </c>
      <c r="L53" s="773">
        <f>SUM(I53:K53)</f>
        <v>1690913.275385201</v>
      </c>
    </row>
    <row r="54" spans="1:34" ht="15">
      <c r="C54" s="702"/>
    </row>
    <row r="55" spans="1:34" ht="15">
      <c r="K55" s="810" t="s">
        <v>663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9" t="s">
        <v>333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1"/>
      <c r="M58" s="1056" t="s">
        <v>334</v>
      </c>
      <c r="N58" s="1057"/>
      <c r="O58" s="1058"/>
    </row>
    <row r="59" spans="1:34" ht="15.75" thickBot="1">
      <c r="A59" s="394" t="s">
        <v>335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336</v>
      </c>
      <c r="M59" s="614" t="s">
        <v>337</v>
      </c>
      <c r="N59" s="606" t="s">
        <v>338</v>
      </c>
      <c r="O59" s="606" t="s">
        <v>339</v>
      </c>
      <c r="R59" s="711" t="s">
        <v>340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341</v>
      </c>
      <c r="B60" s="395" t="s">
        <v>342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343</v>
      </c>
      <c r="S60" s="323" t="s">
        <v>344</v>
      </c>
      <c r="X60" s="323" t="s">
        <v>345</v>
      </c>
      <c r="Y60"/>
      <c r="Z60"/>
      <c r="AA60"/>
      <c r="AB60" s="323" t="s">
        <v>345</v>
      </c>
      <c r="AC60" t="s">
        <v>49</v>
      </c>
      <c r="AE60" t="s">
        <v>49</v>
      </c>
      <c r="AG60" s="323" t="s">
        <v>346</v>
      </c>
    </row>
    <row r="61" spans="1:34" ht="15" customHeight="1" thickBot="1">
      <c r="A61" s="395" t="s">
        <v>341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347</v>
      </c>
      <c r="T61" s="398"/>
      <c r="U61" s="398"/>
      <c r="V61" s="398"/>
      <c r="W61" s="398"/>
      <c r="X61" s="398"/>
      <c r="Y61" s="398"/>
      <c r="Z61" s="399"/>
      <c r="AA61" s="400" t="s">
        <v>348</v>
      </c>
      <c r="AB61" s="401"/>
      <c r="AC61" s="401"/>
      <c r="AD61" s="401"/>
      <c r="AE61" s="401"/>
      <c r="AF61" s="402"/>
      <c r="AG61" s="366" t="s">
        <v>349</v>
      </c>
      <c r="AH61" s="367"/>
    </row>
    <row r="62" spans="1:34" ht="14.25" customHeight="1" thickBot="1">
      <c r="A62" s="395" t="s">
        <v>341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350</v>
      </c>
      <c r="T62" s="325"/>
      <c r="U62" s="324" t="s">
        <v>351</v>
      </c>
      <c r="V62" s="324"/>
      <c r="W62" s="324"/>
      <c r="X62" s="324"/>
      <c r="Y62" s="329" t="s">
        <v>352</v>
      </c>
      <c r="Z62" s="365" t="s">
        <v>353</v>
      </c>
      <c r="AA62" s="403" t="s">
        <v>354</v>
      </c>
      <c r="AB62" s="324"/>
      <c r="AC62" s="324" t="s">
        <v>355</v>
      </c>
      <c r="AD62" s="324"/>
      <c r="AE62" s="404"/>
      <c r="AF62" s="365" t="s">
        <v>353</v>
      </c>
      <c r="AG62" s="405" t="s">
        <v>356</v>
      </c>
      <c r="AH62" s="406"/>
    </row>
    <row r="63" spans="1:34" ht="15.75" thickBot="1">
      <c r="A63" s="395" t="s">
        <v>357</v>
      </c>
      <c r="B63" s="395" t="s">
        <v>342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358</v>
      </c>
      <c r="S63" s="331" t="s">
        <v>359</v>
      </c>
      <c r="T63" s="326" t="s">
        <v>360</v>
      </c>
      <c r="U63" s="326" t="s">
        <v>361</v>
      </c>
      <c r="V63" s="326" t="s">
        <v>362</v>
      </c>
      <c r="W63" s="326" t="s">
        <v>363</v>
      </c>
      <c r="X63" s="326" t="s">
        <v>364</v>
      </c>
      <c r="Y63" s="335" t="s">
        <v>365</v>
      </c>
      <c r="Z63" s="330" t="s">
        <v>366</v>
      </c>
      <c r="AA63" s="327" t="s">
        <v>367</v>
      </c>
      <c r="AB63" s="326" t="s">
        <v>368</v>
      </c>
      <c r="AC63" s="326" t="s">
        <v>369</v>
      </c>
      <c r="AD63" s="326" t="s">
        <v>370</v>
      </c>
      <c r="AE63" s="336" t="s">
        <v>371</v>
      </c>
      <c r="AF63" s="337" t="s">
        <v>372</v>
      </c>
      <c r="AG63" s="343" t="s">
        <v>353</v>
      </c>
      <c r="AH63" s="368" t="s">
        <v>373</v>
      </c>
    </row>
    <row r="64" spans="1:34">
      <c r="A64" s="395" t="s">
        <v>357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341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357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374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375</v>
      </c>
      <c r="B66" s="395" t="s">
        <v>342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376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375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377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375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378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379</v>
      </c>
      <c r="B69" s="395" t="s">
        <v>342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380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379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381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379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382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383</v>
      </c>
      <c r="B72" s="395" t="s">
        <v>342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384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383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385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383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386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387</v>
      </c>
      <c r="B75" s="395" t="s">
        <v>342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388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387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375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387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379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389</v>
      </c>
      <c r="B78" s="395" t="s">
        <v>342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390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389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391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389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392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390</v>
      </c>
      <c r="B81" s="395" t="s">
        <v>342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393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390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389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390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394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376</v>
      </c>
      <c r="B84" s="395" t="s">
        <v>342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395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376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396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376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397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377</v>
      </c>
      <c r="B87" s="395" t="s">
        <v>342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357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377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383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377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398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378</v>
      </c>
      <c r="B90" s="395" t="s">
        <v>342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353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378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378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63" t="s">
        <v>399</v>
      </c>
      <c r="T92" s="1064"/>
      <c r="U92" s="1064"/>
      <c r="V92" s="1064"/>
      <c r="W92" s="1064"/>
      <c r="X92" s="1064"/>
      <c r="Y92" s="1064"/>
      <c r="Z92" s="1065"/>
      <c r="AB92" s="1054" t="s">
        <v>400</v>
      </c>
      <c r="AC92" s="1054"/>
      <c r="AD92" s="1054"/>
      <c r="AE92" s="1054"/>
      <c r="AF92" s="1055"/>
      <c r="AG92" s="363" t="s">
        <v>353</v>
      </c>
    </row>
    <row r="93" spans="1:35" ht="15.75" thickBot="1">
      <c r="A93" s="395" t="s">
        <v>394</v>
      </c>
      <c r="B93" s="395" t="s">
        <v>342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352</v>
      </c>
      <c r="AB93" s="1054"/>
      <c r="AC93" s="1054"/>
      <c r="AD93" s="1054"/>
      <c r="AE93" s="1054"/>
      <c r="AF93" s="1055"/>
      <c r="AG93" s="364"/>
    </row>
    <row r="94" spans="1:35" ht="15">
      <c r="A94" s="395" t="s">
        <v>394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358</v>
      </c>
      <c r="S94" s="432" t="s">
        <v>55</v>
      </c>
      <c r="T94" s="412" t="s">
        <v>401</v>
      </c>
      <c r="U94" s="434" t="s">
        <v>402</v>
      </c>
      <c r="V94" s="412" t="s">
        <v>403</v>
      </c>
      <c r="W94" s="413" t="s">
        <v>404</v>
      </c>
      <c r="X94" s="413" t="s">
        <v>405</v>
      </c>
      <c r="Y94" s="434" t="s">
        <v>406</v>
      </c>
      <c r="Z94" s="439" t="s">
        <v>365</v>
      </c>
      <c r="AB94" s="407" t="s">
        <v>407</v>
      </c>
      <c r="AC94" s="407" t="s">
        <v>55</v>
      </c>
      <c r="AD94" s="407" t="s">
        <v>53</v>
      </c>
      <c r="AE94" s="407" t="s">
        <v>342</v>
      </c>
      <c r="AF94" s="407" t="s">
        <v>408</v>
      </c>
      <c r="AG94" s="407" t="s">
        <v>366</v>
      </c>
      <c r="AH94" s="407" t="s">
        <v>372</v>
      </c>
      <c r="AI94" s="407" t="s">
        <v>338</v>
      </c>
    </row>
    <row r="95" spans="1:35">
      <c r="A95" s="395" t="s">
        <v>394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341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341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391</v>
      </c>
      <c r="B96" s="395" t="s">
        <v>342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387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387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391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376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376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391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377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377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380</v>
      </c>
      <c r="B99" s="395" t="s">
        <v>342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378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378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380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380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380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380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381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381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381</v>
      </c>
      <c r="B102" s="395" t="s">
        <v>342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382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382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381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384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384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381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385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385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395</v>
      </c>
      <c r="B105" s="395" t="s">
        <v>342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386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386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395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388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388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395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375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375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382</v>
      </c>
      <c r="B108" s="395" t="s">
        <v>342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379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379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382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390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390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382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391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391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398</v>
      </c>
      <c r="B111" s="395" t="s">
        <v>342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392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392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398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393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393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398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389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389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384</v>
      </c>
      <c r="B114" s="395" t="s">
        <v>342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394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394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384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395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395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384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396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396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396</v>
      </c>
      <c r="B117" s="395" t="s">
        <v>342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397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397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396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357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357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396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383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383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397</v>
      </c>
      <c r="B120" s="395" t="s">
        <v>342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398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398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397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353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397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392</v>
      </c>
      <c r="B123" s="395" t="s">
        <v>342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392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392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393</v>
      </c>
      <c r="B126" s="395" t="s">
        <v>342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393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409</v>
      </c>
      <c r="U127" s="66" t="s">
        <v>410</v>
      </c>
      <c r="V127" s="66" t="s">
        <v>411</v>
      </c>
      <c r="W127" s="66" t="s">
        <v>412</v>
      </c>
      <c r="X127" s="66" t="s">
        <v>413</v>
      </c>
      <c r="Y127" s="66" t="s">
        <v>414</v>
      </c>
      <c r="Z127" s="66" t="s">
        <v>415</v>
      </c>
      <c r="AA127" s="66" t="s">
        <v>416</v>
      </c>
      <c r="AB127" s="702" t="s">
        <v>417</v>
      </c>
      <c r="AC127" s="66" t="s">
        <v>418</v>
      </c>
    </row>
    <row r="128" spans="1:35">
      <c r="A128" s="395" t="s">
        <v>393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419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385</v>
      </c>
      <c r="B129" s="395" t="s">
        <v>342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420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385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421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385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422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386</v>
      </c>
      <c r="B132" s="395" t="s">
        <v>342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423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386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424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386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425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388</v>
      </c>
      <c r="B135" s="395" t="s">
        <v>342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426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388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427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388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428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429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430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431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432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433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434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435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333</v>
      </c>
      <c r="E145" s="66" t="s">
        <v>333</v>
      </c>
      <c r="F145" s="66" t="s">
        <v>333</v>
      </c>
      <c r="G145" s="66" t="s">
        <v>333</v>
      </c>
      <c r="H145" s="66" t="s">
        <v>333</v>
      </c>
      <c r="I145" s="66" t="s">
        <v>333</v>
      </c>
      <c r="J145" s="66" t="s">
        <v>333</v>
      </c>
      <c r="K145" s="66" t="s">
        <v>333</v>
      </c>
      <c r="L145" s="66" t="s">
        <v>333</v>
      </c>
      <c r="Q145" s="66" t="s">
        <v>436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437</v>
      </c>
      <c r="C146" s="66" t="s">
        <v>438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439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440</v>
      </c>
      <c r="C147" s="66" t="s">
        <v>342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441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440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442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440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443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444</v>
      </c>
      <c r="C150" s="66" t="s">
        <v>342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445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444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446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444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447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448</v>
      </c>
      <c r="C153" s="66" t="s">
        <v>342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449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448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448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450</v>
      </c>
      <c r="C156" s="66" t="s">
        <v>342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450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450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451</v>
      </c>
      <c r="C159" s="66" t="s">
        <v>342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451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451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452</v>
      </c>
      <c r="C162" s="66" t="s">
        <v>342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452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452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453</v>
      </c>
      <c r="C165" s="66" t="s">
        <v>342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453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453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454</v>
      </c>
      <c r="C168" s="66" t="s">
        <v>342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454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454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455</v>
      </c>
      <c r="C171" s="66" t="s">
        <v>342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455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455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456</v>
      </c>
      <c r="C174" s="66" t="s">
        <v>342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456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456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457</v>
      </c>
      <c r="C177" s="66" t="s">
        <v>342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457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457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458</v>
      </c>
      <c r="C180" s="66" t="s">
        <v>342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458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458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459</v>
      </c>
      <c r="C183" s="66" t="s">
        <v>342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459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459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460</v>
      </c>
      <c r="C186" s="66" t="s">
        <v>342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460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460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461</v>
      </c>
      <c r="C189" s="66" t="s">
        <v>342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461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461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462</v>
      </c>
      <c r="C192" s="66" t="s">
        <v>342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462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462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463</v>
      </c>
      <c r="C195" s="66" t="s">
        <v>342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463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463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464</v>
      </c>
      <c r="C198" s="66" t="s">
        <v>342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464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464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465</v>
      </c>
      <c r="C201" s="66" t="s">
        <v>342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465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465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466</v>
      </c>
      <c r="C204" s="66" t="s">
        <v>342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466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466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467</v>
      </c>
      <c r="C207" s="66" t="s">
        <v>342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467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467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468</v>
      </c>
      <c r="C210" s="66" t="s">
        <v>342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468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468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469</v>
      </c>
      <c r="C213" s="66" t="s">
        <v>342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469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469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470</v>
      </c>
      <c r="C216" s="66" t="s">
        <v>342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470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470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471</v>
      </c>
      <c r="C219" s="66" t="s">
        <v>342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471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471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472</v>
      </c>
      <c r="C222" s="66" t="s">
        <v>342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472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472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S65"/>
  <sheetViews>
    <sheetView topLeftCell="J29" zoomScaleNormal="100" workbookViewId="0">
      <selection activeCell="N54" sqref="N54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1.85546875" style="119" bestFit="1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40" ht="21.95" customHeight="1">
      <c r="A1" s="121" t="s">
        <v>1244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120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40" ht="21.75" thickBot="1">
      <c r="A3" s="121" t="s">
        <v>586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586</v>
      </c>
      <c r="M3" s="120" t="s">
        <v>586</v>
      </c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40" ht="15" customHeight="1" thickBot="1">
      <c r="A4" s="702"/>
      <c r="B4" s="1066" t="s">
        <v>1241</v>
      </c>
      <c r="C4" s="1067"/>
      <c r="D4" s="1067"/>
      <c r="E4" s="1067"/>
      <c r="F4" s="1067"/>
      <c r="G4" s="1068"/>
      <c r="H4" s="1066" t="s">
        <v>1242</v>
      </c>
      <c r="I4" s="1067"/>
      <c r="J4" s="1068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3" t="str">
        <f t="shared" ref="L7:L13" si="0">AB7</f>
        <v>IE,National</v>
      </c>
      <c r="M7" s="743" t="str">
        <f>COMM!$P$9&amp;"_"&amp;RIGHT(O7,LEN(O7)-3)&amp;"_"&amp;SETUP!$B$64</f>
        <v>RSH_Apt_COA_X0</v>
      </c>
      <c r="N7" s="743" t="str">
        <f>COMM!$Q$9&amp;"_"&amp;COMM!F6&amp;"_"&amp;SETUP!$C$64</f>
        <v>Residential Space Heating Apartment_Coal to Residential_Existing 00</v>
      </c>
      <c r="O7" s="743" t="str">
        <f>COMM!$E$6</f>
        <v>RSDCOA</v>
      </c>
      <c r="P7" s="743" t="str">
        <f>COMM!P9</f>
        <v>RSH_Apt</v>
      </c>
      <c r="Q7" s="938">
        <f>(E7+E14+E16)/SUM($E$7:$E$25)</f>
        <v>2.1588177690732664E-3</v>
      </c>
      <c r="R7" s="939">
        <f>Q7*DwellingStocks!$I$38/1000</f>
        <v>0.44644110756253896</v>
      </c>
      <c r="S7" s="940">
        <f>(R7*1000)/(E7+E14+E16)*DwellingStocks!$T$37</f>
        <v>1.1396707013624294</v>
      </c>
      <c r="T7" s="941">
        <f>(G7+G14+G16)/300</f>
        <v>0.59018803418803423</v>
      </c>
      <c r="U7" s="941">
        <f>X7/R7/W7</f>
        <v>0.28895332946844798</v>
      </c>
      <c r="V7" s="942">
        <v>20</v>
      </c>
      <c r="W7" s="942">
        <v>1</v>
      </c>
      <c r="X7" s="943">
        <f>Y7/T7</f>
        <v>0.12900064444177714</v>
      </c>
      <c r="Y7" s="943">
        <f>IF(((D7+I7+D14+I14+D16+I16)*$B$2)&lt;=0,0,((D7+I7+D14+I14+D16+I16)*S7*$B$2))</f>
        <v>7.6134636752082013E-2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RSH_Apt_COA_X0</v>
      </c>
      <c r="AD7" s="743" t="str">
        <f>N7</f>
        <v>Residential Space Heating Apartment_Coal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83" t="str">
        <f t="shared" si="0"/>
        <v>IE,National</v>
      </c>
      <c r="M8" s="83" t="str">
        <f>COMM!$P$9&amp;"_"&amp;RIGHT(O8,LEN(O8)-3)&amp;"_"&amp;SETUP!$B$64</f>
        <v>RSH_Apt_BIODST_X0</v>
      </c>
      <c r="N8" s="83" t="str">
        <f>COMM!$Q$9&amp;"_"&amp;COMM!F21&amp;"_"&amp;SETUP!$C$64</f>
        <v>Residential Space Heating Apartment_Biodiesel to Residential_Existing 00</v>
      </c>
      <c r="O8" s="83" t="str">
        <f>COMM!$E$21</f>
        <v>RSDBIODST</v>
      </c>
      <c r="P8" s="83" t="str">
        <f>COMM!P9</f>
        <v>RSH_Apt</v>
      </c>
      <c r="Q8" s="945">
        <f>E8/SUM($E$7:$E$25)</f>
        <v>2.2255853289415115E-5</v>
      </c>
      <c r="R8" s="946">
        <f>Q8*DwellingStocks!$I$38/1000</f>
        <v>4.6024856449746274E-3</v>
      </c>
      <c r="S8" s="947">
        <f>(R8*1000)/E8*DwellingStocks!$T$37</f>
        <v>1.139670701362429</v>
      </c>
      <c r="T8" s="956">
        <f>IF((G8/100)&gt;1,0.9)</f>
        <v>0.9</v>
      </c>
      <c r="U8" s="948">
        <f>X8/R8/W8</f>
        <v>5.5229320162991499E-3</v>
      </c>
      <c r="V8" s="949">
        <v>20</v>
      </c>
      <c r="W8" s="949">
        <v>1</v>
      </c>
      <c r="X8" s="950">
        <f>Y8/T8</f>
        <v>2.5419215323187613E-5</v>
      </c>
      <c r="Y8" s="951">
        <f>IF(((D8+I8)*$B$2)&lt;=0,0,((D8+I8)*S8*$B$2))</f>
        <v>2.2877293790868852E-5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10" si="1">M8</f>
        <v>RSH_Apt_BIODST_X0</v>
      </c>
      <c r="AD8" s="83" t="str">
        <f t="shared" ref="AD8:AD10" si="2">N8</f>
        <v>Residential Space Heating Apartment_Biodiesel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3" t="str">
        <f t="shared" si="0"/>
        <v>IE,National</v>
      </c>
      <c r="M9" s="743" t="str">
        <f>COMM!P9&amp;"_"&amp;RIGHT(O9,LEN(O9)-3)&amp;"_"&amp;SETUP!B64</f>
        <v>RSH_Apt_BIOETH_X0</v>
      </c>
      <c r="N9" s="743" t="str">
        <f>COMM!Q9&amp;"_"&amp;COMM!F20&amp;"_"&amp;SETUP!C64</f>
        <v>Residential Space Heating Apartment_Ethanol to Residential_Existing 00</v>
      </c>
      <c r="O9" s="743" t="str">
        <f>COMM!$E$20</f>
        <v>RSDBIOETH</v>
      </c>
      <c r="P9" s="743" t="str">
        <f>COMM!P9</f>
        <v>RSH_Apt</v>
      </c>
      <c r="Q9" s="938">
        <f>E9/SUM($E$7:$E$25)</f>
        <v>7.4186177631383719E-6</v>
      </c>
      <c r="R9" s="939">
        <f>Q9*DwellingStocks!$I$38/1000</f>
        <v>1.5341618816582091E-3</v>
      </c>
      <c r="S9" s="940">
        <f>(R9*1000)/E9*DwellingStocks!$T$37</f>
        <v>1.1396707013624292</v>
      </c>
      <c r="T9" s="957">
        <f>IF((G9/100)&gt;1,0.9)</f>
        <v>0.9</v>
      </c>
      <c r="U9" s="941">
        <f t="shared" ref="U9:U21" si="3">X9/R9/W9</f>
        <v>1.1885793435364027E-5</v>
      </c>
      <c r="V9" s="942">
        <v>20</v>
      </c>
      <c r="W9" s="942">
        <v>1</v>
      </c>
      <c r="X9" s="943">
        <f t="shared" ref="X9:X20" si="4">Y9/T9</f>
        <v>1.8234731221798864E-8</v>
      </c>
      <c r="Y9" s="943">
        <f>IF(((D9+I9)*$B$2)&lt;=0,0,((D9+I9)*S9*$B$2))</f>
        <v>1.6411258099618979E-8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RSH_Apt_BIOETH_X0</v>
      </c>
      <c r="AD9" s="743" t="str">
        <f t="shared" si="2"/>
        <v>Residential Space Heating Apartment_Ethanol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83" t="str">
        <f t="shared" si="0"/>
        <v>IE,National</v>
      </c>
      <c r="M10" s="83" t="str">
        <f>COMM!P9&amp;"_"&amp;RIGHT(O10,LEN(O10)-3)&amp;"_"&amp;SETUP!B64</f>
        <v>RSH_Apt_OILLPG_X0</v>
      </c>
      <c r="N10" s="83" t="str">
        <f>COMM!Q9&amp;"_"&amp;COMM!F8&amp;"_"&amp;SETUP!C64</f>
        <v>Residential Space Heating Apartment_LPG to Residential_Existing 00</v>
      </c>
      <c r="O10" s="83" t="str">
        <f>COMM!$E$8</f>
        <v>RSDOILLPG</v>
      </c>
      <c r="P10" s="83" t="str">
        <f>COMM!P9</f>
        <v>RSH_Apt</v>
      </c>
      <c r="Q10" s="945">
        <f>(E10+E11)/SUM($E$7:$E$25)</f>
        <v>1.4139885456541736E-2</v>
      </c>
      <c r="R10" s="946">
        <f>(Q10)*DwellingStocks!$I$38/1000</f>
        <v>2.9241125464405466</v>
      </c>
      <c r="S10" s="947">
        <f>(R10*1000)/(E10+E11)*DwellingStocks!$T$37</f>
        <v>1.1396707013624292</v>
      </c>
      <c r="T10" s="948">
        <f>(G10+G11)/200</f>
        <v>0.80677902621722841</v>
      </c>
      <c r="U10" s="948">
        <f t="shared" si="3"/>
        <v>2.3440929472308469E-2</v>
      </c>
      <c r="V10" s="949">
        <v>20</v>
      </c>
      <c r="W10" s="949">
        <v>1</v>
      </c>
      <c r="X10" s="950">
        <f t="shared" si="4"/>
        <v>6.8543915970205177E-2</v>
      </c>
      <c r="Y10" s="951">
        <f>IF(((D10+I10+D11+I11)*S10*$B$2)&lt;=0,0,((D10+I10+D11+I11)*S10*$B$2))</f>
        <v>5.5299793779557661E-2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RSH_Apt_OILLPG_X0</v>
      </c>
      <c r="AD10" s="83" t="str">
        <f t="shared" si="2"/>
        <v>Residential Space Heating Apartment_LPG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3" t="str">
        <f t="shared" si="0"/>
        <v>IE,National</v>
      </c>
      <c r="M11" s="743" t="str">
        <f>COMM!P9&amp;"_"&amp;RIGHT(O12,LEN(O12)-3)&amp;"_"&amp;SETUP!B64</f>
        <v>RSH_Apt_ELC_X0</v>
      </c>
      <c r="N11" s="743" t="str">
        <f>COMM!Q9&amp;"_"&amp;COMM!F24&amp;"_"&amp;SETUP!C64</f>
        <v>Residential Space Heating Apartment_Electricity to Residential_Existing 00</v>
      </c>
      <c r="O11" s="743" t="str">
        <f>COMM!$E$24</f>
        <v>RSDELC</v>
      </c>
      <c r="P11" s="743" t="str">
        <f>COMM!P9</f>
        <v>RSH_Apt</v>
      </c>
      <c r="Q11" s="938">
        <f>E25/SUM($E$7:$E$25)</f>
        <v>0.28021603014926261</v>
      </c>
      <c r="R11" s="939">
        <f>(Q11)*DwellingStocks!$I$38/1000</f>
        <v>57.948362593993885</v>
      </c>
      <c r="S11" s="940">
        <f>(R11*1000)/(E25)*DwellingStocks!$T$37</f>
        <v>1.1396707013624294</v>
      </c>
      <c r="T11" s="941">
        <f>(G25)/100</f>
        <v>1</v>
      </c>
      <c r="U11" s="941">
        <f t="shared" si="3"/>
        <v>1.2627552741070682E-2</v>
      </c>
      <c r="V11" s="942">
        <v>20</v>
      </c>
      <c r="W11" s="942">
        <v>1</v>
      </c>
      <c r="X11" s="943">
        <f t="shared" si="4"/>
        <v>0.73174600491434527</v>
      </c>
      <c r="Y11" s="943">
        <f>IF(((D25+I25)*S11*$B$2)&lt;=0,0,((D25+I25)*S11*$B$2))</f>
        <v>0.73174600491434527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ref="AC11:AC21" si="5">M11</f>
        <v>RSH_Apt_ELC_X0</v>
      </c>
      <c r="AD11" s="743" t="str">
        <f t="shared" ref="AD11:AD21" si="6">N11</f>
        <v>Residential Space Heating Apartment_Electricity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83" t="str">
        <f t="shared" si="0"/>
        <v>IE,National</v>
      </c>
      <c r="M12" s="83" t="str">
        <f>COMM!P9&amp;"_"&amp;RIGHT(O12,LEN(O12)-3)&amp;"_"&amp;SETUP!B65</f>
        <v>RSH_Apt_ELC_X1</v>
      </c>
      <c r="N12" s="83" t="str">
        <f>COMM!Q9&amp;"_"&amp;COMM!F24&amp;"_"&amp;SETUP!C65</f>
        <v>Residential Space Heating Apartment_Electricity to Residential_Existing 01</v>
      </c>
      <c r="O12" s="83" t="str">
        <f>COMM!$E$24</f>
        <v>RSDELC</v>
      </c>
      <c r="P12" s="83" t="str">
        <f>COMM!P9</f>
        <v>RSH_Apt</v>
      </c>
      <c r="Q12" s="945">
        <f>E12/SUM($E$7:$E$25)</f>
        <v>0.19717944152645478</v>
      </c>
      <c r="R12" s="946">
        <f>Q12*DwellingStocks!$I$38/1000</f>
        <v>40.776488652593542</v>
      </c>
      <c r="S12" s="947">
        <f>(R12*1000)/E12*DwellingStocks!$T$37</f>
        <v>1.1396707013624292</v>
      </c>
      <c r="T12" s="948">
        <f>G12/100</f>
        <v>3.0701960784313722</v>
      </c>
      <c r="U12" s="948">
        <f t="shared" si="3"/>
        <v>2.0839738504670083E-3</v>
      </c>
      <c r="V12" s="949">
        <v>20</v>
      </c>
      <c r="W12" s="949">
        <v>1</v>
      </c>
      <c r="X12" s="950">
        <f t="shared" si="4"/>
        <v>8.4977136065869638E-2</v>
      </c>
      <c r="Y12" s="951">
        <f>IF(((D12+I12)*S12*$B$2)&lt;=0,0,((D12+I12)*S12*$B$2))</f>
        <v>0.2608964699057621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5"/>
        <v>RSH_Apt_ELC_X1</v>
      </c>
      <c r="AD12" s="83" t="str">
        <f t="shared" si="6"/>
        <v>Residential Space Heating Apartment_Electricity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3" t="str">
        <f t="shared" si="0"/>
        <v>IE,National</v>
      </c>
      <c r="M13" s="743" t="str">
        <f>COMM!P9&amp;"_"&amp;RIGHT(O13,LEN(O13)-3)&amp;"_"&amp;SETUP!B64</f>
        <v>RSH_Apt_OILKER_X0</v>
      </c>
      <c r="N13" s="743" t="str">
        <f>COMM!Q9&amp;"_"&amp;COMM!F10&amp;"_"&amp;SETUP!C64</f>
        <v>Residential Space Heating Apartment_Kerosene to Residential_Existing 00</v>
      </c>
      <c r="O13" s="743" t="str">
        <f>COMM!$E$10</f>
        <v>RSDOILKER</v>
      </c>
      <c r="P13" s="743" t="str">
        <f>COMM!P9</f>
        <v>RSH_Apt</v>
      </c>
      <c r="Q13" s="938">
        <f>E13/SUM($E$7:$E$25)</f>
        <v>2.9103237484791832E-2</v>
      </c>
      <c r="R13" s="939">
        <f>Q13*DwellingStocks!$I$38/1000</f>
        <v>6.0185170617451549</v>
      </c>
      <c r="S13" s="940">
        <f>(R13*1000)/E13*DwellingStocks!$T$37</f>
        <v>1.1396707013624292</v>
      </c>
      <c r="T13" s="941">
        <f>G13/100</f>
        <v>0.81016216216216219</v>
      </c>
      <c r="U13" s="941">
        <f t="shared" si="3"/>
        <v>4.6973817311931489E-2</v>
      </c>
      <c r="V13" s="942">
        <v>20</v>
      </c>
      <c r="W13" s="942">
        <v>1</v>
      </c>
      <c r="X13" s="943">
        <f t="shared" si="4"/>
        <v>0.2827127209471596</v>
      </c>
      <c r="Y13" s="943">
        <f>IF(((D13+I13)*$B$2)&lt;=0,0,((D13+I13)*S13*$B$2))</f>
        <v>0.22904314927329883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5"/>
        <v>RSH_Apt_OILKER_X0</v>
      </c>
      <c r="AD13" s="743" t="str">
        <f t="shared" si="6"/>
        <v>Residential Space Heating Apartment_Kerosene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3" t="str">
        <f>AB15</f>
        <v>IE,National</v>
      </c>
      <c r="M15" s="743" t="str">
        <f>COMM!P9&amp;"_"&amp;RIGHT(O15,LEN(O15)-3)&amp;"_"&amp;SETUP!B64</f>
        <v>RSH_Apt_GASNAT_X0</v>
      </c>
      <c r="N15" s="743" t="str">
        <f>COMM!Q9&amp;"_"&amp;COMM!F14&amp;"_"&amp;SETUP!C64</f>
        <v>Residential Space Heating Apartment_Natural Gas to Residential_Existing 00</v>
      </c>
      <c r="O15" s="743" t="str">
        <f>COMM!$E$14</f>
        <v>RSDGASNAT</v>
      </c>
      <c r="P15" s="743" t="str">
        <f>COMM!P9</f>
        <v>RSH_Apt</v>
      </c>
      <c r="Q15" s="938">
        <f>E15/SUM($E$7:$E$25)</f>
        <v>0.4073933944627437</v>
      </c>
      <c r="R15" s="939">
        <f>Q15*DwellingStocks!$I$38/1000</f>
        <v>84.248499731260551</v>
      </c>
      <c r="S15" s="940">
        <f>(R15*1000)/E15*DwellingStocks!$T$37</f>
        <v>1.1396707013624292</v>
      </c>
      <c r="T15" s="941">
        <f>G15/100</f>
        <v>0.81026881720430111</v>
      </c>
      <c r="U15" s="941">
        <f t="shared" si="3"/>
        <v>1.806312959890221E-2</v>
      </c>
      <c r="V15" s="942">
        <v>20</v>
      </c>
      <c r="W15" s="942">
        <v>1</v>
      </c>
      <c r="X15" s="943">
        <f t="shared" si="4"/>
        <v>1.5217915691588373</v>
      </c>
      <c r="Y15" s="943">
        <f>IF(((D15+I15)*$B$2)&lt;=0,0,((D15+I15)*S15*$B$2))</f>
        <v>1.2330602547738085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5"/>
        <v>RSH_Apt_GASNAT_X0</v>
      </c>
      <c r="AD15" s="743" t="str">
        <f t="shared" si="6"/>
        <v>Residential Space Heating Apartment_Natural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3" t="str">
        <f>AB17</f>
        <v>IE,National</v>
      </c>
      <c r="M17" s="743" t="str">
        <f>COMM!P9&amp;"_"&amp;RIGHT(O17,LEN(O17)-3)&amp;"_"&amp;SETUP!B64</f>
        <v>RSH_Apt_PEA_X0</v>
      </c>
      <c r="N17" s="743" t="str">
        <f>COMM!Q9&amp;"_"&amp;COMM!F7&amp;"_"&amp;SETUP!C64</f>
        <v>Residential Space Heating Apartment_Peat to Residential_Existing 00</v>
      </c>
      <c r="O17" s="743" t="str">
        <f>COMM!E7</f>
        <v>RSDPEA</v>
      </c>
      <c r="P17" s="743" t="str">
        <f>COMM!$P$9</f>
        <v>RSH_Apt</v>
      </c>
      <c r="Q17" s="938">
        <f>(E17+E18)/SUM($E$7:$E$25)</f>
        <v>1.0386064868393721E-4</v>
      </c>
      <c r="R17" s="939">
        <f>Q17*DwellingStocks!$I$38/1000</f>
        <v>2.1478266343214931E-2</v>
      </c>
      <c r="S17" s="940">
        <f>(R17*1000)/(E17+E18)*DwellingStocks!$T$37</f>
        <v>1.1396707013624292</v>
      </c>
      <c r="T17" s="941">
        <f>(G17+G18)/200</f>
        <v>0.52500000000000002</v>
      </c>
      <c r="U17" s="941">
        <f t="shared" si="3"/>
        <v>0.271648110994754</v>
      </c>
      <c r="V17" s="942">
        <v>20</v>
      </c>
      <c r="W17" s="942">
        <v>1</v>
      </c>
      <c r="X17" s="943">
        <f t="shared" si="4"/>
        <v>5.8345304795765392E-3</v>
      </c>
      <c r="Y17" s="943">
        <f>IF(((D17+I17)+D18+I18*$B$2)&lt;=0,0,((D17+I17+D18+I18)*S17*$B$2))</f>
        <v>3.0631285017776832E-3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5"/>
        <v>RSH_Apt_PEA_X0</v>
      </c>
      <c r="AD17" s="743" t="str">
        <f t="shared" si="6"/>
        <v>Residential Space Heating Apartment_Peat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83" t="str">
        <f>AB19</f>
        <v>IE,National</v>
      </c>
      <c r="M19" s="83" t="str">
        <f>COMM!P9&amp;"_"&amp;RIGHT(COMM!E23,LEN(COMM!E23)-3)&amp;"_"&amp;SETUP!B64</f>
        <v>RSH_Apt_SMF_X0</v>
      </c>
      <c r="N19" s="944" t="str">
        <f>COMM!Q9&amp;"_"&amp;COMM!F23&amp;"_"&amp;SETUP!C64</f>
        <v>Residential Space Heating Apartment_Solid Multi-Fuel_Existing 00</v>
      </c>
      <c r="O19" s="83" t="str">
        <f>COMM!E6&amp;","&amp;COMM!E7&amp;","&amp;COMM!E16</f>
        <v>RSDCOA,RSDPEA,RSDBIOWOO</v>
      </c>
      <c r="P19" s="83" t="str">
        <f>COMM!$P$9</f>
        <v>RSH_Apt</v>
      </c>
      <c r="Q19" s="945">
        <f>E19/SUM($E$7:$E$25)</f>
        <v>3.2493545802546068E-3</v>
      </c>
      <c r="R19" s="946">
        <f>Q19*DwellingStocks!$I$38/1000</f>
        <v>0.67196290416629567</v>
      </c>
      <c r="S19" s="947">
        <f>(R19*1000)/E19*DwellingStocks!$T$37</f>
        <v>1.1396707013624292</v>
      </c>
      <c r="T19" s="948">
        <f>G19/100</f>
        <v>0.58177777777777773</v>
      </c>
      <c r="U19" s="948">
        <f t="shared" si="3"/>
        <v>0.23365498075784066</v>
      </c>
      <c r="V19" s="949">
        <v>20</v>
      </c>
      <c r="W19" s="949">
        <v>1</v>
      </c>
      <c r="X19" s="950">
        <f t="shared" si="4"/>
        <v>0.15700747944295854</v>
      </c>
      <c r="Y19" s="951">
        <f>IF(((D19+I19)*$B$2)&lt;=0,0,((D19+I19)*S19*$B$2))</f>
        <v>9.1343462484814536E-2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5"/>
        <v>RSH_Apt_SMF_X0</v>
      </c>
      <c r="AD19" s="743" t="str">
        <f t="shared" si="6"/>
        <v>Residential Space Heating Apartment_Solid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3" t="str">
        <f>AB20</f>
        <v>IE,National</v>
      </c>
      <c r="M20" s="743" t="str">
        <f>COMM!P9&amp;"_"&amp;RIGHT(O20,LEN(O20)-3)&amp;"_"&amp;SETUP!B64</f>
        <v>RSH_Apt_BIOWOO_X0</v>
      </c>
      <c r="N20" s="743" t="str">
        <f>COMM!Q9&amp;"_"&amp;COMM!F16&amp;"_"&amp;SETUP!C64</f>
        <v>Residential Space Heating Apartment_Biomass and Renewable Waste to Residential_Existing 00</v>
      </c>
      <c r="O20" s="743" t="str">
        <f>COMM!E16</f>
        <v>RSDBIOWOO</v>
      </c>
      <c r="P20" s="743" t="str">
        <f>COMM!$P$9</f>
        <v>RSH_Apt</v>
      </c>
      <c r="Q20" s="938">
        <f>(E20+E21+E22+E23)/SUM($E$7:$E$25)</f>
        <v>1.3872815217068756E-3</v>
      </c>
      <c r="R20" s="939">
        <f>Q20*DwellingStocks!$I$38/1000</f>
        <v>0.28688827187008514</v>
      </c>
      <c r="S20" s="940">
        <f>(R20*1000)/(E20+E21+E22+E23)*DwellingStocks!$T$37</f>
        <v>1.1396707013624292</v>
      </c>
      <c r="T20" s="941">
        <f>(G21+G22+G23)/300</f>
        <v>0.6880451127819549</v>
      </c>
      <c r="U20" s="941">
        <f t="shared" si="3"/>
        <v>3.0627306157788154E-2</v>
      </c>
      <c r="V20" s="942">
        <v>20</v>
      </c>
      <c r="W20" s="942">
        <v>1</v>
      </c>
      <c r="X20" s="943">
        <f t="shared" si="4"/>
        <v>8.7866149356438609E-3</v>
      </c>
      <c r="Y20" s="943">
        <f>IF(((D20+I20+D21+I21+D22+I22+D23+I23)*$B$2)&lt;=0,0,((D20+I20+D21+I21+D22+I22+D23+I23)*S20*$B$2))</f>
        <v>6.0455874643666899E-3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5"/>
        <v>RSH_Apt_BIOWOO_X0</v>
      </c>
      <c r="AD20" s="83" t="str">
        <f t="shared" si="6"/>
        <v>Residential Space Heating Apartment_Biomass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83" t="str">
        <f>AB21</f>
        <v>IE,National</v>
      </c>
      <c r="M21" s="83" t="str">
        <f>COMM!P9&amp;"_"&amp;RIGHT(O21,LEN(O21)-3)&amp;"_"&amp;SETUP!B64</f>
        <v>RSH_Apt_HET_X0</v>
      </c>
      <c r="N21" s="944" t="str">
        <f>COMM!Q9&amp;"_"&amp;COMM!F25&amp;"_"&amp;SETUP!C64</f>
        <v>Residential Space Heating Apartment_Heat to Residential_Existing 00</v>
      </c>
      <c r="O21" s="83" t="str">
        <f>COMM!E25</f>
        <v>RSDHET</v>
      </c>
      <c r="P21" s="83" t="str">
        <f>COMM!$P$9</f>
        <v>RSH_Apt</v>
      </c>
      <c r="Q21" s="945">
        <f>E24/SUM($E$7:$E$25)</f>
        <v>6.5039021929434102E-2</v>
      </c>
      <c r="R21" s="946">
        <f>Q21*DwellingStocks!$I$38/1000</f>
        <v>13.449997216497518</v>
      </c>
      <c r="S21" s="947">
        <f>(R21*1000)/E24*DwellingStocks!$T$37</f>
        <v>1.139670701362429</v>
      </c>
      <c r="T21" s="948">
        <f>G24/100</f>
        <v>0.39838442187649958</v>
      </c>
      <c r="U21" s="948">
        <f t="shared" si="3"/>
        <v>7.0009344710218946E-3</v>
      </c>
      <c r="V21" s="949">
        <v>20</v>
      </c>
      <c r="W21" s="949">
        <v>1</v>
      </c>
      <c r="X21" s="950">
        <f>Y21/T21</f>
        <v>9.416254914812601E-2</v>
      </c>
      <c r="Y21" s="951">
        <f>IF(((D24+I24)*$B$2)&lt;=0,0,((D24+I24)*S21*$B$2))</f>
        <v>3.751289270479366E-2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5"/>
        <v>RSH_Apt_HET_X0</v>
      </c>
      <c r="AD21" s="743" t="str">
        <f t="shared" si="6"/>
        <v>Residential Space Heating Apartment_Heat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702"/>
      <c r="AI22" s="702"/>
      <c r="AJ22" s="702"/>
      <c r="AK22" s="702"/>
      <c r="AL22" s="702"/>
      <c r="AM22" s="702"/>
    </row>
    <row r="23" spans="1:45">
      <c r="A23" s="702"/>
      <c r="B23" s="649" t="s">
        <v>515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702"/>
      <c r="AI23" s="702"/>
      <c r="AJ23" s="702"/>
      <c r="AK23" s="702"/>
      <c r="AL23" s="702"/>
      <c r="AM23" s="702"/>
    </row>
    <row r="24" spans="1:45">
      <c r="A24" s="702"/>
      <c r="B24" s="648" t="s">
        <v>657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702"/>
      <c r="AI24" s="702"/>
      <c r="AJ24" s="702"/>
      <c r="AK24" s="702"/>
      <c r="AL24" s="702"/>
      <c r="AM24" s="702"/>
    </row>
    <row r="25" spans="1:45">
      <c r="A25" s="936" t="s">
        <v>1252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37"/>
      <c r="N25" s="937"/>
      <c r="O25" s="937"/>
      <c r="P25" s="937"/>
      <c r="Q25" s="937"/>
      <c r="R25" s="932">
        <f>SUM(R6:R23)</f>
        <v>206.79888499999998</v>
      </c>
      <c r="S25" s="937"/>
      <c r="T25" s="937"/>
      <c r="U25" s="937"/>
      <c r="V25" s="937"/>
      <c r="W25" s="937"/>
      <c r="X25" s="926">
        <f>SUM(X6:X23)</f>
        <v>3.0845886029545531</v>
      </c>
      <c r="Y25" s="926">
        <f>SUM(Y6:Y23)</f>
        <v>2.7241682742596565</v>
      </c>
      <c r="Z25" s="722"/>
      <c r="AA25" s="937"/>
      <c r="AB25" s="937"/>
      <c r="AC25" s="937"/>
      <c r="AD25" s="937"/>
      <c r="AE25" s="937"/>
      <c r="AF25" s="937"/>
      <c r="AG25" s="937"/>
      <c r="AH25" s="702"/>
      <c r="AI25" s="702"/>
      <c r="AJ25" s="702"/>
      <c r="AK25" s="702"/>
      <c r="AL25" s="702"/>
      <c r="AM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702"/>
      <c r="AI26" s="702"/>
      <c r="AJ26" s="702"/>
      <c r="AK26" s="702"/>
      <c r="AL26" s="702"/>
      <c r="AM26" s="702"/>
      <c r="AN26" s="702"/>
      <c r="AO26" s="702"/>
    </row>
    <row r="27" spans="1:45" ht="21.75" thickBot="1">
      <c r="A27" s="121" t="s">
        <v>587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587</v>
      </c>
      <c r="M27" s="120" t="s">
        <v>587</v>
      </c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 s="959"/>
      <c r="AD27" s="959"/>
      <c r="AE27" s="959"/>
      <c r="AF27" s="959"/>
      <c r="AG27" s="959"/>
      <c r="AH27" s="702"/>
      <c r="AI27" s="702"/>
      <c r="AJ27" s="702"/>
      <c r="AK27" s="702"/>
      <c r="AL27" s="702"/>
      <c r="AM27" s="702"/>
      <c r="AN27" s="702"/>
      <c r="AO27" s="702"/>
    </row>
    <row r="28" spans="1:45" ht="15.75" thickBot="1">
      <c r="A28" s="702"/>
      <c r="B28" s="1066" t="s">
        <v>1241</v>
      </c>
      <c r="C28" s="1067"/>
      <c r="D28" s="1067"/>
      <c r="E28" s="1067"/>
      <c r="F28" s="1067"/>
      <c r="G28" s="1068"/>
      <c r="H28" s="1066" t="s">
        <v>1242</v>
      </c>
      <c r="I28" s="1067"/>
      <c r="J28" s="1068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3" t="str">
        <f t="shared" ref="L31:L37" si="7">AB31</f>
        <v>IE,National</v>
      </c>
      <c r="M31" s="743" t="str">
        <f>COMM!$P$15&amp;"_"&amp;RIGHT(O31,LEN(O31)-3)&amp;"_"&amp;SETUP!$B$64</f>
        <v>RWH_Apt_COA_X0</v>
      </c>
      <c r="N31" s="743" t="str">
        <f>COMM!$Q$15&amp;"_"&amp;COMM!F6&amp;"_"&amp;SETUP!$C$64</f>
        <v>Residential Water Heating Apartment_Coal to Residential_Existing 00</v>
      </c>
      <c r="O31" s="743" t="str">
        <f>COMM!$E$6</f>
        <v>RSDCOA</v>
      </c>
      <c r="P31" s="743" t="str">
        <f>COMM!$P$15</f>
        <v>RWH_Apt</v>
      </c>
      <c r="Q31" s="938">
        <f>(E31+E38+E40)/SUM($E$31:$E$49)</f>
        <v>1.7814815366955382E-3</v>
      </c>
      <c r="R31" s="939">
        <f>Q31*DwellingStocks!$I$38/1000</f>
        <v>0.36840839543672382</v>
      </c>
      <c r="S31" s="940">
        <f>IFERROR((R31*1000)/(E31+E38+E40),0)</f>
        <v>1.5414577214925682</v>
      </c>
      <c r="T31" s="941">
        <f>T7</f>
        <v>0.59018803418803423</v>
      </c>
      <c r="U31" s="941">
        <f>IFERROR(X31/R31/W31,0)</f>
        <v>2.6638250283516851E-2</v>
      </c>
      <c r="V31" s="942">
        <v>20</v>
      </c>
      <c r="W31" s="942">
        <v>1</v>
      </c>
      <c r="X31" s="943">
        <f>Y31/T31</f>
        <v>9.8137550441922961E-3</v>
      </c>
      <c r="Y31" s="943">
        <f>IF(((D31+I31+D38+I38+D40+I40)*$B$2)&lt;=0,0,((D31+I31+D38+I38+D40+I40)*S31*$B$2))</f>
        <v>5.7919607975347566E-3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RWH_Apt_COA_X0</v>
      </c>
      <c r="AD31" s="743" t="str">
        <f>N31</f>
        <v>Residential Water Heating Apartment_Coal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83" t="str">
        <f t="shared" si="7"/>
        <v>IE,National</v>
      </c>
      <c r="M32" s="83" t="str">
        <f>COMM!$P$15&amp;"_"&amp;RIGHT(O32,LEN(O32)-3)&amp;"_"&amp;SETUP!$B$64</f>
        <v>RWH_Apt_BIODST_X0</v>
      </c>
      <c r="N32" s="944" t="str">
        <f>COMM!$Q$15&amp;"_"&amp;COMM!F21&amp;"_"&amp;SETUP!$C$64</f>
        <v>Residential Water Heating Apartment_Biodiesel to Residential_Existing 00</v>
      </c>
      <c r="O32" s="83" t="str">
        <f>COMM!$E$21</f>
        <v>RSDBIODST</v>
      </c>
      <c r="P32" s="83" t="str">
        <f>COMM!$P$15</f>
        <v>RWH_Apt</v>
      </c>
      <c r="Q32" s="945">
        <f>E32/SUM($E$31:$E$49)</f>
        <v>2.9815590572310261E-5</v>
      </c>
      <c r="R32" s="946">
        <f>Q32*DwellingStocks!$I$38/1000</f>
        <v>6.1658308859702726E-3</v>
      </c>
      <c r="S32" s="947">
        <f>IFERROR((R32*1000)/E32,0)</f>
        <v>1.5414577214925682</v>
      </c>
      <c r="T32" s="956">
        <f t="shared" ref="T32:T34" si="8">T8</f>
        <v>0.9</v>
      </c>
      <c r="U32" s="948">
        <f>X32/R32/W32</f>
        <v>8.7659999999999995E-3</v>
      </c>
      <c r="V32" s="949">
        <v>20</v>
      </c>
      <c r="W32" s="949">
        <v>1</v>
      </c>
      <c r="X32" s="950">
        <f>Y32/T32</f>
        <v>5.4049673546415409E-5</v>
      </c>
      <c r="Y32" s="951">
        <f>IF(((D32+I32)*$B$2)&lt;=0,0,((D32+I32)*S32*$B$2))</f>
        <v>4.8644706191773872E-5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34" si="9">M32</f>
        <v>RWH_Apt_BIODST_X0</v>
      </c>
      <c r="AD32" s="83" t="str">
        <f t="shared" ref="AD32:AD34" si="10">N32</f>
        <v>Residential Water Heating Apartment_Biodiesel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3" t="str">
        <f t="shared" si="7"/>
        <v>IE,National</v>
      </c>
      <c r="M33" s="743" t="str">
        <f>COMM!$P$15&amp;"_"&amp;RIGHT(O33,LEN(O33)-3)&amp;"_"&amp;SETUP!$B$64</f>
        <v>RWH_Apt_BIOETH_X0</v>
      </c>
      <c r="N33" s="743" t="str">
        <f>COMM!$Q$15&amp;"_"&amp;COMM!F20&amp;"_"&amp;SETUP!$C$64</f>
        <v>Residential Water Heating Apartment_Ethanol to Residential_Existing 00</v>
      </c>
      <c r="O33" s="743" t="str">
        <f>COMM!$E$20</f>
        <v>RSDBIOETH</v>
      </c>
      <c r="P33" s="743" t="str">
        <f>COMM!$P$15</f>
        <v>RWH_Apt</v>
      </c>
      <c r="Q33" s="938">
        <f>E33/SUM($E$31:$E$49)</f>
        <v>2.2361692929232695E-5</v>
      </c>
      <c r="R33" s="939">
        <f>Q33*DwellingStocks!$I$38/1000</f>
        <v>4.6243731644777042E-3</v>
      </c>
      <c r="S33" s="940">
        <f>IFERROR((R33*1000)/E33,0)</f>
        <v>1.5414577214925682</v>
      </c>
      <c r="T33" s="957">
        <f t="shared" si="8"/>
        <v>0.9</v>
      </c>
      <c r="U33" s="941">
        <f t="shared" ref="U33:U35" si="11">X33/R33/W33</f>
        <v>1.0561333333333336E-2</v>
      </c>
      <c r="V33" s="942">
        <v>20</v>
      </c>
      <c r="W33" s="942">
        <v>1</v>
      </c>
      <c r="X33" s="943">
        <f t="shared" ref="X33:X35" si="12">Y33/T33</f>
        <v>4.8839546447770535E-5</v>
      </c>
      <c r="Y33" s="943">
        <f>IF(((D33+I33)*$B$2)&lt;=0,0,((D33+I33)*S33*$B$2))</f>
        <v>4.395559180299348E-5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9"/>
        <v>RWH_Apt_BIOETH_X0</v>
      </c>
      <c r="AD33" s="743" t="str">
        <f t="shared" si="10"/>
        <v>Residential Water Heating Apartment_Ethanol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83" t="str">
        <f t="shared" si="7"/>
        <v>IE,National</v>
      </c>
      <c r="M34" s="83" t="str">
        <f>COMM!$P$15&amp;"_"&amp;RIGHT(O34,LEN(O34)-3)&amp;"_"&amp;SETUP!$B$64</f>
        <v>RWH_Apt_OILLPG_X0</v>
      </c>
      <c r="N34" s="944" t="str">
        <f>COMM!$Q$15&amp;"_"&amp;COMM!F8&amp;"_"&amp;SETUP!$C$64</f>
        <v>Residential Water Heating Apartment_LPG to Residential_Existing 00</v>
      </c>
      <c r="O34" s="83" t="str">
        <f>COMM!$E$8</f>
        <v>RSDOILLPG</v>
      </c>
      <c r="P34" s="83" t="str">
        <f>COMM!$P$15</f>
        <v>RWH_Apt</v>
      </c>
      <c r="Q34" s="945">
        <f>(E34+E35)/SUM($E$31:$E$49)</f>
        <v>1.4348752962924313E-2</v>
      </c>
      <c r="R34" s="946">
        <f>(Q34)*DwellingStocks!$I$38/1000</f>
        <v>2.9673061138731938</v>
      </c>
      <c r="S34" s="947">
        <f>IFERROR((R34*1000)/(E34+E35),0)</f>
        <v>1.5414577214925682</v>
      </c>
      <c r="T34" s="948">
        <f t="shared" si="8"/>
        <v>0.80677902621722841</v>
      </c>
      <c r="U34" s="948">
        <f t="shared" si="11"/>
        <v>1.3555947507893434E-2</v>
      </c>
      <c r="V34" s="949">
        <v>20</v>
      </c>
      <c r="W34" s="949">
        <v>1</v>
      </c>
      <c r="X34" s="950">
        <f t="shared" si="12"/>
        <v>4.0224645919516272E-2</v>
      </c>
      <c r="Y34" s="951">
        <f>IF(((D34+I34+D35+I35)*$B$2)&lt;=0,0,((D34+I34+D35+I35)*S34*$B$2))</f>
        <v>3.245240066488015E-2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9"/>
        <v>RWH_Apt_OILLPG_X0</v>
      </c>
      <c r="AD34" s="83" t="str">
        <f t="shared" si="10"/>
        <v>Residential Water Heating Apartment_LPG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3" t="str">
        <f t="shared" si="7"/>
        <v>IE,National</v>
      </c>
      <c r="M35" s="743" t="str">
        <f>COMM!$P$15&amp;"_"&amp;RIGHT(O36,LEN(O36)-3)&amp;"_"&amp;SETUP!$B$64</f>
        <v>RWH_Apt_ELC_X0</v>
      </c>
      <c r="N35" s="743" t="str">
        <f>COMM!$Q$15&amp;"_"&amp;COMM!F24&amp;"_"&amp;SETUP!$C$64</f>
        <v>Residential Water Heating Apartment_Electricity to Residential_Existing 00</v>
      </c>
      <c r="O35" s="743" t="str">
        <f>COMM!$E$24</f>
        <v>RSDELC</v>
      </c>
      <c r="P35" s="743" t="str">
        <f>COMM!$P$15</f>
        <v>RWH_Apt</v>
      </c>
      <c r="Q35" s="938">
        <f>E49/SUM($E$31:$E$49)</f>
        <v>0.28154862177432577</v>
      </c>
      <c r="R35" s="939">
        <f>Q35*DwellingStocks!$I$38/1000</f>
        <v>58.223941056217285</v>
      </c>
      <c r="S35" s="940">
        <f>IFERROR((R35*1000)/E49,0)</f>
        <v>1.5414577214925682</v>
      </c>
      <c r="T35" s="941">
        <f>T11</f>
        <v>1</v>
      </c>
      <c r="U35" s="941">
        <f t="shared" si="11"/>
        <v>8.0335910939320129E-3</v>
      </c>
      <c r="V35" s="942">
        <v>20</v>
      </c>
      <c r="W35" s="942">
        <v>1</v>
      </c>
      <c r="X35" s="943">
        <f t="shared" si="12"/>
        <v>0.46774733432284965</v>
      </c>
      <c r="Y35" s="943">
        <f>IF(((D49+I49)*$B$2)&lt;=0,0,((D49+I49)*S35*$B$2))</f>
        <v>0.46774733432284965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ref="AC35" si="13">M35</f>
        <v>RWH_Apt_ELC_X0</v>
      </c>
      <c r="AD35" s="743" t="str">
        <f t="shared" ref="AD35" si="14">N35</f>
        <v>Residential Water Heating Apartment_Electricity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83" t="str">
        <f t="shared" si="7"/>
        <v>IE,National</v>
      </c>
      <c r="M36" s="83" t="str">
        <f>COMM!$P$15&amp;"_"&amp;RIGHT(O36,LEN(O36)-3)&amp;"_"&amp;SETUP!$B$65</f>
        <v>RWH_Apt_ELC_X1</v>
      </c>
      <c r="N36" s="944" t="str">
        <f>COMM!$Q$15&amp;"_"&amp;COMM!F24&amp;"_"&amp;SETUP!$C$65</f>
        <v>Residential Water Heating Apartment_Electricity to Residential_Existing 01</v>
      </c>
      <c r="O36" s="83" t="str">
        <f>COMM!$E$24</f>
        <v>RSDELC</v>
      </c>
      <c r="P36" s="83" t="str">
        <f>COMM!$P$15</f>
        <v>RWH_Apt</v>
      </c>
      <c r="Q36" s="945">
        <f>E36/SUM($E$31:$E$49)</f>
        <v>0.19799788309306937</v>
      </c>
      <c r="R36" s="946">
        <f>Q36*DwellingStocks!$I$38/1000</f>
        <v>40.945741456007092</v>
      </c>
      <c r="S36" s="947">
        <f>IFERROR((R36*1000)/E36,0)</f>
        <v>1.5414577214925682</v>
      </c>
      <c r="T36" s="948">
        <f>T12</f>
        <v>3.0701960784313722</v>
      </c>
      <c r="U36" s="948">
        <f t="shared" ref="U36:U41" si="15">X36/R36/W36</f>
        <v>3.7208012181010591E-3</v>
      </c>
      <c r="V36" s="949">
        <v>20</v>
      </c>
      <c r="W36" s="949">
        <v>1</v>
      </c>
      <c r="X36" s="950">
        <f t="shared" ref="X36:X41" si="16">Y36/T36</f>
        <v>0.15235096468556222</v>
      </c>
      <c r="Y36" s="951">
        <f>IF(((D49+I49)*$B$2)&lt;=0,0,((D49+I49)*S36*$B$2))</f>
        <v>0.46774733432284965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ref="AC36:AC41" si="17">M36</f>
        <v>RWH_Apt_ELC_X1</v>
      </c>
      <c r="AD36" s="83" t="str">
        <f t="shared" ref="AD36:AD41" si="18">N36</f>
        <v>Residential Water Heating Apartment_Electricity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3" t="str">
        <f t="shared" si="7"/>
        <v>IE,National</v>
      </c>
      <c r="M37" s="743" t="str">
        <f>COMM!$P$15&amp;"_"&amp;RIGHT(O37,LEN(O37)-3)&amp;"_"&amp;SETUP!$B$64</f>
        <v>RWH_Apt_OILKER_X0</v>
      </c>
      <c r="N37" s="743" t="str">
        <f>COMM!$Q$15&amp;"_"&amp;COMM!F10&amp;"_"&amp;SETUP!$C$64</f>
        <v>Residential Water Heating Apartment_Kerosene to Residential_Existing 00</v>
      </c>
      <c r="O37" s="743" t="str">
        <f>COMM!$E$10</f>
        <v>RSDOILKER</v>
      </c>
      <c r="P37" s="743" t="str">
        <f>COMM!$P$15</f>
        <v>RWH_Apt</v>
      </c>
      <c r="Q37" s="938">
        <f>E37/SUM($E$31:$E$49)</f>
        <v>2.8369534429553214E-2</v>
      </c>
      <c r="R37" s="939">
        <f>Q37*DwellingStocks!$I$38/1000</f>
        <v>5.8667880880007148</v>
      </c>
      <c r="S37" s="940">
        <f>IFERROR((R37*1000)/E37,0)</f>
        <v>1.5414577214925684</v>
      </c>
      <c r="T37" s="941">
        <f t="shared" ref="T37:T41" si="19">T13</f>
        <v>0.81016216216216219</v>
      </c>
      <c r="U37" s="941">
        <f t="shared" si="15"/>
        <v>1.8330791548635653E-2</v>
      </c>
      <c r="V37" s="942">
        <v>20</v>
      </c>
      <c r="W37" s="942">
        <v>1</v>
      </c>
      <c r="X37" s="943">
        <f t="shared" si="16"/>
        <v>0.10754286950115982</v>
      </c>
      <c r="Y37" s="943">
        <f>IF(((D37+I37)*$B$2)&lt;=0,0,((D37+I37)*S37*$B$2))</f>
        <v>8.712716368018289E-2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17"/>
        <v>RWH_Apt_OILKER_X0</v>
      </c>
      <c r="AD37" s="743" t="str">
        <f t="shared" si="18"/>
        <v>Residential Water Heating Apartment_Kerosene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3" t="str">
        <f>AB39</f>
        <v>IE,National</v>
      </c>
      <c r="M39" s="743" t="str">
        <f>COMM!$P$15&amp;"_"&amp;RIGHT(O39,LEN(O39)-3)&amp;"_"&amp;SETUP!$B$64</f>
        <v>RWH_Apt_GASNAT_X0</v>
      </c>
      <c r="N39" s="743" t="str">
        <f>COMM!$Q$15&amp;"_"&amp;COMM!F14&amp;"_"&amp;SETUP!$C$64</f>
        <v>Residential Water Heating Apartment_Natural Gas to Residential_Existing 00</v>
      </c>
      <c r="O39" s="743" t="str">
        <f>COMM!$E$14</f>
        <v>RSDGASNAT</v>
      </c>
      <c r="P39" s="743" t="str">
        <f>COMM!$P$15</f>
        <v>RWH_Apt</v>
      </c>
      <c r="Q39" s="938">
        <f>E39/SUM($E$31:$E$49)</f>
        <v>0.40622996765008423</v>
      </c>
      <c r="R39" s="939">
        <f>Q39*DwellingStocks!$I$38/1000</f>
        <v>84.007904363623481</v>
      </c>
      <c r="S39" s="940">
        <f>IFERROR((R39*1000)/E39,0)</f>
        <v>1.5414577214925684</v>
      </c>
      <c r="T39" s="941">
        <f t="shared" si="19"/>
        <v>0.81026881720430111</v>
      </c>
      <c r="U39" s="941">
        <f t="shared" si="15"/>
        <v>1.5169379737380098E-2</v>
      </c>
      <c r="V39" s="942">
        <v>20</v>
      </c>
      <c r="W39" s="942">
        <v>1</v>
      </c>
      <c r="X39" s="943">
        <f t="shared" si="16"/>
        <v>1.2743478022333152</v>
      </c>
      <c r="Y39" s="943">
        <f>IF(((D39+I39)*$B$2)&lt;=0,0,((D39+I39)*S39*$B$2))</f>
        <v>1.0325642864224889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17"/>
        <v>RWH_Apt_GASNAT_X0</v>
      </c>
      <c r="AD39" s="743" t="str">
        <f t="shared" si="18"/>
        <v>Residential Water Heating Apartment_Natural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3" t="str">
        <f>AB41</f>
        <v>IE,National</v>
      </c>
      <c r="M41" s="743" t="str">
        <f>COMM!$P$15&amp;"_"&amp;RIGHT(O41,LEN(O41)-3)&amp;"_"&amp;SETUP!$B$64</f>
        <v>RWH_Apt_PEA_X0</v>
      </c>
      <c r="N41" s="743" t="str">
        <f>COMM!$Q$15&amp;"_"&amp;COMM!F7&amp;"_"&amp;SETUP!$C$64</f>
        <v>Residential Water Heating Apartment_Peat to Residential_Existing 00</v>
      </c>
      <c r="O41" s="743" t="str">
        <f>COMM!$E$7</f>
        <v>RSDPEA</v>
      </c>
      <c r="P41" s="743" t="str">
        <f>COMM!$P$15</f>
        <v>RWH_Apt</v>
      </c>
      <c r="Q41" s="938">
        <f>(E41+E42)/SUM($E$31:$E$49)</f>
        <v>9.6900669360008349E-5</v>
      </c>
      <c r="R41" s="939">
        <f>Q41*DwellingStocks!$I$38/1000</f>
        <v>2.0038950379403387E-2</v>
      </c>
      <c r="S41" s="940">
        <f>(R41*1000)/(E42+E41)</f>
        <v>1.5414577214925684</v>
      </c>
      <c r="T41" s="941">
        <f t="shared" si="19"/>
        <v>0.52500000000000002</v>
      </c>
      <c r="U41" s="941">
        <f t="shared" si="15"/>
        <v>3.1107692307692305E-2</v>
      </c>
      <c r="V41" s="942">
        <v>20</v>
      </c>
      <c r="W41" s="942">
        <v>1</v>
      </c>
      <c r="X41" s="943">
        <f t="shared" si="16"/>
        <v>6.2336550257159455E-4</v>
      </c>
      <c r="Y41" s="943">
        <f>IF(((D41+I41+D42+I42)*$B$2)&lt;=0,0,((D41+I41+D42+I42)*S41*$B$2))</f>
        <v>3.2726688885008717E-4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17"/>
        <v>RWH_Apt_PEA_X0</v>
      </c>
      <c r="AD41" s="743" t="str">
        <f t="shared" si="18"/>
        <v>Residential Water Heating Apartment_Peat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83" t="str">
        <f>AB43</f>
        <v>IE,National</v>
      </c>
      <c r="M43" s="83" t="str">
        <f>COMM!P15&amp;"_"&amp;RIGHT(COMM!E23,LEN(COMM!E23)-3)&amp;"_"&amp;SETUP!B64</f>
        <v>RWH_Apt_SMF_X0</v>
      </c>
      <c r="N43" s="944" t="str">
        <f>COMM!Q15&amp;"_"&amp;COMM!F23&amp;"_"&amp;SETUP!C64</f>
        <v>Residential Water Heating Apartment_Solid Multi-Fuel_Existing 00</v>
      </c>
      <c r="O43" s="83" t="str">
        <f>COMM!E6&amp;","&amp;COMM!E7&amp;","&amp;COMM!E16</f>
        <v>RSDCOA,RSDPEA,RSDBIOWOO</v>
      </c>
      <c r="P43" s="83" t="str">
        <f>COMM!$P$15</f>
        <v>RWH_Apt</v>
      </c>
      <c r="Q43" s="945">
        <f>E43/SUM($E$31:$E$49)</f>
        <v>2.9070200808002503E-3</v>
      </c>
      <c r="R43" s="946">
        <f>Q43*DwellingStocks!$I$38/1000</f>
        <v>0.6011685113821017</v>
      </c>
      <c r="S43" s="947">
        <f>(R43*1000)/E43</f>
        <v>1.5414577214925684</v>
      </c>
      <c r="T43" s="948">
        <f>T19</f>
        <v>0.58177777777777773</v>
      </c>
      <c r="U43" s="948">
        <f t="shared" ref="U43:U45" si="20">X43/R43/W43</f>
        <v>2.7684829288358703E-2</v>
      </c>
      <c r="V43" s="949">
        <v>20</v>
      </c>
      <c r="W43" s="949">
        <v>1</v>
      </c>
      <c r="X43" s="950">
        <f t="shared" ref="X43" si="21">Y43/T43</f>
        <v>1.664324761115021E-2</v>
      </c>
      <c r="Y43" s="951">
        <f>IF(((D43+I43)*$B$2)&lt;=0,0,((D43+I43)*S43*$B$2))</f>
        <v>9.6826716102202774E-3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22">M43</f>
        <v>RWH_Apt_SMF_X0</v>
      </c>
      <c r="AD43" s="743" t="str">
        <f t="shared" ref="AD43:AD45" si="23">N43</f>
        <v>Residential Water Heating Apartment_Solid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3" t="str">
        <f>AB44</f>
        <v>IE,National</v>
      </c>
      <c r="M44" s="743" t="str">
        <f>COMM!P15&amp;"_"&amp;RIGHT(O44,LEN(O44)-3)&amp;"_"&amp;SETUP!B64</f>
        <v>RWH_Apt_BIOWOO_X0</v>
      </c>
      <c r="N44" s="743" t="str">
        <f>COMM!Q15&amp;"_"&amp;COMM!F16&amp;"_"&amp;SETUP!C64</f>
        <v>Residential Water Heating Apartment_Biomass and Renewable Waste to Residential_Existing 00</v>
      </c>
      <c r="O44" s="743" t="str">
        <f>COMM!E16</f>
        <v>RSDBIOWOO</v>
      </c>
      <c r="P44" s="743" t="str">
        <f>COMM!$P$15</f>
        <v>RWH_Apt</v>
      </c>
      <c r="Q44" s="938">
        <f>(E47+E44+E45+E46)/SUM($E$31:$E$49)</f>
        <v>1.319339882824729E-3</v>
      </c>
      <c r="R44" s="939">
        <f>Q44*DwellingStocks!$I$38/1000</f>
        <v>0.27283801670418462</v>
      </c>
      <c r="S44" s="940">
        <f>(R44*1000)/(E47+E44+E45+E46)</f>
        <v>1.5414577214925684</v>
      </c>
      <c r="T44" s="941">
        <f t="shared" ref="T44:T45" si="24">T20</f>
        <v>0.6880451127819549</v>
      </c>
      <c r="U44" s="941">
        <f t="shared" si="20"/>
        <v>1.7764050015836003E-2</v>
      </c>
      <c r="V44" s="942">
        <v>20</v>
      </c>
      <c r="W44" s="942">
        <v>1</v>
      </c>
      <c r="X44" s="943">
        <f>Y44/T44</f>
        <v>4.846708174954634E-3</v>
      </c>
      <c r="Y44" s="943">
        <f>IF(((D44+I44+D45+I45+D46+I46+D47+I47)*$B$2)&lt;=0,0,((D44+I44+D45+I45+D46+I46+D47+I47)*S44*$B$2))</f>
        <v>3.3347538728578843E-3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22"/>
        <v>RWH_Apt_BIOWOO_X0</v>
      </c>
      <c r="AD44" s="83" t="str">
        <f t="shared" si="23"/>
        <v>Residential Water Heating Apartment_Biomass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83" t="str">
        <f>AB45</f>
        <v>IE,National</v>
      </c>
      <c r="M45" s="83" t="str">
        <f>COMM!P15&amp;"_"&amp;RIGHT(O45,LEN(O45)-3)&amp;"_"&amp;SETUP!B64</f>
        <v>RWH_Apt_HET_X0</v>
      </c>
      <c r="N45" s="944" t="str">
        <f>COMM!Q15&amp;"_"&amp;COMM!F25&amp;"_"&amp;SETUP!C64</f>
        <v>Residential Water Heating Apartment_Heat to Residential_Existing 00</v>
      </c>
      <c r="O45" s="83" t="str">
        <f>COMM!E25</f>
        <v>RSDHET</v>
      </c>
      <c r="P45" s="83" t="str">
        <f>COMM!$P$15</f>
        <v>RWH_Apt</v>
      </c>
      <c r="Q45" s="945">
        <f>E48/SUM($E$31:$E$49)</f>
        <v>6.534832063686101E-2</v>
      </c>
      <c r="R45" s="946">
        <f>Q45*DwellingStocks!$I$38/1000</f>
        <v>13.513959844325345</v>
      </c>
      <c r="S45" s="947">
        <f>(R45*1000)/E48</f>
        <v>1.5414577214925682</v>
      </c>
      <c r="T45" s="948">
        <f t="shared" si="24"/>
        <v>0.39838442187649958</v>
      </c>
      <c r="U45" s="948">
        <f t="shared" si="20"/>
        <v>1.9297841688663006E-3</v>
      </c>
      <c r="V45" s="949">
        <v>20</v>
      </c>
      <c r="W45" s="949">
        <v>1</v>
      </c>
      <c r="X45" s="950">
        <f>Y45/T45</f>
        <v>2.6079025766273949E-2</v>
      </c>
      <c r="Y45" s="951">
        <f>IF(((D48+I48)*$B$2)&lt;=0,0,((D48+I48)*S45*$B$2))</f>
        <v>1.0389477602999384E-2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22"/>
        <v>RWH_Apt_HET_X0</v>
      </c>
      <c r="AD45" s="743" t="str">
        <f t="shared" si="23"/>
        <v>Residential Water Heating Apartment_Heat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4">
      <c r="A47" s="702"/>
      <c r="B47" s="649" t="s">
        <v>515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4">
      <c r="A48" s="702"/>
      <c r="B48" s="648" t="s">
        <v>657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36" t="s">
        <v>1252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37"/>
      <c r="N49" s="937"/>
      <c r="O49" s="937"/>
      <c r="P49" s="937"/>
      <c r="Q49" s="937"/>
      <c r="R49" s="932">
        <f>SUM(R29:R47)</f>
        <v>206.79888499999998</v>
      </c>
      <c r="S49" s="937"/>
      <c r="T49" s="937"/>
      <c r="U49" s="937"/>
      <c r="V49" s="937"/>
      <c r="W49" s="937"/>
      <c r="X49" s="926">
        <f>SUM(X29:X47)</f>
        <v>2.10032260798154</v>
      </c>
      <c r="Y49" s="926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1246</v>
      </c>
      <c r="C51" s="121"/>
      <c r="D51" s="121"/>
      <c r="E51" s="121"/>
      <c r="F51" s="121"/>
      <c r="G51" s="121"/>
      <c r="H51" s="121"/>
      <c r="J51" s="702"/>
      <c r="K51" s="702"/>
      <c r="L51" s="120" t="s">
        <v>1246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8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1295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8">
      <c r="B54" s="748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913" t="str">
        <f>AB54</f>
        <v>IE,National</v>
      </c>
      <c r="M54" s="913" t="str">
        <f>COMM!P18&amp;"_"&amp;SETUP!B64</f>
        <v>RLT_Apt_X0</v>
      </c>
      <c r="N54" s="913" t="str">
        <f>COMM!$Q$18&amp;"_"&amp;SETUP!$B$64</f>
        <v>Residential Lighting Apartment_X0</v>
      </c>
      <c r="O54" s="743" t="str">
        <f>COMM!E24</f>
        <v>RSDELC</v>
      </c>
      <c r="P54" s="913" t="str">
        <f>COMM!$P$18</f>
        <v>RLT_Apt</v>
      </c>
      <c r="Q54" s="929">
        <v>1</v>
      </c>
      <c r="R54" s="930">
        <f>DwellingStocks!I38/1000</f>
        <v>206.79888499999998</v>
      </c>
      <c r="S54" s="914">
        <f>(R54*1000)/SUM(G54:G62)</f>
        <v>1.5341505003820559</v>
      </c>
      <c r="T54" s="915">
        <f>D54/C54</f>
        <v>0.37037039770119351</v>
      </c>
      <c r="U54" s="915">
        <f>X54/R54/W54</f>
        <v>4.9822250206190887E-3</v>
      </c>
      <c r="V54" s="916">
        <v>10</v>
      </c>
      <c r="W54" s="916">
        <v>1</v>
      </c>
      <c r="X54" s="917">
        <f>Y54/T54</f>
        <v>1.0303185790831295</v>
      </c>
      <c r="Y54" s="917">
        <f>IF(((D54+D55+D56+D57+D58+D59+D60+D61+D62)*$B$2)&lt;=0,0,((D54+D55+D56+D57+D58+D59+D60+D61+D62)*S34*$B$2))</f>
        <v>0.38159950189394726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" si="25">M54</f>
        <v>RLT_Apt_X0</v>
      </c>
      <c r="AD54" s="743" t="str">
        <f t="shared" ref="AD54" si="26">N54</f>
        <v>Residential Lighting Apartment_X0</v>
      </c>
      <c r="AE54" s="742" t="s">
        <v>19</v>
      </c>
      <c r="AF54" s="744" t="s">
        <v>320</v>
      </c>
      <c r="AG54" s="742"/>
      <c r="AH54" s="742"/>
    </row>
    <row r="55" spans="1:38">
      <c r="B55" s="749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AB55</f>
        <v>IE,National</v>
      </c>
      <c r="M55" s="652" t="str">
        <f>COMM!$P$21&amp;"_"&amp;SETUP!$B$64</f>
        <v>RPF_Apt_X0</v>
      </c>
      <c r="N55" s="918" t="str">
        <f>COMM!$Q$21&amp;"_"&amp;SETUP!$B$64</f>
        <v>Residential Pumps &amp; Fans Apartment_X0</v>
      </c>
      <c r="O55" s="83" t="str">
        <f>COMM!E24</f>
        <v>RSDELC</v>
      </c>
      <c r="P55" s="148" t="str">
        <f>COMM!$P$21</f>
        <v>RPF_Apt</v>
      </c>
      <c r="Q55" s="921">
        <v>1</v>
      </c>
      <c r="R55" s="931">
        <f>DwellingStocks!I38/1000</f>
        <v>206.79888499999998</v>
      </c>
      <c r="S55" s="919">
        <f>(R55*1000)/SUM(G54:G62)</f>
        <v>1.5341505003820559</v>
      </c>
      <c r="T55" s="920">
        <f>D55/C55</f>
        <v>0.37037049989705056</v>
      </c>
      <c r="U55" s="920">
        <f t="shared" ref="U55" si="27">X55/R55/W55</f>
        <v>1.0266309705907878E-3</v>
      </c>
      <c r="V55" s="922">
        <v>10</v>
      </c>
      <c r="W55" s="922">
        <v>1</v>
      </c>
      <c r="X55" s="923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ref="AC55" si="28">M55</f>
        <v>RPF_Apt_X0</v>
      </c>
      <c r="AD55" s="83" t="str">
        <f t="shared" ref="AD55" si="29">N55</f>
        <v>Residential Pumps &amp; Fans Apartment_X0</v>
      </c>
      <c r="AE55" s="652" t="s">
        <v>19</v>
      </c>
      <c r="AF55" s="652" t="s">
        <v>320</v>
      </c>
      <c r="AG55" s="652"/>
      <c r="AH55" s="652"/>
    </row>
    <row r="56" spans="1:38">
      <c r="B56" s="748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49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48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49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48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49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48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9">
    <tabColor rgb="FF92D050"/>
  </sheetPr>
  <dimension ref="A1:AS65"/>
  <sheetViews>
    <sheetView topLeftCell="H1" zoomScaleNormal="100" workbookViewId="0">
      <selection activeCell="Z57" sqref="Z57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86.5703125" style="119" bestFit="1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1247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589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589</v>
      </c>
      <c r="M3" s="120"/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66" t="s">
        <v>1241</v>
      </c>
      <c r="C4" s="1067"/>
      <c r="D4" s="1067"/>
      <c r="E4" s="1067"/>
      <c r="F4" s="1067"/>
      <c r="G4" s="1068"/>
      <c r="H4" s="1066" t="s">
        <v>1242</v>
      </c>
      <c r="I4" s="1067"/>
      <c r="J4" s="1068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3" t="str">
        <f t="shared" ref="L7:L13" si="0">AB7</f>
        <v>IE,National</v>
      </c>
      <c r="M7" s="743" t="str">
        <f>COMM!$P$10&amp;"_"&amp;RIGHT(O7,LEN(O7)-3)&amp;"_"&amp;SETUP!$B$64</f>
        <v>RSH_Att_COA_X0</v>
      </c>
      <c r="N7" s="743" t="str">
        <f>COMM!$Q$10&amp;"_"&amp;COMM!F6&amp;"_"&amp;SETUP!$C$64</f>
        <v>Residential Space Heating Attached_Coal to Residential_Existing 00</v>
      </c>
      <c r="O7" s="743" t="str">
        <f>COMM!$E$6</f>
        <v>RSDCOA</v>
      </c>
      <c r="P7" s="743" t="str">
        <f>COMM!$P$10</f>
        <v>RSH_Att</v>
      </c>
      <c r="Q7" s="938">
        <f>(E7+E14+E16)/SUM($E$7:$E$25)</f>
        <v>1.6565651697171984E-2</v>
      </c>
      <c r="R7" s="939">
        <f>Q7*DwellingStocks!$J$38/1000</f>
        <v>12.695115687614317</v>
      </c>
      <c r="S7" s="940">
        <f>(R7*1000)/(E7+E14+E16)*DwellingStocks!$U$37</f>
        <v>1.292107031499923</v>
      </c>
      <c r="T7" s="941">
        <f>(G7+G14+G16)/300</f>
        <v>0.55798087905732663</v>
      </c>
      <c r="U7" s="941">
        <f>X7/R7/W7</f>
        <v>0.34726720966847063</v>
      </c>
      <c r="V7" s="942">
        <v>20</v>
      </c>
      <c r="W7" s="942">
        <v>1</v>
      </c>
      <c r="X7" s="943">
        <f>Y7/T7</f>
        <v>4.4085974012562517</v>
      </c>
      <c r="Y7" s="943">
        <f>IF(((D7+I7+D14+I14+D16+I16)*$B$2)&lt;=0,0,((D7+I7+D14+I14+D16+I16)*S7*$B$2))</f>
        <v>2.4599130533628091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RSH_Att_COA_X0</v>
      </c>
      <c r="AD7" s="743" t="str">
        <f>N7</f>
        <v>Residential Space Heating Attached_Coal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83" t="str">
        <f t="shared" si="0"/>
        <v>IE,National</v>
      </c>
      <c r="M8" s="83" t="str">
        <f>COMM!$P$10&amp;"_"&amp;RIGHT(O8,LEN(O8)-3)&amp;"_"&amp;SETUP!$B$64</f>
        <v>RSH_Att_BIODST_X0</v>
      </c>
      <c r="N8" s="83" t="str">
        <f>COMM!$Q$10&amp;"_"&amp;COMM!F21&amp;"_"&amp;SETUP!$C$64</f>
        <v>Residential Space Heating Attached_Biodiesel to Residential_Existing 00</v>
      </c>
      <c r="O8" s="83" t="str">
        <f>COMM!$E$21</f>
        <v>RSDBIODST</v>
      </c>
      <c r="P8" s="83" t="str">
        <f>COMM!$P$10</f>
        <v>RSH_Att</v>
      </c>
      <c r="Q8" s="945">
        <f>E8/SUM($E$7:$E$25)</f>
        <v>2.4098998686604574E-6</v>
      </c>
      <c r="R8" s="946">
        <f>Q8*DwellingStocks!$J$38/1000</f>
        <v>1.8468309117856149E-3</v>
      </c>
      <c r="S8" s="947">
        <f>(R8*1000)/E8*DwellingStocks!$U$37</f>
        <v>1.292107031499923</v>
      </c>
      <c r="T8" s="948">
        <f>(G8)/100</f>
        <v>1</v>
      </c>
      <c r="U8" s="948">
        <f>X8/R8/W8</f>
        <v>1.5552879869479678E-2</v>
      </c>
      <c r="V8" s="949">
        <v>20</v>
      </c>
      <c r="W8" s="949">
        <v>1</v>
      </c>
      <c r="X8" s="950">
        <f>Y8/T8</f>
        <v>2.872353931024329E-5</v>
      </c>
      <c r="Y8" s="951">
        <f>IF(((D8+I8)*$B$2)&lt;=0,0,((D8+I8)*S8*$B$2))</f>
        <v>2.872353931024329E-5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RSH_Att_BIODST_X0</v>
      </c>
      <c r="AD8" s="83" t="str">
        <f t="shared" ref="AD8:AD13" si="2">N8</f>
        <v>Residential Space Heating Attached_Biodiesel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3" t="str">
        <f t="shared" si="0"/>
        <v>IE,National</v>
      </c>
      <c r="M9" s="743" t="str">
        <f>COMM!P10&amp;"_"&amp;RIGHT(O9,LEN(O9)-3)&amp;"_"&amp;SETUP!B64</f>
        <v>RSH_Att_BIOETH_X0</v>
      </c>
      <c r="N9" s="743" t="str">
        <f>COMM!Q10&amp;"_"&amp;COMM!F20&amp;"_"&amp;SETUP!C64</f>
        <v>Residential Space Heating Attached_Ethanol to Residential_Existing 00</v>
      </c>
      <c r="O9" s="743" t="str">
        <f>COMM!$E$20</f>
        <v>RSDBIOETH</v>
      </c>
      <c r="P9" s="743" t="str">
        <f>COMM!$P$10</f>
        <v>RSH_Att</v>
      </c>
      <c r="Q9" s="938">
        <f>E9/SUM($E$7:$E$25)</f>
        <v>0</v>
      </c>
      <c r="R9" s="939">
        <f>Q9*DwellingStocks!$J$38/1000</f>
        <v>0</v>
      </c>
      <c r="S9" s="940">
        <f>IFERROR((R9*1000)/E9*DwellingStocks!$U$37,0)</f>
        <v>0</v>
      </c>
      <c r="T9" s="957">
        <v>0.9</v>
      </c>
      <c r="U9" s="941">
        <f>IFERROR(X9/R9/W9,0)</f>
        <v>0</v>
      </c>
      <c r="V9" s="942">
        <v>20</v>
      </c>
      <c r="W9" s="942">
        <v>1</v>
      </c>
      <c r="X9" s="943">
        <f>IFERROR(Y9/T9,0)</f>
        <v>0</v>
      </c>
      <c r="Y9" s="943">
        <f>IF(((D9+I9)*$B$2)&lt;=0,0,((D9+I9)*S9*$B$2))</f>
        <v>0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RSH_Att_BIOETH_X0</v>
      </c>
      <c r="AD9" s="743" t="str">
        <f t="shared" si="2"/>
        <v>Residential Space Heating Attached_Ethanol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83" t="str">
        <f t="shared" si="0"/>
        <v>IE,National</v>
      </c>
      <c r="M10" s="83" t="str">
        <f>COMM!P10&amp;"_"&amp;RIGHT(O10,LEN(O10)-3)&amp;"_"&amp;SETUP!B64</f>
        <v>RSH_Att_OILLPG_X0</v>
      </c>
      <c r="N10" s="83" t="str">
        <f>COMM!Q10&amp;"_"&amp;COMM!F8&amp;"_"&amp;SETUP!C64</f>
        <v>Residential Space Heating Attached_LPG to Residential_Existing 00</v>
      </c>
      <c r="O10" s="83" t="str">
        <f>COMM!$E$8</f>
        <v>RSDOILLPG</v>
      </c>
      <c r="P10" s="83" t="str">
        <f>COMM!$P$10</f>
        <v>RSH_Att</v>
      </c>
      <c r="Q10" s="945">
        <f>(E10+E11)/SUM($E$7:$E$25)</f>
        <v>1.1165066091503898E-2</v>
      </c>
      <c r="R10" s="946">
        <f>(Q10)*DwellingStocks!$J$38/1000</f>
        <v>8.5563676143027525</v>
      </c>
      <c r="S10" s="947">
        <f>(R10*1000)/(E10+E11)*DwellingStocks!$U$37</f>
        <v>1.292107031499923</v>
      </c>
      <c r="T10" s="948">
        <f>(G10+G11)/200</f>
        <v>0.8070757743362833</v>
      </c>
      <c r="U10" s="948">
        <f t="shared" ref="U10:U21" si="3">X10/R10/W10</f>
        <v>3.2707125228181297E-2</v>
      </c>
      <c r="V10" s="949">
        <v>20</v>
      </c>
      <c r="W10" s="949">
        <v>1</v>
      </c>
      <c r="X10" s="950">
        <f t="shared" ref="X10:X20" si="4">Y10/T10</f>
        <v>0.279854187059355</v>
      </c>
      <c r="Y10" s="951">
        <f>IF(((D10+I10+D11+I11)*S10*$B$2)&lt;=0,0,((D10+I10+D11+I11)*S10*$B$2))</f>
        <v>0.22586353472217999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RSH_Att_OILLPG_X0</v>
      </c>
      <c r="AD10" s="83" t="str">
        <f t="shared" si="2"/>
        <v>Residential Space Heating Attached_LPG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3" t="str">
        <f t="shared" si="0"/>
        <v>IE,National</v>
      </c>
      <c r="M11" s="743" t="str">
        <f>COMM!P10&amp;"_"&amp;RIGHT(O12,LEN(O12)-3)&amp;"_"&amp;SETUP!B64</f>
        <v>RSH_Att_ELC_X0</v>
      </c>
      <c r="N11" s="743" t="str">
        <f>COMM!Q10&amp;"_"&amp;COMM!F24&amp;"_"&amp;SETUP!C64</f>
        <v>Residential Space Heating Attached_Electricity to Residential_Existing 00</v>
      </c>
      <c r="O11" s="743" t="str">
        <f>COMM!$E$24</f>
        <v>RSDELC</v>
      </c>
      <c r="P11" s="743" t="str">
        <f>COMM!$P$10</f>
        <v>RSH_Att</v>
      </c>
      <c r="Q11" s="938">
        <f>E25/SUM($E$7:$E$25)</f>
        <v>3.0714173826077527E-2</v>
      </c>
      <c r="R11" s="939">
        <f>(Q11)*DwellingStocks!$J$38/1000</f>
        <v>23.537859970707661</v>
      </c>
      <c r="S11" s="940">
        <f>(R11*1000)/(E25)*DwellingStocks!$U$37</f>
        <v>1.292107031499923</v>
      </c>
      <c r="T11" s="941">
        <f>(G25)/100</f>
        <v>1</v>
      </c>
      <c r="U11" s="941">
        <f t="shared" si="3"/>
        <v>2.9988398348673333E-2</v>
      </c>
      <c r="V11" s="942">
        <v>20</v>
      </c>
      <c r="W11" s="942">
        <v>1</v>
      </c>
      <c r="X11" s="943">
        <f t="shared" si="4"/>
        <v>0.70586272107687376</v>
      </c>
      <c r="Y11" s="943">
        <f>IF(((D25+I25)*S11*$B$2)&lt;=0,0,((D25+I25)*S11*$B$2))</f>
        <v>0.70586272107687376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si="1"/>
        <v>RSH_Att_ELC_X0</v>
      </c>
      <c r="AD11" s="743" t="str">
        <f t="shared" si="2"/>
        <v>Residential Space Heating Attached_Electricity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83" t="str">
        <f t="shared" si="0"/>
        <v>IE,National</v>
      </c>
      <c r="M12" s="83" t="str">
        <f>COMM!P10&amp;"_"&amp;RIGHT(O12,LEN(O12)-3)&amp;"_"&amp;SETUP!B65</f>
        <v>RSH_Att_ELC_X1</v>
      </c>
      <c r="N12" s="83" t="str">
        <f>COMM!Q10&amp;"_"&amp;COMM!F24&amp;"_"&amp;SETUP!C65</f>
        <v>Residential Space Heating Attached_Electricity to Residential_Existing 01</v>
      </c>
      <c r="O12" s="83" t="str">
        <f>COMM!$E$24</f>
        <v>RSDELC</v>
      </c>
      <c r="P12" s="83" t="str">
        <f>COMM!$P$10</f>
        <v>RSH_Att</v>
      </c>
      <c r="Q12" s="945">
        <f>E12/SUM($E$7:$E$25)</f>
        <v>5.3020207010398716E-2</v>
      </c>
      <c r="R12" s="946">
        <f>Q12*DwellingStocks!$J$38/1000</f>
        <v>40.632126890195309</v>
      </c>
      <c r="S12" s="947">
        <f>(R12*1000)/E12*DwellingStocks!$U$37</f>
        <v>1.292107031499923</v>
      </c>
      <c r="T12" s="948">
        <f>G12/100</f>
        <v>3.1157627118644071</v>
      </c>
      <c r="U12" s="948">
        <f t="shared" si="3"/>
        <v>1.6619905799124676E-3</v>
      </c>
      <c r="V12" s="949">
        <v>20</v>
      </c>
      <c r="W12" s="949">
        <v>1</v>
      </c>
      <c r="X12" s="950">
        <f t="shared" si="4"/>
        <v>6.7530212133312673E-2</v>
      </c>
      <c r="Y12" s="951">
        <f>IF(((D12+I12)*S12*$B$2)&lt;=0,0,((D12+I12)*S12*$B$2))</f>
        <v>0.210408116889269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RSH_Att_ELC_X1</v>
      </c>
      <c r="AD12" s="83" t="str">
        <f t="shared" si="2"/>
        <v>Residential Space Heating Attached_Electricity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3" t="str">
        <f t="shared" si="0"/>
        <v>IE,National</v>
      </c>
      <c r="M13" s="743" t="str">
        <f>COMM!P10&amp;"_"&amp;RIGHT(O13,LEN(O13)-3)&amp;"_"&amp;SETUP!B64</f>
        <v>RSH_Att_OILKER_X0</v>
      </c>
      <c r="N13" s="743" t="str">
        <f>COMM!Q10&amp;"_"&amp;COMM!F10&amp;"_"&amp;SETUP!C64</f>
        <v>Residential Space Heating Attached_Kerosene to Residential_Existing 00</v>
      </c>
      <c r="O13" s="743" t="str">
        <f>COMM!$E$10</f>
        <v>RSDOILKER</v>
      </c>
      <c r="P13" s="743" t="str">
        <f>COMM!$P$10</f>
        <v>RSH_Att</v>
      </c>
      <c r="Q13" s="938">
        <f>E13/SUM($E$7:$E$25)</f>
        <v>0.29959152197226208</v>
      </c>
      <c r="R13" s="939">
        <f>Q13*DwellingStocks!$J$38/1000</f>
        <v>229.5924784604523</v>
      </c>
      <c r="S13" s="940">
        <f>(R13*1000)/E13*DwellingStocks!$U$37</f>
        <v>1.292107031499923</v>
      </c>
      <c r="T13" s="941">
        <f>G13/100</f>
        <v>0.81941558441558437</v>
      </c>
      <c r="U13" s="941">
        <f t="shared" si="3"/>
        <v>3.5601883556879516E-2</v>
      </c>
      <c r="V13" s="942">
        <v>20</v>
      </c>
      <c r="W13" s="942">
        <v>1</v>
      </c>
      <c r="X13" s="943">
        <f t="shared" si="4"/>
        <v>8.1739246836843904</v>
      </c>
      <c r="Y13" s="943">
        <f>IF(((D13+I13)*$B$2)&lt;=0,0,((D13+I13)*S13*$B$2))</f>
        <v>6.6978412716502147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1"/>
        <v>RSH_Att_OILKER_X0</v>
      </c>
      <c r="AD13" s="743" t="str">
        <f t="shared" si="2"/>
        <v>Residential Space Heating Attached_Kerosene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3" t="str">
        <f>AB15</f>
        <v>IE,National</v>
      </c>
      <c r="M15" s="743" t="str">
        <f>COMM!P10&amp;"_"&amp;RIGHT(O15,LEN(O15)-3)&amp;"_"&amp;SETUP!B64</f>
        <v>RSH_Att_GASNAT_X0</v>
      </c>
      <c r="N15" s="743" t="str">
        <f>COMM!Q10&amp;"_"&amp;COMM!F14&amp;"_"&amp;SETUP!C64</f>
        <v>Residential Space Heating Attached_Natural Gas to Residential_Existing 00</v>
      </c>
      <c r="O15" s="743" t="str">
        <f>COMM!$E$14</f>
        <v>RSDGASNAT</v>
      </c>
      <c r="P15" s="743" t="str">
        <f>COMM!$P$10</f>
        <v>RSH_Att</v>
      </c>
      <c r="Q15" s="938">
        <f>E15/SUM($E$7:$E$25)</f>
        <v>0.54312877299948192</v>
      </c>
      <c r="R15" s="939">
        <f>Q15*DwellingStocks!$J$38/1000</f>
        <v>416.2276699127712</v>
      </c>
      <c r="S15" s="940">
        <f>(R15*1000)/E15*DwellingStocks!$U$37</f>
        <v>1.292107031499923</v>
      </c>
      <c r="T15" s="941">
        <f>G15/100</f>
        <v>0.81729411764705884</v>
      </c>
      <c r="U15" s="941">
        <f t="shared" si="3"/>
        <v>3.3079183321616135E-2</v>
      </c>
      <c r="V15" s="942">
        <v>20</v>
      </c>
      <c r="W15" s="942">
        <v>1</v>
      </c>
      <c r="X15" s="943">
        <f t="shared" si="4"/>
        <v>13.768471396573686</v>
      </c>
      <c r="Y15" s="943">
        <f>IF(((D15+I15)*$B$2)&lt;=0,0,((D15+I15)*S15*$B$2))</f>
        <v>11.252890681411458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1"/>
        <v>RSH_Att_GASNAT_X0</v>
      </c>
      <c r="AD15" s="743" t="str">
        <f>N15</f>
        <v>Residential Space Heating Attached_Natural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3" t="str">
        <f>AB17</f>
        <v>IE,National</v>
      </c>
      <c r="M17" s="743" t="str">
        <f>COMM!P10&amp;"_"&amp;RIGHT(O17,LEN(O17)-3)&amp;"_"&amp;SETUP!B64</f>
        <v>RSH_Att_PEA_X0</v>
      </c>
      <c r="N17" s="743" t="str">
        <f>COMM!Q10&amp;"_"&amp;COMM!F7&amp;"_"&amp;SETUP!C64</f>
        <v>Residential Space Heating Attached_Peat to Residential_Existing 00</v>
      </c>
      <c r="O17" s="743" t="str">
        <f>COMM!E7</f>
        <v>RSDPEA</v>
      </c>
      <c r="P17" s="743" t="str">
        <f>COMM!$P$10</f>
        <v>RSH_Att</v>
      </c>
      <c r="Q17" s="938">
        <f>(E17+E18)/SUM($E$7:$E$25)</f>
        <v>1.4917280187008229E-3</v>
      </c>
      <c r="R17" s="939">
        <f>Q17*DwellingStocks!$J$38/1000</f>
        <v>1.1431883343952955</v>
      </c>
      <c r="S17" s="940">
        <f>(R17*1000)/(E17+E18)*DwellingStocks!$U$37</f>
        <v>1.2921070314999228</v>
      </c>
      <c r="T17" s="941">
        <f>(G17+G18)/200</f>
        <v>0.5509294871794872</v>
      </c>
      <c r="U17" s="941">
        <f t="shared" si="3"/>
        <v>0.14731647589278563</v>
      </c>
      <c r="V17" s="942">
        <v>20</v>
      </c>
      <c r="W17" s="942">
        <v>1</v>
      </c>
      <c r="X17" s="943">
        <f t="shared" si="4"/>
        <v>0.16841047670485831</v>
      </c>
      <c r="Y17" s="943">
        <f>IF(((D17+I17)+D18+I18*$B$2)&lt;=0,0,((D17+I17+D18+I18)*S17*$B$2))</f>
        <v>9.2782297566660565E-2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1"/>
        <v>RSH_Att_PEA_X0</v>
      </c>
      <c r="AD17" s="743" t="str">
        <f>N17</f>
        <v>Residential Space Heating Attached_Peat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83" t="str">
        <f>AB19</f>
        <v>IE,National</v>
      </c>
      <c r="M19" s="83" t="str">
        <f>COMM!P10&amp;"_"&amp;RIGHT(COMM!E23,LEN(COMM!E23)-3)&amp;"_"&amp;SETUP!B64</f>
        <v>RSH_Att_SMF_X0</v>
      </c>
      <c r="N19" s="944" t="str">
        <f>COMM!Q10&amp;"_"&amp;COMM!F23&amp;"_"&amp;SETUP!C64</f>
        <v>Residential Space Heating Attached_Solid Multi-Fuel_Existing 00</v>
      </c>
      <c r="O19" s="83" t="str">
        <f>COMM!E6&amp;","&amp;COMM!E7&amp;","&amp;COMM!E16</f>
        <v>RSDCOA,RSDPEA,RSDBIOWOO</v>
      </c>
      <c r="P19" s="83" t="str">
        <f>COMM!$P$10</f>
        <v>RSH_Att</v>
      </c>
      <c r="Q19" s="945">
        <f>E19/SUM($E$7:$E$25)</f>
        <v>4.0705618681543779E-2</v>
      </c>
      <c r="R19" s="946">
        <f>Q19*DwellingStocks!$J$38/1000</f>
        <v>31.194820930970817</v>
      </c>
      <c r="S19" s="947">
        <f>(R19*1000)/E19*DwellingStocks!$U$37</f>
        <v>1.292107031499923</v>
      </c>
      <c r="T19" s="948">
        <f>G19/100</f>
        <v>0.57113772455089817</v>
      </c>
      <c r="U19" s="948">
        <f t="shared" si="3"/>
        <v>0.1593520576629803</v>
      </c>
      <c r="V19" s="949">
        <v>20</v>
      </c>
      <c r="W19" s="949">
        <v>1</v>
      </c>
      <c r="X19" s="950">
        <f t="shared" si="4"/>
        <v>4.9709589037784063</v>
      </c>
      <c r="Y19" s="951">
        <f>IF(((D19+I19)*$B$2)&lt;=0,0,((D19+I19)*S19*$B$2))</f>
        <v>2.8391021571400263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1"/>
        <v>RSH_Att_SMF_X0</v>
      </c>
      <c r="AD19" s="743" t="str">
        <f>N19</f>
        <v>Residential Space Heating Attached_Solid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3" t="str">
        <f>AB20</f>
        <v>IE,National</v>
      </c>
      <c r="M20" s="743" t="str">
        <f>COMM!P10&amp;"_"&amp;RIGHT(O20,LEN(O20)-3)&amp;"_"&amp;SETUP!B64</f>
        <v>RSH_Att_BIOWOO_X0</v>
      </c>
      <c r="N20" s="743" t="str">
        <f>COMM!Q10&amp;"_"&amp;COMM!F16&amp;"_"&amp;SETUP!C64</f>
        <v>Residential Space Heating Attached_Biomass and Renewable Waste to Residential_Existing 00</v>
      </c>
      <c r="O20" s="743" t="str">
        <f>COMM!E16</f>
        <v>RSDBIOWOO</v>
      </c>
      <c r="P20" s="743" t="str">
        <f>COMM!$P$10</f>
        <v>RSH_Att</v>
      </c>
      <c r="Q20" s="938">
        <f>(E20+E21+E22+E23)/SUM($E$7:$E$25)</f>
        <v>1.1639816365630008E-3</v>
      </c>
      <c r="R20" s="939">
        <f>Q20*DwellingStocks!$J$38/1000</f>
        <v>0.89201933039245196</v>
      </c>
      <c r="S20" s="940">
        <f>(R20*1000)/(E20+E21+E22+E23)*DwellingStocks!$U$37</f>
        <v>1.292107031499923</v>
      </c>
      <c r="T20" s="941">
        <f>(G21+G22+G23)/300</f>
        <v>0.70400656814449913</v>
      </c>
      <c r="U20" s="941">
        <f t="shared" si="3"/>
        <v>0.12711109770661033</v>
      </c>
      <c r="V20" s="942">
        <v>20</v>
      </c>
      <c r="W20" s="942">
        <v>1</v>
      </c>
      <c r="X20" s="943">
        <f t="shared" si="4"/>
        <v>0.11338555626170008</v>
      </c>
      <c r="Y20" s="943">
        <f>IF(((D20+I20+D21+I21+D22+I22+D23+I23)*$B$2)&lt;=0,0,((D20+I20+D21+I21+D22+I22+D23+I23)*S20*$B$2))</f>
        <v>7.9824176340954497E-2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RSH_Att_BIOWOO_X0</v>
      </c>
      <c r="AD20" s="83" t="str">
        <f>N20</f>
        <v>Residential Space Heating Attached_Biomass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83" t="str">
        <f>AB21</f>
        <v>IE,National</v>
      </c>
      <c r="M21" s="83" t="str">
        <f>COMM!P10&amp;"_"&amp;RIGHT(O21,LEN(O21)-3)&amp;"_"&amp;SETUP!B64</f>
        <v>RSH_Att_HET_X0</v>
      </c>
      <c r="N21" s="944" t="str">
        <f>COMM!Q10&amp;"_"&amp;COMM!F25&amp;"_"&amp;SETUP!C64</f>
        <v>Residential Space Heating Attached_Heat to Residential_Existing 00</v>
      </c>
      <c r="O21" s="83" t="str">
        <f>COMM!E25</f>
        <v>RSDHET</v>
      </c>
      <c r="P21" s="83" t="str">
        <f>COMM!$P$10</f>
        <v>RSH_Att</v>
      </c>
      <c r="Q21" s="945">
        <f>E24/SUM($E$7:$E$25)</f>
        <v>2.4508681664276851E-3</v>
      </c>
      <c r="R21" s="946">
        <f>Q21*DwellingStocks!$J$38/1000</f>
        <v>1.8782270372859704</v>
      </c>
      <c r="S21" s="947">
        <f>(R21*1000)/E24*DwellingStocks!$U$37</f>
        <v>1.292107031499923</v>
      </c>
      <c r="T21" s="948">
        <f>G24/100</f>
        <v>0.60949973059968388</v>
      </c>
      <c r="U21" s="948">
        <f t="shared" si="3"/>
        <v>3.8833869683419862E-2</v>
      </c>
      <c r="V21" s="949">
        <v>20</v>
      </c>
      <c r="W21" s="949">
        <v>1</v>
      </c>
      <c r="X21" s="950">
        <f>Y21/T21</f>
        <v>7.2938824001839153E-2</v>
      </c>
      <c r="Y21" s="951">
        <f>IF(((D24+I24)*$B$2)&lt;=0,0,((D24+I24)*S21*$B$2))</f>
        <v>4.4456193579378724E-2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1"/>
        <v>RSH_Att_HET_X0</v>
      </c>
      <c r="AD21" s="743" t="str">
        <f>N21</f>
        <v>Residential Space Heating Attached_Heat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958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515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958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657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937"/>
      <c r="AI24" s="702"/>
      <c r="AJ24" s="702"/>
      <c r="AK24" s="702"/>
      <c r="AL24" s="702"/>
      <c r="AM24" s="702"/>
      <c r="AN24" s="702"/>
    </row>
    <row r="25" spans="1:45">
      <c r="A25" s="936" t="s">
        <v>1252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37"/>
      <c r="N25" s="937"/>
      <c r="O25" s="937"/>
      <c r="P25" s="937"/>
      <c r="Q25" s="937"/>
      <c r="R25" s="932">
        <f>SUM(R6:R23)</f>
        <v>766.35172099999988</v>
      </c>
      <c r="S25" s="937"/>
      <c r="T25" s="937"/>
      <c r="U25" s="937"/>
      <c r="V25" s="937"/>
      <c r="W25" s="937"/>
      <c r="X25" s="926">
        <f>SUM(X6:X23)</f>
        <v>32.729963086069979</v>
      </c>
      <c r="Y25" s="926">
        <f>SUM(Y6:Y23)</f>
        <v>24.608972927279133</v>
      </c>
      <c r="Z25" s="722"/>
      <c r="AA25" s="937"/>
      <c r="AB25" s="937"/>
      <c r="AC25" s="937"/>
      <c r="AD25" s="937"/>
      <c r="AE25" s="937"/>
      <c r="AF25" s="937"/>
      <c r="AG25" s="937"/>
      <c r="AH25" s="937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937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588</v>
      </c>
      <c r="M27" s="120"/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/>
      <c r="AD27" s="959"/>
      <c r="AE27" s="959"/>
      <c r="AF27" s="959"/>
      <c r="AG27" s="959"/>
      <c r="AH27" s="959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66" t="s">
        <v>1241</v>
      </c>
      <c r="C28" s="1067"/>
      <c r="D28" s="1067"/>
      <c r="E28" s="1067"/>
      <c r="F28" s="1067"/>
      <c r="G28" s="1068"/>
      <c r="H28" s="1066" t="s">
        <v>1242</v>
      </c>
      <c r="I28" s="1067"/>
      <c r="J28" s="1068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3" t="str">
        <f t="shared" ref="L31:L37" si="5">AB31</f>
        <v>IE,National</v>
      </c>
      <c r="M31" s="743" t="str">
        <f>COMM!$P$16&amp;"_"&amp;RIGHT(O31,LEN(O31)-3)&amp;"_"&amp;SETUP!$B$64</f>
        <v>RWH_Att_COA_X0</v>
      </c>
      <c r="N31" s="743" t="str">
        <f>COMM!$Q$16&amp;"_"&amp;COMM!F6&amp;"_"&amp;SETUP!$C$64</f>
        <v>Residential Water Heating Attached_Coal to Residential_Existing 00</v>
      </c>
      <c r="O31" s="743" t="str">
        <f>COMM!$E$6</f>
        <v>RSDCOA</v>
      </c>
      <c r="P31" s="743" t="str">
        <f>COMM!$P$16</f>
        <v>RWH_Att</v>
      </c>
      <c r="Q31" s="938">
        <f>(E31+E38+E40)/SUM($E$31:$E$49)</f>
        <v>1.5434448447584457E-2</v>
      </c>
      <c r="R31" s="939">
        <f>Q31*DwellingStocks!$J$38/1000</f>
        <v>11.828216130492125</v>
      </c>
      <c r="S31" s="940">
        <f>IFERROR((R31*1000)/(E31+E38+E40),0)</f>
        <v>1.8580295523864474</v>
      </c>
      <c r="T31" s="941">
        <f>T7</f>
        <v>0.55798087905732663</v>
      </c>
      <c r="U31" s="941">
        <f>IFERROR(X31/R31/W31,0)</f>
        <v>3.1943107097924667E-2</v>
      </c>
      <c r="V31" s="942">
        <v>20</v>
      </c>
      <c r="W31" s="942">
        <v>1</v>
      </c>
      <c r="X31" s="943">
        <f>Y31/T31</f>
        <v>0.37782997463371004</v>
      </c>
      <c r="Y31" s="943">
        <f>IF(((D31+I31+D38+I38+D40+I40)*$B$2)&lt;=0,0,((D31+I31+D38+I38+D40+I40)*S31*$B$2))</f>
        <v>0.21082190138032494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RWH_Att_COA_X0</v>
      </c>
      <c r="AD31" s="743" t="str">
        <f>N31</f>
        <v>Residential Water Heating Attached_Coal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83" t="str">
        <f t="shared" si="5"/>
        <v>IE,National</v>
      </c>
      <c r="M32" s="83" t="str">
        <f>COMM!$P$16&amp;"_"&amp;RIGHT(O32,LEN(O32)-3)&amp;"_"&amp;SETUP!$B$64</f>
        <v>RWH_Att_BIODST_X0</v>
      </c>
      <c r="N32" s="944" t="str">
        <f>COMM!$Q$16&amp;"_"&amp;COMM!F21&amp;"_"&amp;SETUP!$C$64</f>
        <v>Residential Water Heating Attached_Biodiesel to Residential_Existing 00</v>
      </c>
      <c r="O32" s="83" t="str">
        <f>COMM!$E$21</f>
        <v>RSDBIODST</v>
      </c>
      <c r="P32" s="83" t="str">
        <f>COMM!$P$16</f>
        <v>RWH_Att</v>
      </c>
      <c r="Q32" s="945">
        <f>E32/SUM($E$31:$E$49)</f>
        <v>7.2735383824620442E-6</v>
      </c>
      <c r="R32" s="946">
        <f>Q32*DwellingStocks!$J$38/1000</f>
        <v>5.574088657159343E-3</v>
      </c>
      <c r="S32" s="947">
        <f>IFERROR((R32*1000)/E32,0)</f>
        <v>1.8580295523864476</v>
      </c>
      <c r="T32" s="948">
        <f t="shared" ref="T32:T34" si="6">T8</f>
        <v>1</v>
      </c>
      <c r="U32" s="948">
        <f>X32/R32/W32</f>
        <v>1.4020800000000002E-2</v>
      </c>
      <c r="V32" s="949">
        <v>20</v>
      </c>
      <c r="W32" s="949">
        <v>1</v>
      </c>
      <c r="X32" s="950">
        <f>Y32/T32</f>
        <v>7.8153182244299725E-5</v>
      </c>
      <c r="Y32" s="951">
        <f>IF(((D32+I32)*$B$2)&lt;=0,0,((D32+I32)*S32*$B$2))</f>
        <v>7.8153182244299725E-5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7">M32</f>
        <v>RWH_Att_BIODST_X0</v>
      </c>
      <c r="AD32" s="83" t="str">
        <f t="shared" ref="AD32:AD37" si="8">N32</f>
        <v>Residential Water Heating Attached_Biodiesel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3" t="str">
        <f t="shared" si="5"/>
        <v>IE,National</v>
      </c>
      <c r="M33" s="743" t="str">
        <f>COMM!$P$16&amp;"_"&amp;RIGHT(O33,LEN(O33)-3)&amp;"_"&amp;SETUP!$B$64</f>
        <v>RWH_Att_BIOETH_X0</v>
      </c>
      <c r="N33" s="743" t="str">
        <f>COMM!$Q$16&amp;"_"&amp;COMM!F20&amp;"_"&amp;SETUP!$C$64</f>
        <v>Residential Water Heating Attached_Ethanol to Residential_Existing 00</v>
      </c>
      <c r="O33" s="743" t="str">
        <f>COMM!$E$20</f>
        <v>RSDBIOETH</v>
      </c>
      <c r="P33" s="743" t="str">
        <f>COMM!$P$16</f>
        <v>RWH_Att</v>
      </c>
      <c r="Q33" s="938">
        <f>E33/SUM($E$31:$E$49)</f>
        <v>2.4245127941540146E-6</v>
      </c>
      <c r="R33" s="939">
        <f>Q33*DwellingStocks!$J$38/1000</f>
        <v>1.8580295523864473E-3</v>
      </c>
      <c r="S33" s="940">
        <f>IFERROR((R33*1000)/E33,0)</f>
        <v>1.8580295523864474</v>
      </c>
      <c r="T33" s="957">
        <v>0.9</v>
      </c>
      <c r="U33" s="941">
        <f>IFERROR(X33/R33/W33,0)</f>
        <v>1.3083999999999998E-2</v>
      </c>
      <c r="V33" s="942">
        <v>20</v>
      </c>
      <c r="W33" s="942">
        <v>1</v>
      </c>
      <c r="X33" s="943">
        <f>IFERROR(Y33/T33,0)</f>
        <v>2.4310458663424274E-5</v>
      </c>
      <c r="Y33" s="943">
        <f>IF(((D33+I33)*$B$2)&lt;=0,0,((D33+I33)*S33*$B$2))</f>
        <v>2.1879412797081848E-5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7"/>
        <v>RWH_Att_BIOETH_X0</v>
      </c>
      <c r="AD33" s="743" t="str">
        <f t="shared" si="8"/>
        <v>Residential Water Heating Attached_Ethanol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83" t="str">
        <f t="shared" si="5"/>
        <v>IE,National</v>
      </c>
      <c r="M34" s="83" t="str">
        <f>COMM!$P$16&amp;"_"&amp;RIGHT(O34,LEN(O34)-3)&amp;"_"&amp;SETUP!$B$64</f>
        <v>RWH_Att_OILLPG_X0</v>
      </c>
      <c r="N34" s="944" t="str">
        <f>COMM!$Q$16&amp;"_"&amp;COMM!F8&amp;"_"&amp;SETUP!$C$64</f>
        <v>Residential Water Heating Attached_LPG to Residential_Existing 00</v>
      </c>
      <c r="O34" s="83" t="str">
        <f>COMM!$E$8</f>
        <v>RSDOILLPG</v>
      </c>
      <c r="P34" s="83" t="str">
        <f>COMM!$P$16</f>
        <v>RWH_Att</v>
      </c>
      <c r="Q34" s="945">
        <f>(E34+E35)/SUM($E$31:$E$49)</f>
        <v>1.137096500458233E-2</v>
      </c>
      <c r="R34" s="946">
        <f>(Q34)*DwellingStocks!$J$38/1000</f>
        <v>8.7141586006924392</v>
      </c>
      <c r="S34" s="947">
        <f>IFERROR((R34*1000)/(E34+E35),0)</f>
        <v>1.8580295523864476</v>
      </c>
      <c r="T34" s="948">
        <f t="shared" si="6"/>
        <v>0.8070757743362833</v>
      </c>
      <c r="U34" s="948">
        <f t="shared" ref="U34:U41" si="9">X34/R34/W34</f>
        <v>1.7905864460113989E-2</v>
      </c>
      <c r="V34" s="949">
        <v>20</v>
      </c>
      <c r="W34" s="949">
        <v>1</v>
      </c>
      <c r="X34" s="950">
        <f t="shared" ref="X34:X41" si="10">Y34/T34</f>
        <v>0.15603454278793541</v>
      </c>
      <c r="Y34" s="951">
        <f>IF(((D34+I34+D35+I35)*$B$2)&lt;=0,0,((D34+I34+D35+I35)*S34*$B$2))</f>
        <v>0.12593169944378091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7"/>
        <v>RWH_Att_OILLPG_X0</v>
      </c>
      <c r="AD34" s="83" t="str">
        <f t="shared" si="8"/>
        <v>Residential Water Heating Attached_LPG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3" t="str">
        <f t="shared" si="5"/>
        <v>IE,National</v>
      </c>
      <c r="M35" s="743" t="str">
        <f>COMM!$P$16&amp;"_"&amp;RIGHT(O36,LEN(O36)-3)&amp;"_"&amp;SETUP!$B$64</f>
        <v>RWH_Att_ELC_X0</v>
      </c>
      <c r="N35" s="743" t="str">
        <f>COMM!$Q$16&amp;"_"&amp;COMM!F24&amp;"_"&amp;SETUP!$C$64</f>
        <v>Residential Water Heating Attached_Electricity to Residential_Existing 00</v>
      </c>
      <c r="O35" s="743" t="str">
        <f>COMM!$E$24</f>
        <v>RSDELC</v>
      </c>
      <c r="P35" s="743" t="str">
        <f>COMM!$P$16</f>
        <v>RWH_Att</v>
      </c>
      <c r="Q35" s="938">
        <f>E49/SUM($E$31:$E$49)</f>
        <v>3.0900415561492919E-2</v>
      </c>
      <c r="R35" s="939">
        <f>Q35*DwellingStocks!$J$38/1000</f>
        <v>23.680586645165274</v>
      </c>
      <c r="S35" s="940">
        <f>IFERROR((R35*1000)/E49,0)</f>
        <v>1.8580295523864474</v>
      </c>
      <c r="T35" s="941">
        <f>T11</f>
        <v>1</v>
      </c>
      <c r="U35" s="941">
        <f t="shared" si="9"/>
        <v>1.2342525570812082E-2</v>
      </c>
      <c r="V35" s="942">
        <v>20</v>
      </c>
      <c r="W35" s="942">
        <v>1</v>
      </c>
      <c r="X35" s="943">
        <f t="shared" si="10"/>
        <v>0.29227824619978349</v>
      </c>
      <c r="Y35" s="943">
        <f>IF(((D49+I49)*$B$2)&lt;=0,0,((D49+I49)*S35*$B$2))</f>
        <v>0.29227824619978349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si="7"/>
        <v>RWH_Att_ELC_X0</v>
      </c>
      <c r="AD35" s="743" t="str">
        <f t="shared" si="8"/>
        <v>Residential Water Heating Attached_Electricity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83" t="str">
        <f t="shared" si="5"/>
        <v>IE,National</v>
      </c>
      <c r="M36" s="83" t="str">
        <f>COMM!$P$16&amp;"_"&amp;RIGHT(O36,LEN(O36)-3)&amp;"_"&amp;SETUP!$B$65</f>
        <v>RWH_Att_ELC_X1</v>
      </c>
      <c r="N36" s="944" t="str">
        <f>COMM!$Q$16&amp;"_"&amp;COMM!F24&amp;"_"&amp;SETUP!$C$65</f>
        <v>Residential Water Heating Attached_Electricity to Residential_Existing 01</v>
      </c>
      <c r="O36" s="83" t="str">
        <f>COMM!$E$24</f>
        <v>RSDELC</v>
      </c>
      <c r="P36" s="83" t="str">
        <f>COMM!$P$16</f>
        <v>RWH_Att</v>
      </c>
      <c r="Q36" s="945">
        <f>E36/SUM($E$31:$E$49)</f>
        <v>5.2599805069171349E-2</v>
      </c>
      <c r="R36" s="946">
        <f>Q36*DwellingStocks!$J$38/1000</f>
        <v>40.30995113902398</v>
      </c>
      <c r="S36" s="947">
        <f>IFERROR((R36*1000)/E36,0)</f>
        <v>1.8580295523864474</v>
      </c>
      <c r="T36" s="948">
        <f>T12</f>
        <v>3.1157627118644071</v>
      </c>
      <c r="U36" s="948">
        <f t="shared" si="9"/>
        <v>2.3271257162816774E-3</v>
      </c>
      <c r="V36" s="949">
        <v>20</v>
      </c>
      <c r="W36" s="949">
        <v>1</v>
      </c>
      <c r="X36" s="950">
        <f t="shared" si="10"/>
        <v>9.3806323917680595E-2</v>
      </c>
      <c r="Y36" s="951">
        <f>IF(((D49+I49)*$B$2)&lt;=0,0,((D49+I49)*S36*$B$2))</f>
        <v>0.29227824619978349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7"/>
        <v>RWH_Att_ELC_X1</v>
      </c>
      <c r="AD36" s="83" t="str">
        <f t="shared" si="8"/>
        <v>Residential Water Heating Attached_Electricity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3" t="str">
        <f t="shared" si="5"/>
        <v>IE,National</v>
      </c>
      <c r="M37" s="743" t="str">
        <f>COMM!$P$16&amp;"_"&amp;RIGHT(O37,LEN(O37)-3)&amp;"_"&amp;SETUP!$B$64</f>
        <v>RWH_Att_OILKER_X0</v>
      </c>
      <c r="N37" s="743" t="str">
        <f>COMM!$Q$16&amp;"_"&amp;COMM!F10&amp;"_"&amp;SETUP!$C$64</f>
        <v>Residential Water Heating Attached_Kerosene to Residential_Existing 00</v>
      </c>
      <c r="O37" s="743" t="str">
        <f>COMM!$E$10</f>
        <v>RSDOILKER</v>
      </c>
      <c r="P37" s="743" t="str">
        <f>COMM!$P$16</f>
        <v>RWH_Att</v>
      </c>
      <c r="Q37" s="938">
        <f>E37/SUM($E$31:$E$49)</f>
        <v>0.29961159305037655</v>
      </c>
      <c r="R37" s="939">
        <f>Q37*DwellingStocks!$J$38/1000</f>
        <v>229.60785996570763</v>
      </c>
      <c r="S37" s="940">
        <f>IFERROR((R37*1000)/E37,0)</f>
        <v>1.8580295523864476</v>
      </c>
      <c r="T37" s="941">
        <f t="shared" ref="T37:T41" si="11">T13</f>
        <v>0.81941558441558437</v>
      </c>
      <c r="U37" s="941">
        <f t="shared" si="9"/>
        <v>1.8055722857376222E-2</v>
      </c>
      <c r="V37" s="942">
        <v>20</v>
      </c>
      <c r="W37" s="942">
        <v>1</v>
      </c>
      <c r="X37" s="943">
        <f t="shared" si="10"/>
        <v>4.145735885416066</v>
      </c>
      <c r="Y37" s="943">
        <f>IF(((D37+I37)*$B$2)&lt;=0,0,((D37+I37)*S37*$B$2))</f>
        <v>3.3970805933808661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7"/>
        <v>RWH_Att_OILKER_X0</v>
      </c>
      <c r="AD37" s="743" t="str">
        <f t="shared" si="8"/>
        <v>Residential Water Heating Attached_Kerosene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3" t="str">
        <f>AB39</f>
        <v>IE,National</v>
      </c>
      <c r="M39" s="743" t="str">
        <f>COMM!$P$16&amp;"_"&amp;RIGHT(O39,LEN(O39)-3)&amp;"_"&amp;SETUP!$B$64</f>
        <v>RWH_Att_GASNAT_X0</v>
      </c>
      <c r="N39" s="743" t="str">
        <f>COMM!$Q$16&amp;"_"&amp;COMM!F14&amp;"_"&amp;SETUP!$C$64</f>
        <v>Residential Water Heating Attached_Natural Gas to Residential_Existing 00</v>
      </c>
      <c r="O39" s="743" t="str">
        <f>COMM!$E$14</f>
        <v>RSDGASNAT</v>
      </c>
      <c r="P39" s="743" t="str">
        <f>COMM!$P$16</f>
        <v>RWH_Att</v>
      </c>
      <c r="Q39" s="938">
        <f>E39/SUM($E$31:$E$49)</f>
        <v>0.54443889500404896</v>
      </c>
      <c r="R39" s="939">
        <f>Q39*DwellingStocks!$J$38/1000</f>
        <v>417.23168416569109</v>
      </c>
      <c r="S39" s="940">
        <f>IFERROR((R39*1000)/E39,0)</f>
        <v>1.8580295523864474</v>
      </c>
      <c r="T39" s="941">
        <f t="shared" si="11"/>
        <v>0.81729411764705884</v>
      </c>
      <c r="U39" s="941">
        <f t="shared" si="9"/>
        <v>1.8087440885698913E-2</v>
      </c>
      <c r="V39" s="942">
        <v>20</v>
      </c>
      <c r="W39" s="942">
        <v>1</v>
      </c>
      <c r="X39" s="943">
        <f t="shared" si="10"/>
        <v>7.5466534229875375</v>
      </c>
      <c r="Y39" s="943">
        <f>IF(((D39+I39)*$B$2)&lt;=0,0,((D39+I39)*S39*$B$2))</f>
        <v>6.1678354505287558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7"/>
        <v>RWH_Att_GASNAT_X0</v>
      </c>
      <c r="AD39" s="743" t="str">
        <f>N39</f>
        <v>Residential Water Heating Attached_Natural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3" t="str">
        <f>AB41</f>
        <v>IE,National</v>
      </c>
      <c r="M41" s="743" t="str">
        <f>COMM!$P$16&amp;"_"&amp;RIGHT(O41,LEN(O41)-3)&amp;"_"&amp;SETUP!$B$64</f>
        <v>RWH_Att_PEA_X0</v>
      </c>
      <c r="N41" s="743" t="str">
        <f>COMM!$Q$16&amp;"_"&amp;COMM!F7&amp;"_"&amp;SETUP!$C$64</f>
        <v>Residential Water Heating Attached_Peat to Residential_Existing 00</v>
      </c>
      <c r="O41" s="743" t="str">
        <f>COMM!$E$7</f>
        <v>RSDPEA</v>
      </c>
      <c r="P41" s="743" t="str">
        <f>COMM!$P$16</f>
        <v>RWH_Att</v>
      </c>
      <c r="Q41" s="938">
        <f>(E41+E42)/SUM($E$31:$E$49)</f>
        <v>1.5516881882585694E-3</v>
      </c>
      <c r="R41" s="939">
        <f>Q41*DwellingStocks!$J$38/1000</f>
        <v>1.1891389135273265</v>
      </c>
      <c r="S41" s="940">
        <f>(R41*1000)/(E42+E41)</f>
        <v>1.8580295523864474</v>
      </c>
      <c r="T41" s="941">
        <f t="shared" si="11"/>
        <v>0.5509294871794872</v>
      </c>
      <c r="U41" s="941">
        <f t="shared" si="9"/>
        <v>3.5816488015591362E-2</v>
      </c>
      <c r="V41" s="942">
        <v>20</v>
      </c>
      <c r="W41" s="942">
        <v>1</v>
      </c>
      <c r="X41" s="943">
        <f t="shared" si="10"/>
        <v>4.259077964522482E-2</v>
      </c>
      <c r="Y41" s="943">
        <f>IF(((D41+I41+D42+I42)*$B$2)&lt;=0,0,((D41+I41+D42+I42)*S41*$B$2))</f>
        <v>2.3464516388518254E-2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7"/>
        <v>RWH_Att_PEA_X0</v>
      </c>
      <c r="AD41" s="743" t="str">
        <f>N41</f>
        <v>Residential Water Heating Attached_Peat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83" t="str">
        <f>AB43</f>
        <v>IE,National</v>
      </c>
      <c r="M43" s="83" t="str">
        <f>COMM!P16&amp;"_"&amp;RIGHT(COMM!E23,LEN(COMM!E23)-3)&amp;"_"&amp;SETUP!B64</f>
        <v>RWH_Att_SMF_X0</v>
      </c>
      <c r="N43" s="944" t="str">
        <f>COMM!Q16&amp;"_"&amp;COMM!F23&amp;"_"&amp;SETUP!C64</f>
        <v>Residential Water Heating Attached_Solid Multi-Fuel_Existing 00</v>
      </c>
      <c r="O43" s="83" t="str">
        <f>COMM!E6&amp;","&amp;COMM!E7&amp;","&amp;COMM!E16</f>
        <v>RSDCOA,RSDPEA,RSDBIOWOO</v>
      </c>
      <c r="P43" s="83" t="str">
        <f>COMM!$P$16</f>
        <v>RWH_Att</v>
      </c>
      <c r="Q43" s="945">
        <f>E43/SUM($E$31:$E$49)</f>
        <v>4.0440873406488963E-2</v>
      </c>
      <c r="R43" s="946">
        <f>Q43*DwellingStocks!$J$38/1000</f>
        <v>30.991932933805941</v>
      </c>
      <c r="S43" s="947">
        <f>(R43*1000)/E43</f>
        <v>1.8580295523864472</v>
      </c>
      <c r="T43" s="948">
        <f>T19</f>
        <v>0.57113772455089817</v>
      </c>
      <c r="U43" s="948">
        <f t="shared" ref="U43:U45" si="12">X43/R43/W43</f>
        <v>3.0914465249188772E-2</v>
      </c>
      <c r="V43" s="949">
        <v>20</v>
      </c>
      <c r="W43" s="949">
        <v>1</v>
      </c>
      <c r="X43" s="950">
        <f t="shared" ref="X43" si="13">Y43/T43</f>
        <v>0.95809903368733285</v>
      </c>
      <c r="Y43" s="951">
        <f>IF(((D43+I43)*$B$2)&lt;=0,0,((D43+I43)*S43*$B$2))</f>
        <v>0.54720650199459764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14">M43</f>
        <v>RWH_Att_SMF_X0</v>
      </c>
      <c r="AD43" s="743" t="str">
        <f>N43</f>
        <v>Residential Water Heating Attached_Solid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3" t="str">
        <f>AB44</f>
        <v>IE,National</v>
      </c>
      <c r="M44" s="743" t="str">
        <f>COMM!P16&amp;"_"&amp;RIGHT(O44,LEN(O44)-3)&amp;"_"&amp;SETUP!B64</f>
        <v>RWH_Att_BIOWOO_X0</v>
      </c>
      <c r="N44" s="743" t="str">
        <f>COMM!Q16&amp;"_"&amp;COMM!F16&amp;"_"&amp;SETUP!C64</f>
        <v>Residential Water Heating Attached_Biomass and Renewable Waste to Residential_Existing 00</v>
      </c>
      <c r="O44" s="743" t="str">
        <f>COMM!E16</f>
        <v>RSDBIOWOO</v>
      </c>
      <c r="P44" s="743" t="str">
        <f>COMM!$P$16</f>
        <v>RWH_Att</v>
      </c>
      <c r="Q44" s="938">
        <f>(E47+E44+E45+E46)/SUM($E$31:$E$49)</f>
        <v>1.1758887051646972E-3</v>
      </c>
      <c r="R44" s="939">
        <f>Q44*DwellingStocks!$J$38/1000</f>
        <v>0.90114433290742701</v>
      </c>
      <c r="S44" s="940">
        <f>(R44*1000)/(E47+E44+E45+E46)</f>
        <v>1.8580295523864474</v>
      </c>
      <c r="T44" s="941">
        <f t="shared" ref="T44:T45" si="15">T20</f>
        <v>0.70400656814449913</v>
      </c>
      <c r="U44" s="941">
        <f t="shared" si="12"/>
        <v>1.9309227066219931E-2</v>
      </c>
      <c r="V44" s="942">
        <v>20</v>
      </c>
      <c r="W44" s="942">
        <v>1</v>
      </c>
      <c r="X44" s="943">
        <f>Y44/T44</f>
        <v>1.7400400543546794E-2</v>
      </c>
      <c r="Y44" s="943">
        <f>IF(((D44+I44+D45+I45+D46+I46+D47+I47)*$B$2)&lt;=0,0,((D44+I44+D45+I45+D46+I46+D47+I47)*S44*$B$2))</f>
        <v>1.2249996271002057E-2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RWH_Att_BIOWOO_X0</v>
      </c>
      <c r="AD44" s="83" t="str">
        <f>N44</f>
        <v>Residential Water Heating Attached_Biomass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83" t="str">
        <f>AB45</f>
        <v>IE,National</v>
      </c>
      <c r="M45" s="83" t="str">
        <f>COMM!P16&amp;"_"&amp;RIGHT(O45,LEN(O45)-3)&amp;"_"&amp;SETUP!B64</f>
        <v>RWH_Att_HET_X0</v>
      </c>
      <c r="N45" s="944" t="str">
        <f>COMM!Q16&amp;"_"&amp;COMM!F25&amp;"_"&amp;SETUP!C64</f>
        <v>Residential Water Heating Attached_Heat to Residential_Existing 00</v>
      </c>
      <c r="O45" s="83" t="str">
        <f>COMM!E25</f>
        <v>RSDHET</v>
      </c>
      <c r="P45" s="83" t="str">
        <f>COMM!$P$16</f>
        <v>RWH_Att</v>
      </c>
      <c r="Q45" s="945">
        <f>E48/SUM($E$31:$E$49)</f>
        <v>2.465729511654633E-3</v>
      </c>
      <c r="R45" s="946">
        <f>Q45*DwellingStocks!$J$38/1000</f>
        <v>1.8896160547770171</v>
      </c>
      <c r="S45" s="947">
        <f>(R45*1000)/E48</f>
        <v>1.8580295523864474</v>
      </c>
      <c r="T45" s="948">
        <f t="shared" si="15"/>
        <v>0.60949973059968388</v>
      </c>
      <c r="U45" s="948">
        <f t="shared" si="12"/>
        <v>2.0711006137833035E-3</v>
      </c>
      <c r="V45" s="949">
        <v>20</v>
      </c>
      <c r="W45" s="949">
        <v>1</v>
      </c>
      <c r="X45" s="950">
        <f>Y45/T45</f>
        <v>3.9135849708634646E-3</v>
      </c>
      <c r="Y45" s="951">
        <f>IF(((D48+I48)*$B$2)&lt;=0,0,((D48+I48)*S45*$B$2))</f>
        <v>2.3853289854202531E-3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14"/>
        <v>RWH_Att_HET_X0</v>
      </c>
      <c r="AD45" s="743" t="str">
        <f>N45</f>
        <v>Residential Water Heating Attached_Heat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515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657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36" t="s">
        <v>1252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37"/>
      <c r="N49" s="937"/>
      <c r="O49" s="937"/>
      <c r="P49" s="937"/>
      <c r="Q49" s="937"/>
      <c r="R49" s="932">
        <f>SUM(R29:R47)</f>
        <v>766.35172099999977</v>
      </c>
      <c r="S49" s="937"/>
      <c r="T49" s="937"/>
      <c r="U49" s="937"/>
      <c r="V49" s="937"/>
      <c r="W49" s="937"/>
      <c r="X49" s="926">
        <f>SUM(X29:X47)</f>
        <v>13.63444465843059</v>
      </c>
      <c r="Y49" s="926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1248</v>
      </c>
      <c r="C51" s="121"/>
      <c r="D51" s="121"/>
      <c r="E51" s="121"/>
      <c r="F51" s="121"/>
      <c r="G51" s="121"/>
      <c r="H51" s="121"/>
      <c r="J51" s="702"/>
      <c r="K51" s="702"/>
      <c r="L51" s="120" t="s">
        <v>1248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9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316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9">
      <c r="B54" s="748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913" t="str">
        <f>AB54</f>
        <v>IE,National</v>
      </c>
      <c r="M54" s="913" t="str">
        <f>COMM!P19&amp;"_"&amp;SETUP!B64</f>
        <v>RLT_Att_X0</v>
      </c>
      <c r="N54" s="913" t="str">
        <f>COMM!$Q$19&amp;"_"&amp;SETUP!$B$64</f>
        <v>Residential Lighting Attached_X0</v>
      </c>
      <c r="O54" s="927" t="str">
        <f>COMM!E24</f>
        <v>RSDELC</v>
      </c>
      <c r="P54" s="913" t="str">
        <f>COMM!$P$19</f>
        <v>RLT_Att</v>
      </c>
      <c r="Q54" s="929">
        <v>1</v>
      </c>
      <c r="R54" s="930">
        <f>DwellingStocks!J38/1000</f>
        <v>766.35172099999977</v>
      </c>
      <c r="S54" s="914">
        <f>(R54*1000)/SUM(G54:G62)</f>
        <v>1.8468175598494301</v>
      </c>
      <c r="T54" s="915">
        <f>D54/C54</f>
        <v>0.37037026747260959</v>
      </c>
      <c r="U54" s="915">
        <f t="shared" ref="U54:U55" si="16">X54/R54/W54</f>
        <v>6.9169981530450911E-3</v>
      </c>
      <c r="V54" s="916">
        <v>10</v>
      </c>
      <c r="W54" s="916">
        <v>1</v>
      </c>
      <c r="X54" s="917">
        <f>Y54/T54</f>
        <v>5.3008534387399253</v>
      </c>
      <c r="Y54" s="917">
        <f>IF(((D54+D55+D56+D57+D58+D59+D60+D61+D62)*$B$2)&lt;=0,0,((D54+D55+D56+D57+D58+D59+D60+D61+D62)*S34*$B$2))</f>
        <v>1.9632785059392084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:AC55" si="17">M54</f>
        <v>RLT_Att_X0</v>
      </c>
      <c r="AD54" s="743" t="str">
        <f>N54</f>
        <v>Residential Lighting Attached_X0</v>
      </c>
      <c r="AE54" s="742" t="s">
        <v>19</v>
      </c>
      <c r="AF54" s="744" t="s">
        <v>320</v>
      </c>
      <c r="AG54" s="742"/>
      <c r="AH54" s="742"/>
    </row>
    <row r="55" spans="1:39">
      <c r="B55" s="749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AB55</f>
        <v>IE,National</v>
      </c>
      <c r="M55" s="652" t="str">
        <f>COMM!$P$22&amp;"_"&amp;SETUP!$B$64</f>
        <v>RPF_Att_X0</v>
      </c>
      <c r="N55" s="918" t="str">
        <f>COMM!$Q$22&amp;"_"&amp;SETUP!$B$64</f>
        <v>Residential Pumps &amp; Fans Attached_X0</v>
      </c>
      <c r="O55" s="83" t="str">
        <f>COMM!E24</f>
        <v>RSDELC</v>
      </c>
      <c r="P55" s="148" t="str">
        <f>COMM!$P$22</f>
        <v>RPF_Att</v>
      </c>
      <c r="Q55" s="921">
        <v>1</v>
      </c>
      <c r="R55" s="931">
        <f>DwellingStocks!J38/1000</f>
        <v>766.35172099999977</v>
      </c>
      <c r="S55" s="919">
        <f>(R55*1000)/SUM(G54:G62)</f>
        <v>1.8468175598494301</v>
      </c>
      <c r="T55" s="920">
        <f>D55/C55</f>
        <v>0.37037053565156741</v>
      </c>
      <c r="U55" s="920">
        <f t="shared" si="16"/>
        <v>1.9154301871317243E-3</v>
      </c>
      <c r="V55" s="922">
        <v>10</v>
      </c>
      <c r="W55" s="922">
        <v>1</v>
      </c>
      <c r="X55" s="923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RPF_Att_X0</v>
      </c>
      <c r="AD55" s="83" t="str">
        <f>N55</f>
        <v>Residential Pumps &amp; Fans Attached_X0</v>
      </c>
      <c r="AE55" s="652" t="s">
        <v>19</v>
      </c>
      <c r="AF55" s="652" t="s">
        <v>320</v>
      </c>
      <c r="AG55" s="652"/>
      <c r="AH55" s="652"/>
    </row>
    <row r="56" spans="1:39">
      <c r="B56" s="748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49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48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49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9">
      <c r="B60" s="748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9">
      <c r="B61" s="749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9">
      <c r="B62" s="748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20">
    <tabColor rgb="FF92D050"/>
  </sheetPr>
  <dimension ref="A1:AS65"/>
  <sheetViews>
    <sheetView topLeftCell="N1" zoomScaleNormal="100" workbookViewId="0">
      <selection activeCell="AM53" sqref="AM53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74.85546875" style="119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1254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1255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1255</v>
      </c>
      <c r="M3" s="120"/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66" t="s">
        <v>1241</v>
      </c>
      <c r="C4" s="1067"/>
      <c r="D4" s="1067"/>
      <c r="E4" s="1067"/>
      <c r="F4" s="1067"/>
      <c r="G4" s="1068"/>
      <c r="H4" s="1066" t="s">
        <v>1242</v>
      </c>
      <c r="I4" s="1067"/>
      <c r="J4" s="1068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3" t="str">
        <f t="shared" ref="L7:L13" si="0">AB7</f>
        <v>IE,National</v>
      </c>
      <c r="M7" s="743" t="str">
        <f>COMM!$P$11&amp;"_"&amp;RIGHT(O7,LEN(O7)-3)&amp;"_"&amp;SETUP!$B$64</f>
        <v>RSH_Det_COA_X0</v>
      </c>
      <c r="N7" s="743" t="str">
        <f>COMM!$Q$11&amp;"_"&amp;COMM!F6&amp;"_"&amp;SETUP!$C$64</f>
        <v>Residential Space Heating Detached_Coal to Residential_Existing 00</v>
      </c>
      <c r="O7" s="743" t="str">
        <f>COMM!$E$6</f>
        <v>RSDCOA</v>
      </c>
      <c r="P7" s="743" t="str">
        <f>COMM!$P$11</f>
        <v>RSH_Det</v>
      </c>
      <c r="Q7" s="938">
        <f>(E7+E14+E16)/SUM($E$7:$E$25)</f>
        <v>6.0080307972788707E-3</v>
      </c>
      <c r="R7" s="939">
        <f>Q7*DwellingStocks!$K$38/1000</f>
        <v>4.3523961222963861</v>
      </c>
      <c r="S7" s="940">
        <f>(R7*1000)/(E7+E14+E16)*DwellingStocks!$V$37</f>
        <v>1.9457216031108409</v>
      </c>
      <c r="T7" s="941">
        <f>(G7+G14+G16)/300</f>
        <v>0.61986329460013678</v>
      </c>
      <c r="U7" s="941">
        <f>X7/R7/W7</f>
        <v>0.74278329643989238</v>
      </c>
      <c r="V7" s="942">
        <v>20</v>
      </c>
      <c r="W7" s="942">
        <v>1</v>
      </c>
      <c r="X7" s="943">
        <f>Y7/T7</f>
        <v>3.2328871391315146</v>
      </c>
      <c r="Y7" s="943">
        <f>IF(((D7+I7+D14+I14+D16+I16)*$B$2)&lt;=0,0,((D7+I7+D14+I14+D16+I16)*S7*$B$2))</f>
        <v>2.0039480731324715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RSH_Det_COA_X0</v>
      </c>
      <c r="AD7" s="743" t="str">
        <f>N7</f>
        <v>Residential Space Heating Detached_Coal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83" t="str">
        <f t="shared" si="0"/>
        <v>IE,National</v>
      </c>
      <c r="M8" s="83" t="str">
        <f>COMM!$P$11&amp;"_"&amp;RIGHT(O8,LEN(O8)-3)&amp;"_"&amp;SETUP!$B$64</f>
        <v>RSH_Det_BIODST_X0</v>
      </c>
      <c r="N8" s="83" t="str">
        <f>COMM!$Q$11&amp;"_"&amp;COMM!F21&amp;"_"&amp;SETUP!$C$64</f>
        <v>Residential Space Heating Detached_Biodiesel to Residential_Existing 00</v>
      </c>
      <c r="O8" s="83" t="str">
        <f>COMM!$E$21</f>
        <v>RSDBIODST</v>
      </c>
      <c r="P8" s="83" t="str">
        <f>COMM!$P$11</f>
        <v>RSH_Det</v>
      </c>
      <c r="Q8" s="945">
        <f>E8/SUM($E$7:$E$25)</f>
        <v>0</v>
      </c>
      <c r="R8" s="946">
        <f>Q8*DwellingStocks!$K$38/1000</f>
        <v>0</v>
      </c>
      <c r="S8" s="947">
        <f>IFERROR((R8*1000)/E8*DwellingStocks!$V$37,0)</f>
        <v>0</v>
      </c>
      <c r="T8" s="956">
        <v>0.9</v>
      </c>
      <c r="U8" s="948">
        <f>IFERROR(X8/R8/W8,0)</f>
        <v>0</v>
      </c>
      <c r="V8" s="949">
        <v>20</v>
      </c>
      <c r="W8" s="949">
        <v>1</v>
      </c>
      <c r="X8" s="950">
        <f>IFERROR(Y8/T8,0)</f>
        <v>0</v>
      </c>
      <c r="Y8" s="951">
        <f>IF(((D8+I8)*$B$2)&lt;=0,0,((D8+I8)*S8*$B$2))</f>
        <v>0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RSH_Det_BIODST_X0</v>
      </c>
      <c r="AD8" s="83" t="str">
        <f t="shared" ref="AD8:AD13" si="2">N8</f>
        <v>Residential Space Heating Detached_Biodiesel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3" t="str">
        <f t="shared" si="0"/>
        <v>IE,National</v>
      </c>
      <c r="M9" s="743" t="str">
        <f>COMM!$P$11&amp;"_"&amp;RIGHT(O9,LEN(O9)-3)&amp;"_"&amp;SETUP!B64</f>
        <v>RSH_Det_BIOETH_X0</v>
      </c>
      <c r="N9" s="743" t="str">
        <f>COMM!$Q$11&amp;"_"&amp;COMM!F20&amp;"_"&amp;SETUP!C64</f>
        <v>Residential Space Heating Detached_Ethanol to Residential_Existing 00</v>
      </c>
      <c r="O9" s="743" t="str">
        <f>COMM!$E$20</f>
        <v>RSDBIOETH</v>
      </c>
      <c r="P9" s="743" t="str">
        <f>COMM!$P$11</f>
        <v>RSH_Det</v>
      </c>
      <c r="Q9" s="938">
        <f>E9/SUM($E$7:$E$25)</f>
        <v>0</v>
      </c>
      <c r="R9" s="939">
        <f>Q9*DwellingStocks!$K$38/1000</f>
        <v>0</v>
      </c>
      <c r="S9" s="940">
        <f>IFERROR((R9*1000)/E9*DwellingStocks!$V$37,0)</f>
        <v>0</v>
      </c>
      <c r="T9" s="957">
        <v>0.9</v>
      </c>
      <c r="U9" s="941">
        <f>IFERROR(X9/R9/W9,0)</f>
        <v>0</v>
      </c>
      <c r="V9" s="942">
        <v>20</v>
      </c>
      <c r="W9" s="942">
        <v>1</v>
      </c>
      <c r="X9" s="943">
        <f>IFERROR(Y9/T9,0)</f>
        <v>0</v>
      </c>
      <c r="Y9" s="943">
        <f>IF(((D9+I9)*$B$2)&lt;=0,0,((D9+I9)*S9*$B$2))</f>
        <v>0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RSH_Det_BIOETH_X0</v>
      </c>
      <c r="AD9" s="743" t="str">
        <f t="shared" si="2"/>
        <v>Residential Space Heating Detached_Ethanol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83" t="str">
        <f t="shared" si="0"/>
        <v>IE,National</v>
      </c>
      <c r="M10" s="83" t="str">
        <f>COMM!$P$11&amp;"_"&amp;RIGHT(O10,LEN(O10)-3)&amp;"_"&amp;SETUP!B64</f>
        <v>RSH_Det_OILLPG_X0</v>
      </c>
      <c r="N10" s="83" t="str">
        <f>COMM!$Q$11&amp;"_"&amp;COMM!F8&amp;"_"&amp;SETUP!C64</f>
        <v>Residential Space Heating Detached_LPG to Residential_Existing 00</v>
      </c>
      <c r="O10" s="83" t="str">
        <f>COMM!$E$8</f>
        <v>RSDOILLPG</v>
      </c>
      <c r="P10" s="83" t="str">
        <f>COMM!$P$11</f>
        <v>RSH_Det</v>
      </c>
      <c r="Q10" s="945">
        <f>(E10+E11)/SUM($E$7:$E$25)</f>
        <v>2.2058324983614461E-2</v>
      </c>
      <c r="R10" s="946">
        <f>(Q10)*DwellingStocks!$K$38/1000</f>
        <v>15.979706390073751</v>
      </c>
      <c r="S10" s="947">
        <f>(R10*1000)/(E10+E11)*DwellingStocks!$V$37</f>
        <v>1.9457216031108406</v>
      </c>
      <c r="T10" s="948">
        <f>(G10+G11)/200</f>
        <v>0.82661774762699336</v>
      </c>
      <c r="U10" s="948">
        <f t="shared" ref="U10:U21" si="3">X10/R10/W10</f>
        <v>7.5449648624003274E-2</v>
      </c>
      <c r="V10" s="949">
        <v>20</v>
      </c>
      <c r="W10" s="949">
        <v>1</v>
      </c>
      <c r="X10" s="950">
        <f t="shared" ref="X10:X20" si="4">Y10/T10</f>
        <v>1.2056632322458043</v>
      </c>
      <c r="Y10" s="951">
        <f>IF(((D10+I10+D11+I11)*S10*$B$2)&lt;=0,0,((D10+I10+D11+I11)*S10*$B$2))</f>
        <v>0.99662262543570734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RSH_Det_OILLPG_X0</v>
      </c>
      <c r="AD10" s="83" t="str">
        <f t="shared" si="2"/>
        <v>Residential Space Heating Detached_LPG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3" t="str">
        <f t="shared" si="0"/>
        <v>IE,National</v>
      </c>
      <c r="M11" s="743" t="str">
        <f>COMM!$P$11&amp;"_"&amp;RIGHT(O12,LEN(O12)-3)&amp;"_"&amp;SETUP!B64</f>
        <v>RSH_Det_ELC_X0</v>
      </c>
      <c r="N11" s="743" t="str">
        <f>COMM!$Q$11&amp;"_"&amp;COMM!F24&amp;"_"&amp;SETUP!C64</f>
        <v>Residential Space Heating Detached_Electricity to Residential_Existing 00</v>
      </c>
      <c r="O11" s="743" t="str">
        <f>COMM!$E$24</f>
        <v>RSDELC</v>
      </c>
      <c r="P11" s="743" t="str">
        <f>COMM!$P$11</f>
        <v>RSH_Det</v>
      </c>
      <c r="Q11" s="938">
        <f>E25/SUM($E$7:$E$25)</f>
        <v>2.3727013161165898E-2</v>
      </c>
      <c r="R11" s="939">
        <f>(Q11)*DwellingStocks!$K$38/1000</f>
        <v>17.188553714322843</v>
      </c>
      <c r="S11" s="940">
        <f>(R11*1000)/(E25)*DwellingStocks!$V$37</f>
        <v>1.9457216031108406</v>
      </c>
      <c r="T11" s="941">
        <f>(G25)/100</f>
        <v>0.99952095808383234</v>
      </c>
      <c r="U11" s="941">
        <f t="shared" si="3"/>
        <v>4.9360166451170341E-2</v>
      </c>
      <c r="V11" s="942">
        <v>20</v>
      </c>
      <c r="W11" s="942">
        <v>1</v>
      </c>
      <c r="X11" s="943">
        <f t="shared" si="4"/>
        <v>0.84842987239385781</v>
      </c>
      <c r="Y11" s="943">
        <f>IF(((D25+I25)*S11*$B$2)&lt;=0,0,((D25+I25)*S11*$B$2))</f>
        <v>0.84802343892205234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si="1"/>
        <v>RSH_Det_ELC_X0</v>
      </c>
      <c r="AD11" s="743" t="str">
        <f t="shared" si="2"/>
        <v>Residential Space Heating Detached_Electricity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83" t="str">
        <f t="shared" si="0"/>
        <v>IE,National</v>
      </c>
      <c r="M12" s="83" t="str">
        <f>COMM!$P$11&amp;"_"&amp;RIGHT(O12,LEN(O12)-3)&amp;"_"&amp;SETUP!B65</f>
        <v>RSH_Det_ELC_X1</v>
      </c>
      <c r="N12" s="83" t="str">
        <f>COMM!$Q$11&amp;"_"&amp;COMM!F24&amp;"_"&amp;SETUP!C65</f>
        <v>Residential Space Heating Detached_Electricity to Residential_Existing 01</v>
      </c>
      <c r="O12" s="83" t="str">
        <f>COMM!$E$24</f>
        <v>RSDELC</v>
      </c>
      <c r="P12" s="83" t="str">
        <f>COMM!$P$11</f>
        <v>RSH_Det</v>
      </c>
      <c r="Q12" s="945">
        <f>E12/SUM($E$7:$E$25)</f>
        <v>4.3679702272881371E-2</v>
      </c>
      <c r="R12" s="946">
        <f>Q12*DwellingStocks!$K$38/1000</f>
        <v>31.642874880344134</v>
      </c>
      <c r="S12" s="947">
        <f>(R12*1000)/E12*DwellingStocks!$V$37</f>
        <v>1.9457216031108406</v>
      </c>
      <c r="T12" s="948">
        <f>G12/100</f>
        <v>3.0897837837837834</v>
      </c>
      <c r="U12" s="948">
        <f t="shared" si="3"/>
        <v>3.168673704804783E-3</v>
      </c>
      <c r="V12" s="949">
        <v>20</v>
      </c>
      <c r="W12" s="949">
        <v>1</v>
      </c>
      <c r="X12" s="950">
        <f t="shared" si="4"/>
        <v>0.10026594557777425</v>
      </c>
      <c r="Y12" s="951">
        <f>IF(((D12+I12)*S12*$B$2)&lt;=0,0,((D12+I12)*S12*$B$2))</f>
        <v>0.30980009271195424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RSH_Det_ELC_X1</v>
      </c>
      <c r="AD12" s="83" t="str">
        <f t="shared" si="2"/>
        <v>Residential Space Heating Detached_Electricity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3" t="str">
        <f t="shared" si="0"/>
        <v>IE,National</v>
      </c>
      <c r="M13" s="743" t="str">
        <f>COMM!$P$11&amp;"_"&amp;RIGHT(O13,LEN(O13)-3)&amp;"_"&amp;SETUP!B64</f>
        <v>RSH_Det_OILKER_X0</v>
      </c>
      <c r="N13" s="743" t="str">
        <f>COMM!$Q$11&amp;"_"&amp;COMM!F10&amp;"_"&amp;SETUP!C64</f>
        <v>Residential Space Heating Detached_Kerosene to Residential_Existing 00</v>
      </c>
      <c r="O13" s="743" t="str">
        <f>COMM!$E$10</f>
        <v>RSDOILKER</v>
      </c>
      <c r="P13" s="743" t="str">
        <f>COMM!$P$11</f>
        <v>RSH_Det</v>
      </c>
      <c r="Q13" s="938">
        <f>E13/SUM($E$7:$E$25)</f>
        <v>0.69522898319258097</v>
      </c>
      <c r="R13" s="939">
        <f>Q13*DwellingStocks!$K$38/1000</f>
        <v>503.64454388714694</v>
      </c>
      <c r="S13" s="940">
        <f>(R13*1000)/E13*DwellingStocks!$V$37</f>
        <v>1.9457216031108406</v>
      </c>
      <c r="T13" s="941">
        <f>G13/100</f>
        <v>0.82280373831775711</v>
      </c>
      <c r="U13" s="941">
        <f t="shared" si="3"/>
        <v>6.1266557932511269E-2</v>
      </c>
      <c r="V13" s="942">
        <v>20</v>
      </c>
      <c r="W13" s="942">
        <v>1</v>
      </c>
      <c r="X13" s="943">
        <f t="shared" si="4"/>
        <v>30.856567625455103</v>
      </c>
      <c r="Y13" s="943">
        <f>IF(((D13+I13)*$B$2)&lt;=0,0,((D13+I13)*S13*$B$2))</f>
        <v>25.388899193879137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1"/>
        <v>RSH_Det_OILKER_X0</v>
      </c>
      <c r="AD13" s="743" t="str">
        <f t="shared" si="2"/>
        <v>Residential Space Heating Detached_Kerosene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3" t="str">
        <f>AB15</f>
        <v>IE,National</v>
      </c>
      <c r="M15" s="743" t="str">
        <f>COMM!$P$11&amp;"_"&amp;RIGHT(O15,LEN(O15)-3)&amp;"_"&amp;SETUP!B64</f>
        <v>RSH_Det_GASNAT_X0</v>
      </c>
      <c r="N15" s="743" t="str">
        <f>COMM!$Q$11&amp;"_"&amp;COMM!F14&amp;"_"&amp;SETUP!C64</f>
        <v>Residential Space Heating Detached_Natural Gas to Residential_Existing 00</v>
      </c>
      <c r="O15" s="743" t="str">
        <f>COMM!$E$14</f>
        <v>RSDGASNAT</v>
      </c>
      <c r="P15" s="743" t="str">
        <f>COMM!$P$11</f>
        <v>RSH_Det</v>
      </c>
      <c r="Q15" s="938">
        <f>E15/SUM($E$7:$E$25)</f>
        <v>0.15689058980405157</v>
      </c>
      <c r="R15" s="939">
        <f>Q15*DwellingStocks!$K$38/1000</f>
        <v>113.65620745439924</v>
      </c>
      <c r="S15" s="940">
        <f>(R15*1000)/E15*DwellingStocks!$V$37</f>
        <v>1.9457216031108406</v>
      </c>
      <c r="T15" s="941">
        <f>G15/100</f>
        <v>0.82728758169934635</v>
      </c>
      <c r="U15" s="941">
        <f t="shared" si="3"/>
        <v>5.4120944584218275E-2</v>
      </c>
      <c r="V15" s="942">
        <v>20</v>
      </c>
      <c r="W15" s="942">
        <v>1</v>
      </c>
      <c r="X15" s="943">
        <f t="shared" si="4"/>
        <v>6.1511813052919573</v>
      </c>
      <c r="Y15" s="943">
        <f>IF(((D15+I15)*$B$2)&lt;=0,0,((D15+I15)*S15*$B$2))</f>
        <v>5.0887959066492119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1"/>
        <v>RSH_Det_GASNAT_X0</v>
      </c>
      <c r="AD15" s="743" t="str">
        <f>N15</f>
        <v>Residential Space Heating Detached_Natural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3" t="str">
        <f>AB17</f>
        <v>IE,National</v>
      </c>
      <c r="M17" s="743" t="str">
        <f>COMM!$P$11&amp;"_"&amp;RIGHT(O17,LEN(O17)-3)&amp;"_"&amp;SETUP!B64</f>
        <v>RSH_Det_PEA_X0</v>
      </c>
      <c r="N17" s="743" t="str">
        <f>COMM!$Q$11&amp;"_"&amp;COMM!F7&amp;"_"&amp;SETUP!C64</f>
        <v>Residential Space Heating Detached_Peat to Residential_Existing 00</v>
      </c>
      <c r="O17" s="743" t="str">
        <f>COMM!E7</f>
        <v>RSDPEA</v>
      </c>
      <c r="P17" s="743" t="str">
        <f>COMM!$P$11</f>
        <v>RSH_Det</v>
      </c>
      <c r="Q17" s="938">
        <f>(E17+E18)/SUM($E$7:$E$25)</f>
        <v>2.90419545122383E-3</v>
      </c>
      <c r="R17" s="939">
        <f>Q17*DwellingStocks!$K$38/1000</f>
        <v>2.1038855236931115</v>
      </c>
      <c r="S17" s="940">
        <f>(R17*1000)/(E17+E18)*DwellingStocks!$V$37</f>
        <v>1.9457216031108406</v>
      </c>
      <c r="T17" s="941">
        <f>(G17+G18)/200</f>
        <v>0.5457894736842106</v>
      </c>
      <c r="U17" s="941">
        <f t="shared" si="3"/>
        <v>0.29469883978286854</v>
      </c>
      <c r="V17" s="942">
        <v>20</v>
      </c>
      <c r="W17" s="942">
        <v>1</v>
      </c>
      <c r="X17" s="943">
        <f t="shared" si="4"/>
        <v>0.62001262286833281</v>
      </c>
      <c r="Y17" s="943">
        <f>IF(((D17+I17)+D18+I18*$B$2)&lt;=0,0,((D17+I17+D18+I18)*S17*$B$2))</f>
        <v>0.3383963631128743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1"/>
        <v>RSH_Det_PEA_X0</v>
      </c>
      <c r="AD17" s="743" t="str">
        <f>N17</f>
        <v>Residential Space Heating Detached_Peat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83" t="str">
        <f>AB19</f>
        <v>IE,National</v>
      </c>
      <c r="M19" s="83" t="str">
        <f>COMM!$P$11&amp;"_"&amp;RIGHT(COMM!E23,LEN(COMM!E23)-3)&amp;"_"&amp;SETUP!B64</f>
        <v>RSH_Det_SMF_X0</v>
      </c>
      <c r="N19" s="944" t="str">
        <f>COMM!$Q$11&amp;"_"&amp;COMM!F23&amp;"_"&amp;SETUP!C64</f>
        <v>Residential Space Heating Detached_Solid Multi-Fuel_Existing 00</v>
      </c>
      <c r="O19" s="83" t="str">
        <f>COMM!E6&amp;","&amp;COMM!E7&amp;","&amp;COMM!E16</f>
        <v>RSDCOA,RSDPEA,RSDBIOWOO</v>
      </c>
      <c r="P19" s="83" t="str">
        <f>COMM!$P$11</f>
        <v>RSH_Det</v>
      </c>
      <c r="Q19" s="945">
        <f>E19/SUM($E$7:$E$25)</f>
        <v>4.3826607101153388E-2</v>
      </c>
      <c r="R19" s="946">
        <f>Q19*DwellingStocks!$K$38/1000</f>
        <v>31.749297105278025</v>
      </c>
      <c r="S19" s="947">
        <f>(R19*1000)/E19*DwellingStocks!$V$37</f>
        <v>1.9457216031108406</v>
      </c>
      <c r="T19" s="948">
        <f>G19/100</f>
        <v>0.61474226804123711</v>
      </c>
      <c r="U19" s="948">
        <f t="shared" si="3"/>
        <v>0.36965845077432147</v>
      </c>
      <c r="V19" s="949">
        <v>20</v>
      </c>
      <c r="W19" s="949">
        <v>1</v>
      </c>
      <c r="X19" s="950">
        <f t="shared" si="4"/>
        <v>11.736395981110723</v>
      </c>
      <c r="Y19" s="951">
        <f>IF(((D19+I19)*$B$2)&lt;=0,0,((D19+I19)*S19*$B$2))</f>
        <v>7.2148586840580657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1"/>
        <v>RSH_Det_SMF_X0</v>
      </c>
      <c r="AD19" s="743" t="str">
        <f>N19</f>
        <v>Residential Space Heating Detached_Solid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3" t="str">
        <f>AB20</f>
        <v>IE,National</v>
      </c>
      <c r="M20" s="743" t="str">
        <f>COMM!$P$11&amp;"_"&amp;RIGHT(O20,LEN(O20)-3)&amp;"_"&amp;SETUP!B64</f>
        <v>RSH_Det_BIOWOO_X0</v>
      </c>
      <c r="N20" s="743" t="str">
        <f>COMM!$Q$11&amp;"_"&amp;COMM!F16&amp;"_"&amp;SETUP!C64</f>
        <v>Residential Space Heating Detached_Biomass and Renewable Waste to Residential_Existing 00</v>
      </c>
      <c r="O20" s="743" t="str">
        <f>COMM!E16</f>
        <v>RSDBIOWOO</v>
      </c>
      <c r="P20" s="743" t="str">
        <f>COMM!$P$11</f>
        <v>RSH_Det</v>
      </c>
      <c r="Q20" s="938">
        <f>(E20+E21+E22+E23)/SUM($E$7:$E$25)</f>
        <v>4.9608630470321458E-3</v>
      </c>
      <c r="R20" s="939">
        <f>Q20*DwellingStocks!$K$38/1000</f>
        <v>3.5937966727676112</v>
      </c>
      <c r="S20" s="940">
        <f>(R20*1000)/(E20+E21+E22+E23)*DwellingStocks!$V$37</f>
        <v>1.9457216031108406</v>
      </c>
      <c r="T20" s="941">
        <f>(G21+G22+G23)/300</f>
        <v>0.72928609692169366</v>
      </c>
      <c r="U20" s="941">
        <f t="shared" si="3"/>
        <v>0.15204678487667089</v>
      </c>
      <c r="V20" s="942">
        <v>20</v>
      </c>
      <c r="W20" s="942">
        <v>1</v>
      </c>
      <c r="X20" s="943">
        <f t="shared" si="4"/>
        <v>0.54642522959479256</v>
      </c>
      <c r="Y20" s="943">
        <f>IF(((D20+I20+D21+I21+D22+I22+D23+I23)*$B$2)&lt;=0,0,((D20+I20+D21+I21+D22+I22+D23+I23)*S20*$B$2))</f>
        <v>0.39850032295072663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RSH_Det_BIOWOO_X0</v>
      </c>
      <c r="AD20" s="83" t="str">
        <f>N20</f>
        <v>Residential Space Heating Detached_Biomass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83" t="str">
        <f>AB21</f>
        <v>IE,National</v>
      </c>
      <c r="M21" s="83" t="str">
        <f>COMM!$P$11&amp;"_"&amp;RIGHT(O21,LEN(O21)-3)&amp;"_"&amp;SETUP!B64</f>
        <v>RSH_Det_HET_X0</v>
      </c>
      <c r="N21" s="944" t="str">
        <f>COMM!$Q$11&amp;"_"&amp;COMM!F25&amp;"_"&amp;SETUP!C64</f>
        <v>Residential Space Heating Detached_Heat to Residential_Existing 00</v>
      </c>
      <c r="O21" s="83" t="str">
        <f>COMM!E25</f>
        <v>RSDHET</v>
      </c>
      <c r="P21" s="83" t="str">
        <f>COMM!$P$11</f>
        <v>RSH_Det</v>
      </c>
      <c r="Q21" s="945">
        <f>E24/SUM($E$7:$E$25)</f>
        <v>7.156901890175457E-4</v>
      </c>
      <c r="R21" s="946">
        <f>Q21*DwellingStocks!$K$38/1000</f>
        <v>0.51846724967793933</v>
      </c>
      <c r="S21" s="947">
        <f>(R21*1000)/E24*DwellingStocks!$V$37</f>
        <v>1.9457216031108402</v>
      </c>
      <c r="T21" s="948">
        <f>G24/100</f>
        <v>0.65865731206453049</v>
      </c>
      <c r="U21" s="948">
        <f t="shared" si="3"/>
        <v>0.4379522891155736</v>
      </c>
      <c r="V21" s="949">
        <v>20</v>
      </c>
      <c r="W21" s="949">
        <v>1</v>
      </c>
      <c r="X21" s="950">
        <f>Y21/T21</f>
        <v>0.22706391882790916</v>
      </c>
      <c r="Y21" s="951">
        <f>IF(((D24+I24)*$B$2)&lt;=0,0,((D24+I24)*S21*$B$2))</f>
        <v>0.14955731044202938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1"/>
        <v>RSH_Det_HET_X0</v>
      </c>
      <c r="AD21" s="743" t="str">
        <f>N21</f>
        <v>Residential Space Heating Detached_Heat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958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515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958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657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937"/>
      <c r="AI24" s="702"/>
      <c r="AJ24" s="702"/>
      <c r="AK24" s="702"/>
      <c r="AL24" s="702"/>
      <c r="AM24" s="702"/>
      <c r="AN24" s="702"/>
    </row>
    <row r="25" spans="1:45">
      <c r="A25" s="936" t="s">
        <v>1252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37"/>
      <c r="N25" s="937"/>
      <c r="O25" s="937"/>
      <c r="P25" s="937"/>
      <c r="Q25" s="937"/>
      <c r="R25" s="932">
        <f>SUM(R6:R23)</f>
        <v>724.42972899999995</v>
      </c>
      <c r="S25" s="937"/>
      <c r="T25" s="937"/>
      <c r="U25" s="937"/>
      <c r="V25" s="937"/>
      <c r="W25" s="937"/>
      <c r="X25" s="926">
        <f>SUM(X6:X23)</f>
        <v>55.524892872497773</v>
      </c>
      <c r="Y25" s="926">
        <f>SUM(Y6:Y23)</f>
        <v>42.737402011294222</v>
      </c>
      <c r="Z25" s="722"/>
      <c r="AA25" s="937"/>
      <c r="AB25" s="937"/>
      <c r="AC25" s="937"/>
      <c r="AD25" s="937"/>
      <c r="AE25" s="937"/>
      <c r="AF25" s="937"/>
      <c r="AG25" s="937"/>
      <c r="AH25" s="937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937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1256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1256</v>
      </c>
      <c r="M27" s="120"/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/>
      <c r="AD27" s="959"/>
      <c r="AE27" s="959"/>
      <c r="AF27" s="959"/>
      <c r="AG27" s="959"/>
      <c r="AH27" s="959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66" t="s">
        <v>1241</v>
      </c>
      <c r="C28" s="1067"/>
      <c r="D28" s="1067"/>
      <c r="E28" s="1067"/>
      <c r="F28" s="1067"/>
      <c r="G28" s="1068"/>
      <c r="H28" s="1066" t="s">
        <v>1242</v>
      </c>
      <c r="I28" s="1067"/>
      <c r="J28" s="1068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3" t="str">
        <f t="shared" ref="L31:L37" si="5">AB31</f>
        <v>IE,National</v>
      </c>
      <c r="M31" s="743" t="str">
        <f>COMM!$P$17&amp;"_"&amp;RIGHT(O31,LEN(O31)-3)&amp;"_"&amp;SETUP!$B$64</f>
        <v>RWH_Det_COA_X0</v>
      </c>
      <c r="N31" s="743" t="str">
        <f>COMM!$Q$17&amp;"_"&amp;COMM!F6&amp;"_"&amp;SETUP!$C$64</f>
        <v>Residential Water Heating Detached_Coal to Residential_Existing 00</v>
      </c>
      <c r="O31" s="743" t="str">
        <f>COMM!$E$6</f>
        <v>RSDCOA</v>
      </c>
      <c r="P31" s="743" t="str">
        <f>COMM!$P$17</f>
        <v>RWH_Det</v>
      </c>
      <c r="Q31" s="938">
        <f>(E31+E38+E40)/SUM($E$31:$E$49)</f>
        <v>5.7036318322774577E-3</v>
      </c>
      <c r="R31" s="939">
        <f>Q31*DwellingStocks!$K$38/1000</f>
        <v>4.1318804625725312</v>
      </c>
      <c r="S31" s="940">
        <f>IFERROR((R31*1000)/(E31+E38+E40),0)</f>
        <v>2.7564245914426495</v>
      </c>
      <c r="T31" s="941">
        <f>T7</f>
        <v>0.61986329460013678</v>
      </c>
      <c r="U31" s="941">
        <f>IFERROR(X31/R31/W31,0)</f>
        <v>3.1036082934204994E-2</v>
      </c>
      <c r="V31" s="942">
        <v>20</v>
      </c>
      <c r="W31" s="942">
        <v>1</v>
      </c>
      <c r="X31" s="943">
        <f>Y31/T31</f>
        <v>0.12823738471062238</v>
      </c>
      <c r="Y31" s="943">
        <f>IF(((D31+I31+D38+I38+D40+I40)*$B$2)&lt;=0,0,((D31+I31+D38+I38+D40+I40)*S31*$B$2))</f>
        <v>7.9489647777631595E-2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RWH_Det_COA_X0</v>
      </c>
      <c r="AD31" s="743" t="str">
        <f>N31</f>
        <v>Residential Water Heating Detached_Coal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83" t="str">
        <f t="shared" si="5"/>
        <v>IE,National</v>
      </c>
      <c r="M32" s="83" t="str">
        <f>COMM!$P$17&amp;"_"&amp;RIGHT(O32,LEN(O32)-3)&amp;"_"&amp;SETUP!$B$64</f>
        <v>RWH_Det_BIODST_X0</v>
      </c>
      <c r="N32" s="944" t="str">
        <f>COMM!$Q$17&amp;"_"&amp;COMM!F21&amp;"_"&amp;SETUP!$C$64</f>
        <v>Residential Water Heating Detached_Biodiesel to Residential_Existing 00</v>
      </c>
      <c r="O32" s="83" t="str">
        <f>COMM!$E$21</f>
        <v>RSDBIODST</v>
      </c>
      <c r="P32" s="83" t="str">
        <f>COMM!$P$17</f>
        <v>RWH_Det</v>
      </c>
      <c r="Q32" s="945">
        <f>E32/SUM($E$31:$E$49)</f>
        <v>7.6099157201833988E-6</v>
      </c>
      <c r="R32" s="946">
        <f>Q32*DwellingStocks!$K$38/1000</f>
        <v>5.5128491828852991E-3</v>
      </c>
      <c r="S32" s="947">
        <f>IFERROR((R32*1000)/E32,0)</f>
        <v>2.7564245914426495</v>
      </c>
      <c r="T32" s="956">
        <v>0.9</v>
      </c>
      <c r="U32" s="948">
        <f>X32/R32/W32</f>
        <v>1.3184000000000001E-2</v>
      </c>
      <c r="V32" s="949">
        <v>20</v>
      </c>
      <c r="W32" s="949">
        <v>1</v>
      </c>
      <c r="X32" s="950">
        <f>Y32/T32</f>
        <v>7.2681403627159789E-5</v>
      </c>
      <c r="Y32" s="951">
        <f>IF(((D32+I32)*$B$2)&lt;=0,0,((D32+I32)*S32*$B$2))</f>
        <v>6.5413263264443806E-5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6">M32</f>
        <v>RWH_Det_BIODST_X0</v>
      </c>
      <c r="AD32" s="83" t="str">
        <f t="shared" ref="AD32:AD37" si="7">N32</f>
        <v>Residential Water Heating Detached_Biodiesel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3" t="str">
        <f t="shared" si="5"/>
        <v>IE,National</v>
      </c>
      <c r="M33" s="743" t="str">
        <f>COMM!$P$17&amp;"_"&amp;RIGHT(O33,LEN(O33)-3)&amp;"_"&amp;SETUP!$B$64</f>
        <v>RWH_Det_BIOETH_X0</v>
      </c>
      <c r="N33" s="743" t="str">
        <f>COMM!$Q$17&amp;"_"&amp;COMM!F20&amp;"_"&amp;SETUP!$C$64</f>
        <v>Residential Water Heating Detached_Ethanol to Residential_Existing 00</v>
      </c>
      <c r="O33" s="743" t="str">
        <f>COMM!$E$20</f>
        <v>RSDBIOETH</v>
      </c>
      <c r="P33" s="743" t="str">
        <f>COMM!$P$17</f>
        <v>RWH_Det</v>
      </c>
      <c r="Q33" s="938">
        <f>E33/SUM($E$31:$E$49)</f>
        <v>7.6099157201833988E-6</v>
      </c>
      <c r="R33" s="939">
        <f>Q33*DwellingStocks!$K$38/1000</f>
        <v>5.5128491828852991E-3</v>
      </c>
      <c r="S33" s="940">
        <f>IFERROR((R33*1000)/E33,0)</f>
        <v>2.7564245914426495</v>
      </c>
      <c r="T33" s="957">
        <v>0.9</v>
      </c>
      <c r="U33" s="941">
        <f>IFERROR(X33/R33/W33,0)</f>
        <v>1.4933999999999999E-2</v>
      </c>
      <c r="V33" s="942">
        <v>20</v>
      </c>
      <c r="W33" s="942">
        <v>1</v>
      </c>
      <c r="X33" s="943">
        <f>IFERROR(Y33/T33,0)</f>
        <v>8.2328889697209055E-5</v>
      </c>
      <c r="Y33" s="943">
        <f>IF(((D33+I33)*$B$2)&lt;=0,0,((D33+I33)*S33*$B$2))</f>
        <v>7.4096000727488155E-5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6"/>
        <v>RWH_Det_BIOETH_X0</v>
      </c>
      <c r="AD33" s="743" t="str">
        <f t="shared" si="7"/>
        <v>Residential Water Heating Detached_Ethanol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83" t="str">
        <f t="shared" si="5"/>
        <v>IE,National</v>
      </c>
      <c r="M34" s="83" t="str">
        <f>COMM!$P$17&amp;"_"&amp;RIGHT(O34,LEN(O34)-3)&amp;"_"&amp;SETUP!$B$64</f>
        <v>RWH_Det_OILLPG_X0</v>
      </c>
      <c r="N34" s="944" t="str">
        <f>COMM!$Q$17&amp;"_"&amp;COMM!F8&amp;"_"&amp;SETUP!$C$64</f>
        <v>Residential Water Heating Detached_LPG to Residential_Existing 00</v>
      </c>
      <c r="O34" s="83" t="str">
        <f>COMM!$E$8</f>
        <v>RSDOILLPG</v>
      </c>
      <c r="P34" s="83" t="str">
        <f>COMM!$P$17</f>
        <v>RWH_Det</v>
      </c>
      <c r="Q34" s="945">
        <f>(E34+E35)/SUM($E$31:$E$49)</f>
        <v>2.2201929113635065E-2</v>
      </c>
      <c r="R34" s="946">
        <f>(Q34)*DwellingStocks!$K$38/1000</f>
        <v>16.083737491067858</v>
      </c>
      <c r="S34" s="947">
        <f>IFERROR((R34*1000)/(E34+E35),0)</f>
        <v>2.7564245914426491</v>
      </c>
      <c r="T34" s="948">
        <f t="shared" ref="T34" si="8">T10</f>
        <v>0.82661774762699336</v>
      </c>
      <c r="U34" s="948">
        <f t="shared" ref="U34:U41" si="9">X34/R34/W34</f>
        <v>2.0707296779284987E-2</v>
      </c>
      <c r="V34" s="949">
        <v>20</v>
      </c>
      <c r="W34" s="949">
        <v>1</v>
      </c>
      <c r="X34" s="950">
        <f t="shared" ref="X34:X41" si="10">Y34/T34</f>
        <v>0.33305072554765464</v>
      </c>
      <c r="Y34" s="951">
        <f>IF(((D34+I34+D35+I35)*$B$2)&lt;=0,0,((D34+I34+D35+I35)*S34*$B$2))</f>
        <v>0.27530564059773821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6"/>
        <v>RWH_Det_OILLPG_X0</v>
      </c>
      <c r="AD34" s="83" t="str">
        <f t="shared" si="7"/>
        <v>Residential Water Heating Detached_LPG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3" t="str">
        <f t="shared" si="5"/>
        <v>IE,National</v>
      </c>
      <c r="M35" s="743" t="str">
        <f>COMM!$P$17&amp;"_"&amp;RIGHT(O36,LEN(O36)-3)&amp;"_"&amp;SETUP!$B$64</f>
        <v>RWH_Det_ELC_X0</v>
      </c>
      <c r="N35" s="743" t="str">
        <f>COMM!$Q$17&amp;"_"&amp;COMM!F24&amp;"_"&amp;SETUP!$C$64</f>
        <v>Residential Water Heating Detached_Electricity to Residential_Existing 00</v>
      </c>
      <c r="O35" s="743" t="str">
        <f>COMM!$E$24</f>
        <v>RSDELC</v>
      </c>
      <c r="P35" s="743" t="str">
        <f>COMM!$P$17</f>
        <v>RWH_Det</v>
      </c>
      <c r="Q35" s="938">
        <f>E49/SUM($E$31:$E$49)</f>
        <v>2.3967429560717617E-2</v>
      </c>
      <c r="R35" s="939">
        <f>Q35*DwellingStocks!$K$38/1000</f>
        <v>17.362718501497248</v>
      </c>
      <c r="S35" s="940">
        <f>IFERROR((R35*1000)/E49,0)</f>
        <v>2.7564245914426495</v>
      </c>
      <c r="T35" s="941">
        <f>T11</f>
        <v>0.99952095808383234</v>
      </c>
      <c r="U35" s="941">
        <f t="shared" si="9"/>
        <v>1.2922501771018165E-2</v>
      </c>
      <c r="V35" s="942">
        <v>20</v>
      </c>
      <c r="W35" s="942">
        <v>1</v>
      </c>
      <c r="X35" s="943">
        <f t="shared" si="10"/>
        <v>0.22436976058528807</v>
      </c>
      <c r="Y35" s="943">
        <f>IF(((D49+I49)*$B$2)&lt;=0,0,((D49+I49)*S35*$B$2))</f>
        <v>0.22426227806524721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si="6"/>
        <v>RWH_Det_ELC_X0</v>
      </c>
      <c r="AD35" s="743" t="str">
        <f t="shared" si="7"/>
        <v>Residential Water Heating Detached_Electricity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83" t="str">
        <f t="shared" si="5"/>
        <v>IE,National</v>
      </c>
      <c r="M36" s="83" t="str">
        <f>COMM!$P$17&amp;"_"&amp;RIGHT(O36,LEN(O36)-3)&amp;"_"&amp;SETUP!$B$65</f>
        <v>RWH_Det_ELC_X1</v>
      </c>
      <c r="N36" s="944" t="str">
        <f>COMM!$Q$17&amp;"_"&amp;COMM!F24&amp;"_"&amp;SETUP!$C$65</f>
        <v>Residential Water Heating Detached_Electricity to Residential_Existing 01</v>
      </c>
      <c r="O36" s="83" t="str">
        <f>COMM!$E$24</f>
        <v>RSDELC</v>
      </c>
      <c r="P36" s="83" t="str">
        <f>COMM!$P$17</f>
        <v>RWH_Det</v>
      </c>
      <c r="Q36" s="945">
        <f>E36/SUM($E$31:$E$49)</f>
        <v>4.3852139337556835E-2</v>
      </c>
      <c r="R36" s="946">
        <f>Q36*DwellingStocks!$K$38/1000</f>
        <v>31.767793416376534</v>
      </c>
      <c r="S36" s="947">
        <f>IFERROR((R36*1000)/E36,0)</f>
        <v>2.7564245914426495</v>
      </c>
      <c r="T36" s="948">
        <f>T12</f>
        <v>3.0897837837837834</v>
      </c>
      <c r="U36" s="948">
        <f t="shared" si="9"/>
        <v>2.2847626471653821E-3</v>
      </c>
      <c r="V36" s="949">
        <v>20</v>
      </c>
      <c r="W36" s="949">
        <v>1</v>
      </c>
      <c r="X36" s="950">
        <f t="shared" si="10"/>
        <v>7.2581867780603451E-2</v>
      </c>
      <c r="Y36" s="951">
        <f>IF(((D49+I49)*$B$2)&lt;=0,0,((D49+I49)*S36*$B$2))</f>
        <v>0.22426227806524721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6"/>
        <v>RWH_Det_ELC_X1</v>
      </c>
      <c r="AD36" s="83" t="str">
        <f t="shared" si="7"/>
        <v>Residential Water Heating Detached_Electricity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3" t="str">
        <f t="shared" si="5"/>
        <v>IE,National</v>
      </c>
      <c r="M37" s="743" t="str">
        <f>COMM!$P$17&amp;"_"&amp;RIGHT(O37,LEN(O37)-3)&amp;"_"&amp;SETUP!$B$64</f>
        <v>RWH_Det_OILKER_X0</v>
      </c>
      <c r="N37" s="743" t="str">
        <f>COMM!$Q$17&amp;"_"&amp;COMM!F10&amp;"_"&amp;SETUP!$C$64</f>
        <v>Residential Water Heating Detached_Kerosene to Residential_Existing 00</v>
      </c>
      <c r="O37" s="743" t="str">
        <f>COMM!$E$10</f>
        <v>RSDOILKER</v>
      </c>
      <c r="P37" s="743" t="str">
        <f>COMM!$P$17</f>
        <v>RWH_Det</v>
      </c>
      <c r="Q37" s="938">
        <f>E37/SUM($E$31:$E$49)</f>
        <v>0.69691988661225579</v>
      </c>
      <c r="R37" s="939">
        <f>Q37*DwellingStocks!$K$38/1000</f>
        <v>504.86948459322718</v>
      </c>
      <c r="S37" s="940">
        <f>IFERROR((R37*1000)/E37,0)</f>
        <v>2.7564245914426495</v>
      </c>
      <c r="T37" s="941">
        <f t="shared" ref="T37:T41" si="11">T13</f>
        <v>0.82280373831775711</v>
      </c>
      <c r="U37" s="941">
        <f t="shared" si="9"/>
        <v>2.1335197056494098E-2</v>
      </c>
      <c r="V37" s="942">
        <v>20</v>
      </c>
      <c r="W37" s="942">
        <v>1</v>
      </c>
      <c r="X37" s="943">
        <f t="shared" si="10"/>
        <v>10.771489941607113</v>
      </c>
      <c r="Y37" s="943">
        <f>IF(((D37+I37)*$B$2)&lt;=0,0,((D37+I37)*S37*$B$2))</f>
        <v>8.8628221912064511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6"/>
        <v>RWH_Det_OILKER_X0</v>
      </c>
      <c r="AD37" s="743" t="str">
        <f t="shared" si="7"/>
        <v>Residential Water Heating Detached_Kerosene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3" t="str">
        <f>AB39</f>
        <v>IE,National</v>
      </c>
      <c r="M39" s="743" t="str">
        <f>COMM!$P$17&amp;"_"&amp;RIGHT(O39,LEN(O39)-3)&amp;"_"&amp;SETUP!$B$64</f>
        <v>RWH_Det_GASNAT_X0</v>
      </c>
      <c r="N39" s="743" t="str">
        <f>COMM!$Q$17&amp;"_"&amp;COMM!F14&amp;"_"&amp;SETUP!$C$64</f>
        <v>Residential Water Heating Detached_Natural Gas to Residential_Existing 00</v>
      </c>
      <c r="O39" s="743" t="str">
        <f>COMM!$E$14</f>
        <v>RSDGASNAT</v>
      </c>
      <c r="P39" s="743" t="str">
        <f>COMM!$P$17</f>
        <v>RWH_Det</v>
      </c>
      <c r="Q39" s="938">
        <f>E39/SUM($E$31:$E$49)</f>
        <v>0.1580579495082092</v>
      </c>
      <c r="R39" s="939">
        <f>Q39*DwellingStocks!$K$38/1000</f>
        <v>114.50187752852766</v>
      </c>
      <c r="S39" s="940">
        <f>IFERROR((R39*1000)/E39,0)</f>
        <v>2.7564245914426495</v>
      </c>
      <c r="T39" s="941">
        <f t="shared" si="11"/>
        <v>0.82728758169934635</v>
      </c>
      <c r="U39" s="941">
        <f t="shared" si="9"/>
        <v>2.0654538313485044E-2</v>
      </c>
      <c r="V39" s="942">
        <v>20</v>
      </c>
      <c r="W39" s="942">
        <v>1</v>
      </c>
      <c r="X39" s="943">
        <f t="shared" si="10"/>
        <v>2.3649834163789465</v>
      </c>
      <c r="Y39" s="943">
        <f>IF(((D39+I39)*$B$2)&lt;=0,0,((D39+I39)*S39*$B$2))</f>
        <v>1.956521411295197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6"/>
        <v>RWH_Det_GASNAT_X0</v>
      </c>
      <c r="AD39" s="743" t="str">
        <f>N39</f>
        <v>Residential Water Heating Detached_Natural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3" t="str">
        <f>AB41</f>
        <v>IE,National</v>
      </c>
      <c r="M41" s="743" t="str">
        <f>COMM!$P$17&amp;"_"&amp;RIGHT(O41,LEN(O41)-3)&amp;"_"&amp;SETUP!$B$64</f>
        <v>RWH_Det_PEA_X0</v>
      </c>
      <c r="N41" s="743" t="str">
        <f>COMM!$Q$17&amp;"_"&amp;COMM!F7&amp;"_"&amp;SETUP!$C$64</f>
        <v>Residential Water Heating Detached_Peat to Residential_Existing 00</v>
      </c>
      <c r="O41" s="743" t="str">
        <f>COMM!$E$7</f>
        <v>RSDPEA</v>
      </c>
      <c r="P41" s="743" t="str">
        <f>COMM!$P$17</f>
        <v>RWH_Det</v>
      </c>
      <c r="Q41" s="938">
        <f>(E41+E42)/SUM($E$31:$E$49)</f>
        <v>3.0135266251926258E-3</v>
      </c>
      <c r="R41" s="939">
        <f>Q41*DwellingStocks!$K$38/1000</f>
        <v>2.1830882764225783</v>
      </c>
      <c r="S41" s="940">
        <f>(R41*1000)/(E42+E41)</f>
        <v>2.7564245914426495</v>
      </c>
      <c r="T41" s="941">
        <f t="shared" si="11"/>
        <v>0.5457894736842106</v>
      </c>
      <c r="U41" s="941">
        <f t="shared" si="9"/>
        <v>4.0892573858157262E-2</v>
      </c>
      <c r="V41" s="942">
        <v>20</v>
      </c>
      <c r="W41" s="942">
        <v>1</v>
      </c>
      <c r="X41" s="943">
        <f t="shared" si="10"/>
        <v>8.9272098582487525E-2</v>
      </c>
      <c r="Y41" s="943">
        <f>IF(((D41+I41+D42+I42)*$B$2)&lt;=0,0,((D41+I41+D42+I42)*S41*$B$2))</f>
        <v>4.8723771700020832E-2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6"/>
        <v>RWH_Det_PEA_X0</v>
      </c>
      <c r="AD41" s="743" t="str">
        <f>N41</f>
        <v>Residential Water Heating Detached_Peat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83" t="str">
        <f>AB43</f>
        <v>IE,National</v>
      </c>
      <c r="M43" s="83" t="str">
        <f>COMM!$P$17&amp;"_"&amp;RIGHT(COMM!E23,LEN(COMM!E23)-3)&amp;"_"&amp;SETUP!B64</f>
        <v>RWH_Det_SMF_X0</v>
      </c>
      <c r="N43" s="944" t="str">
        <f>COMM!$Q$17&amp;"_"&amp;COMM!F23&amp;"_"&amp;SETUP!C64</f>
        <v>Residential Water Heating Detached_Solid Multi-Fuel_Existing 00</v>
      </c>
      <c r="O43" s="83" t="str">
        <f>COMM!E6&amp;","&amp;COMM!E7&amp;","&amp;COMM!E16</f>
        <v>RSDCOA,RSDPEA,RSDBIOWOO</v>
      </c>
      <c r="P43" s="83" t="str">
        <f>COMM!$P$17</f>
        <v>RWH_Det</v>
      </c>
      <c r="Q43" s="945">
        <f>E43/SUM($E$31:$E$49)</f>
        <v>4.0694024313680723E-2</v>
      </c>
      <c r="R43" s="946">
        <f>Q43*DwellingStocks!$K$38/1000</f>
        <v>29.479961005479133</v>
      </c>
      <c r="S43" s="947">
        <f>(R43*1000)/E43</f>
        <v>2.7564245914426491</v>
      </c>
      <c r="T43" s="948">
        <f>T19</f>
        <v>0.61474226804123711</v>
      </c>
      <c r="U43" s="948">
        <f t="shared" ref="U43:U45" si="12">X43/R43/W43</f>
        <v>3.1497118830262072E-2</v>
      </c>
      <c r="V43" s="949">
        <v>20</v>
      </c>
      <c r="W43" s="949">
        <v>1</v>
      </c>
      <c r="X43" s="950">
        <f t="shared" ref="X43" si="13">Y43/T43</f>
        <v>0.92853383490106833</v>
      </c>
      <c r="Y43" s="951">
        <f>IF(((D43+I43)*$B$2)&lt;=0,0,((D43+I43)*S43*$B$2))</f>
        <v>0.57080899562011034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14">M43</f>
        <v>RWH_Det_SMF_X0</v>
      </c>
      <c r="AD43" s="743" t="str">
        <f>N43</f>
        <v>Residential Water Heating Detached_Solid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3" t="str">
        <f>AB44</f>
        <v>IE,National</v>
      </c>
      <c r="M44" s="743" t="str">
        <f>COMM!$P$17&amp;"_"&amp;RIGHT(O44,LEN(O44)-3)&amp;"_"&amp;SETUP!B64</f>
        <v>RWH_Det_BIOWOO_X0</v>
      </c>
      <c r="N44" s="743" t="str">
        <f>COMM!$Q$17&amp;"_"&amp;COMM!F16&amp;"_"&amp;SETUP!C64</f>
        <v>Residential Water Heating Detached_Biomass and Renewable Waste to Residential_Existing 00</v>
      </c>
      <c r="O44" s="743" t="str">
        <f>COMM!E16</f>
        <v>RSDBIOWOO</v>
      </c>
      <c r="P44" s="743" t="str">
        <f>COMM!$P$17</f>
        <v>RWH_Det</v>
      </c>
      <c r="Q44" s="938">
        <f>(E47+E44+E45+E46)/SUM($E$31:$E$49)</f>
        <v>4.8513212716169169E-3</v>
      </c>
      <c r="R44" s="939">
        <f>Q44*DwellingStocks!$K$38/1000</f>
        <v>3.5144413540893784</v>
      </c>
      <c r="S44" s="940">
        <f>(R44*1000)/(E47+E44+E45+E46)</f>
        <v>2.7564245914426495</v>
      </c>
      <c r="T44" s="941">
        <f t="shared" ref="T44:T45" si="15">T20</f>
        <v>0.72928609692169366</v>
      </c>
      <c r="U44" s="941">
        <f t="shared" si="12"/>
        <v>2.5158064716952151E-2</v>
      </c>
      <c r="V44" s="942">
        <v>20</v>
      </c>
      <c r="W44" s="942">
        <v>1</v>
      </c>
      <c r="X44" s="943">
        <f>Y44/T44</f>
        <v>8.8416543030113537E-2</v>
      </c>
      <c r="Y44" s="943">
        <f>IF(((D44+I44+D45+I45+D46+I46+D47+I47)*$B$2)&lt;=0,0,((D44+I44+D45+I45+D46+I46+D47+I47)*S44*$B$2))</f>
        <v>6.4480955569740483E-2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RWH_Det_BIOWOO_X0</v>
      </c>
      <c r="AD44" s="83" t="str">
        <f>N44</f>
        <v>Residential Water Heating Detached_Biomass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83" t="str">
        <f>AB45</f>
        <v>IE,National</v>
      </c>
      <c r="M45" s="83" t="str">
        <f>COMM!$P$17&amp;"_"&amp;RIGHT(O45,LEN(O45)-3)&amp;"_"&amp;SETUP!B64</f>
        <v>RWH_Det_HET_X0</v>
      </c>
      <c r="N45" s="944" t="str">
        <f>COMM!$Q$17&amp;"_"&amp;COMM!F25&amp;"_"&amp;SETUP!C64</f>
        <v>Residential Water Heating Detached_Heat to Residential_Existing 00</v>
      </c>
      <c r="O45" s="83" t="str">
        <f>COMM!E25</f>
        <v>RSDHET</v>
      </c>
      <c r="P45" s="83" t="str">
        <f>COMM!$P$17</f>
        <v>RWH_Det</v>
      </c>
      <c r="Q45" s="945">
        <f>E48/SUM($E$31:$E$49)</f>
        <v>7.2294199341742292E-4</v>
      </c>
      <c r="R45" s="946">
        <f>Q45*DwellingStocks!$K$38/1000</f>
        <v>0.52372067237410336</v>
      </c>
      <c r="S45" s="947">
        <f>(R45*1000)/E48</f>
        <v>2.7564245914426495</v>
      </c>
      <c r="T45" s="948">
        <f t="shared" si="15"/>
        <v>0.65865731206453049</v>
      </c>
      <c r="U45" s="948">
        <f t="shared" si="12"/>
        <v>2.9677201882381521E-3</v>
      </c>
      <c r="V45" s="949">
        <v>20</v>
      </c>
      <c r="W45" s="949">
        <v>1</v>
      </c>
      <c r="X45" s="950">
        <f>Y45/T45</f>
        <v>1.5542564124022857E-3</v>
      </c>
      <c r="Y45" s="951">
        <f>IF(((D48+I48)*$B$2)&lt;=0,0,((D48+I48)*S45*$B$2))</f>
        <v>1.0237223508519498E-3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14"/>
        <v>RWH_Det_HET_X0</v>
      </c>
      <c r="AD45" s="743" t="str">
        <f>N45</f>
        <v>Residential Water Heating Detached_Heat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515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657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36" t="s">
        <v>1252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37"/>
      <c r="N49" s="937"/>
      <c r="O49" s="937"/>
      <c r="P49" s="937"/>
      <c r="Q49" s="937"/>
      <c r="R49" s="932">
        <f>SUM(R29:R47)</f>
        <v>724.42972900000007</v>
      </c>
      <c r="S49" s="937"/>
      <c r="T49" s="937"/>
      <c r="U49" s="937"/>
      <c r="V49" s="937"/>
      <c r="W49" s="937"/>
      <c r="X49" s="926">
        <f>SUM(X29:X47)</f>
        <v>15.002644839829625</v>
      </c>
      <c r="Y49" s="926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1257</v>
      </c>
      <c r="C51" s="121"/>
      <c r="D51" s="121"/>
      <c r="E51" s="121"/>
      <c r="F51" s="121"/>
      <c r="G51" s="121"/>
      <c r="H51" s="121"/>
      <c r="J51" s="702"/>
      <c r="K51" s="702"/>
      <c r="L51" s="120" t="s">
        <v>1257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9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316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9">
      <c r="B54" s="748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913" t="str">
        <f>AB54</f>
        <v>IE,National</v>
      </c>
      <c r="M54" s="913" t="str">
        <f>COMM!P20&amp;"_"&amp;SETUP!B64</f>
        <v>RLT_Det_X0</v>
      </c>
      <c r="N54" s="913" t="str">
        <f>COMM!$Q$20&amp;"_"&amp;SETUP!$B$64</f>
        <v>Residential Lighting Detached_X0</v>
      </c>
      <c r="O54" s="927" t="str">
        <f>COMM!E24</f>
        <v>RSDELC</v>
      </c>
      <c r="P54" s="913" t="str">
        <f>COMM!$P$20</f>
        <v>RLT_Det</v>
      </c>
      <c r="Q54" s="929">
        <v>1</v>
      </c>
      <c r="R54" s="930">
        <f>DwellingStocks!K38/1000</f>
        <v>724.42972899999995</v>
      </c>
      <c r="S54" s="914">
        <f>(R54*1000)/SUM(G54:G62)</f>
        <v>2.7286413814404251</v>
      </c>
      <c r="T54" s="915">
        <f>D54/C54</f>
        <v>0.37037047102933268</v>
      </c>
      <c r="U54" s="915">
        <f t="shared" ref="U54:U55" si="16">X54/R54/W54</f>
        <v>1.1036083669191172E-2</v>
      </c>
      <c r="V54" s="916">
        <v>10</v>
      </c>
      <c r="W54" s="916">
        <v>1</v>
      </c>
      <c r="X54" s="917">
        <f>Y54/T54</f>
        <v>7.9948671016934858</v>
      </c>
      <c r="Y54" s="917">
        <f>IF(((D54+D55+D56+D57+D58+D59+D60+D61+D62)*$B$2)&lt;=0,0,((D54+D55+D56+D57+D58+D59+D60+D61+D62)*S34*$B$2))</f>
        <v>2.9610626942711322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:AC55" si="17">M54</f>
        <v>RLT_Det_X0</v>
      </c>
      <c r="AD54" s="743" t="str">
        <f>N54</f>
        <v>Residential Lighting Detached_X0</v>
      </c>
      <c r="AE54" s="742" t="s">
        <v>19</v>
      </c>
      <c r="AF54" s="744" t="s">
        <v>320</v>
      </c>
      <c r="AG54" s="742"/>
      <c r="AH54" s="742"/>
    </row>
    <row r="55" spans="1:39">
      <c r="B55" s="749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AB55</f>
        <v>IE,National</v>
      </c>
      <c r="M55" s="652" t="str">
        <f>COMM!$P$23&amp;"_"&amp;SETUP!$B$64</f>
        <v>RPF_Det_X0</v>
      </c>
      <c r="N55" s="918" t="str">
        <f>COMM!$Q$23&amp;"_"&amp;SETUP!$B$64</f>
        <v>Residential Pumps &amp; Fans Detached_X0</v>
      </c>
      <c r="O55" s="83" t="str">
        <f>COMM!E24</f>
        <v>RSDELC</v>
      </c>
      <c r="P55" s="148" t="str">
        <f>COMM!$P$23</f>
        <v>RPF_Det</v>
      </c>
      <c r="Q55" s="921">
        <v>1</v>
      </c>
      <c r="R55" s="931">
        <f>DwellingStocks!K38/1000</f>
        <v>724.42972899999995</v>
      </c>
      <c r="S55" s="919">
        <f>(R55*1000)/SUM(G54:G62)</f>
        <v>2.7286413814404251</v>
      </c>
      <c r="T55" s="920">
        <f>D55/C55</f>
        <v>0.370370398008326</v>
      </c>
      <c r="U55" s="920">
        <f t="shared" si="16"/>
        <v>2.2970926283112933E-3</v>
      </c>
      <c r="V55" s="922">
        <v>10</v>
      </c>
      <c r="W55" s="922">
        <v>1</v>
      </c>
      <c r="X55" s="923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RPF_Det_X0</v>
      </c>
      <c r="AD55" s="83" t="str">
        <f>N55</f>
        <v>Residential Pumps &amp; Fans Detached_X0</v>
      </c>
      <c r="AE55" s="652" t="s">
        <v>19</v>
      </c>
      <c r="AF55" s="652" t="s">
        <v>320</v>
      </c>
      <c r="AG55" s="652"/>
      <c r="AH55" s="652"/>
    </row>
    <row r="56" spans="1:39">
      <c r="B56" s="748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49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48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49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9">
      <c r="B60" s="748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9">
      <c r="B61" s="749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9">
      <c r="B62" s="748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1" t="s">
        <v>499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500</v>
      </c>
      <c r="X4" s="148" t="s">
        <v>500</v>
      </c>
      <c r="Y4" s="148"/>
    </row>
    <row r="6" spans="1:48">
      <c r="B6" t="s">
        <v>437</v>
      </c>
      <c r="C6" t="s">
        <v>333</v>
      </c>
      <c r="D6" t="s">
        <v>478</v>
      </c>
      <c r="E6" s="148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s="148" t="s">
        <v>481</v>
      </c>
      <c r="M6" s="148" t="s">
        <v>482</v>
      </c>
      <c r="N6" t="s">
        <v>502</v>
      </c>
      <c r="O6" t="s">
        <v>503</v>
      </c>
      <c r="P6" t="s">
        <v>504</v>
      </c>
      <c r="Q6" t="s">
        <v>505</v>
      </c>
      <c r="R6" s="148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s="148" t="s">
        <v>483</v>
      </c>
      <c r="AG6" t="s">
        <v>484</v>
      </c>
      <c r="AH6" t="s">
        <v>501</v>
      </c>
      <c r="AI6" t="s">
        <v>479</v>
      </c>
      <c r="AJ6" t="s">
        <v>480</v>
      </c>
      <c r="AK6" t="s">
        <v>485</v>
      </c>
      <c r="AL6" s="148" t="s">
        <v>481</v>
      </c>
      <c r="AM6" t="s">
        <v>482</v>
      </c>
      <c r="AN6" t="s">
        <v>502</v>
      </c>
      <c r="AO6" t="s">
        <v>503</v>
      </c>
      <c r="AP6" t="s">
        <v>504</v>
      </c>
      <c r="AQ6" t="s">
        <v>505</v>
      </c>
      <c r="AR6" t="s">
        <v>506</v>
      </c>
      <c r="AS6" t="s">
        <v>507</v>
      </c>
      <c r="AT6" s="148" t="s">
        <v>508</v>
      </c>
      <c r="AU6" t="s">
        <v>509</v>
      </c>
      <c r="AV6" t="s">
        <v>510</v>
      </c>
    </row>
    <row r="7" spans="1:48">
      <c r="B7" t="s">
        <v>440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657</v>
      </c>
      <c r="AE7" t="s">
        <v>657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440</v>
      </c>
      <c r="C8" t="s">
        <v>57</v>
      </c>
      <c r="D8" t="s">
        <v>492</v>
      </c>
      <c r="E8" t="s">
        <v>492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488</v>
      </c>
      <c r="AC8" t="s">
        <v>492</v>
      </c>
      <c r="AD8" t="s">
        <v>164</v>
      </c>
      <c r="AE8" t="s">
        <v>657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440</v>
      </c>
      <c r="C9" t="s">
        <v>59</v>
      </c>
      <c r="D9" t="s">
        <v>492</v>
      </c>
      <c r="E9" t="s">
        <v>492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489</v>
      </c>
      <c r="AC9" t="s">
        <v>657</v>
      </c>
      <c r="AD9" t="s">
        <v>164</v>
      </c>
      <c r="AE9" t="s">
        <v>657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440</v>
      </c>
      <c r="C10" t="s">
        <v>61</v>
      </c>
      <c r="D10" t="s">
        <v>490</v>
      </c>
      <c r="E10" t="s">
        <v>490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490</v>
      </c>
      <c r="AC10" t="s">
        <v>657</v>
      </c>
      <c r="AD10" t="s">
        <v>490</v>
      </c>
      <c r="AE10" t="s">
        <v>657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440</v>
      </c>
      <c r="C11" t="s">
        <v>61</v>
      </c>
      <c r="D11" t="s">
        <v>491</v>
      </c>
      <c r="E11" t="s">
        <v>491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511</v>
      </c>
      <c r="AD11" t="s">
        <v>164</v>
      </c>
      <c r="AE11" t="s">
        <v>657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440</v>
      </c>
      <c r="C12" t="s">
        <v>61</v>
      </c>
      <c r="D12" t="s">
        <v>492</v>
      </c>
      <c r="E12" t="s">
        <v>492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490</v>
      </c>
      <c r="AD12" t="s">
        <v>164</v>
      </c>
      <c r="AE12" t="s">
        <v>657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440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657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440</v>
      </c>
      <c r="C14" t="s">
        <v>63</v>
      </c>
      <c r="D14" t="s">
        <v>490</v>
      </c>
      <c r="E14" t="s">
        <v>490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492</v>
      </c>
      <c r="AD14" t="s">
        <v>164</v>
      </c>
      <c r="AE14" t="s">
        <v>657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440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492</v>
      </c>
      <c r="AD15" t="s">
        <v>492</v>
      </c>
      <c r="AE15" t="s">
        <v>657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440</v>
      </c>
      <c r="C16" t="s">
        <v>63</v>
      </c>
      <c r="D16" t="s">
        <v>491</v>
      </c>
      <c r="E16" t="s">
        <v>491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672</v>
      </c>
      <c r="AD16" t="s">
        <v>164</v>
      </c>
      <c r="AE16" t="s">
        <v>657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440</v>
      </c>
      <c r="C17" t="s">
        <v>63</v>
      </c>
      <c r="D17" t="s">
        <v>492</v>
      </c>
      <c r="E17" t="s">
        <v>492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672</v>
      </c>
      <c r="AD17" t="s">
        <v>492</v>
      </c>
      <c r="AE17" t="s">
        <v>657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440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512</v>
      </c>
      <c r="AD18" t="s">
        <v>164</v>
      </c>
      <c r="AE18" t="s">
        <v>657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440</v>
      </c>
      <c r="C19" t="s">
        <v>83</v>
      </c>
      <c r="D19" t="s">
        <v>511</v>
      </c>
      <c r="E19" t="s">
        <v>511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657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440</v>
      </c>
      <c r="C20" t="s">
        <v>83</v>
      </c>
      <c r="D20" t="s">
        <v>490</v>
      </c>
      <c r="E20" t="s">
        <v>490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657</v>
      </c>
      <c r="AD20" t="s">
        <v>164</v>
      </c>
      <c r="AE20" t="s">
        <v>657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440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657</v>
      </c>
      <c r="AD21" t="s">
        <v>492</v>
      </c>
      <c r="AE21" t="s">
        <v>657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440</v>
      </c>
      <c r="C22" t="s">
        <v>83</v>
      </c>
      <c r="D22" t="s">
        <v>491</v>
      </c>
      <c r="E22" t="s">
        <v>491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519</v>
      </c>
      <c r="AD22" t="s">
        <v>164</v>
      </c>
      <c r="AE22" t="s">
        <v>657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440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515</v>
      </c>
      <c r="AD23" t="s">
        <v>164</v>
      </c>
      <c r="AE23" t="s">
        <v>657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440</v>
      </c>
      <c r="C24" t="s">
        <v>57</v>
      </c>
      <c r="D24" t="s">
        <v>492</v>
      </c>
      <c r="E24" t="s">
        <v>492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491</v>
      </c>
      <c r="AC24" t="s">
        <v>657</v>
      </c>
      <c r="AD24" t="s">
        <v>491</v>
      </c>
      <c r="AE24" t="s">
        <v>657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440</v>
      </c>
      <c r="C25" t="s">
        <v>59</v>
      </c>
      <c r="D25" t="s">
        <v>492</v>
      </c>
      <c r="E25" t="s">
        <v>492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491</v>
      </c>
      <c r="AC25" t="s">
        <v>519</v>
      </c>
      <c r="AD25" t="s">
        <v>491</v>
      </c>
      <c r="AE25" t="s">
        <v>657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440</v>
      </c>
      <c r="C26" t="s">
        <v>61</v>
      </c>
      <c r="D26" t="s">
        <v>490</v>
      </c>
      <c r="E26" t="s">
        <v>490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492</v>
      </c>
      <c r="AC26" t="s">
        <v>164</v>
      </c>
      <c r="AD26" t="s">
        <v>492</v>
      </c>
      <c r="AE26" t="s">
        <v>657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440</v>
      </c>
      <c r="C27" t="s">
        <v>61</v>
      </c>
      <c r="D27" s="604" t="s">
        <v>491</v>
      </c>
      <c r="E27" s="604" t="s">
        <v>491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492</v>
      </c>
      <c r="AC27" t="s">
        <v>492</v>
      </c>
      <c r="AD27" t="s">
        <v>492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440</v>
      </c>
      <c r="C28" t="s">
        <v>61</v>
      </c>
      <c r="D28" t="s">
        <v>492</v>
      </c>
      <c r="E28" s="604" t="s">
        <v>492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492</v>
      </c>
      <c r="AC28" t="s">
        <v>492</v>
      </c>
      <c r="AD28" t="s">
        <v>492</v>
      </c>
      <c r="AE28" t="s">
        <v>657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440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492</v>
      </c>
      <c r="AC29" t="s">
        <v>672</v>
      </c>
      <c r="AD29" t="s">
        <v>492</v>
      </c>
      <c r="AE29" t="s">
        <v>657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440</v>
      </c>
      <c r="C30" t="s">
        <v>63</v>
      </c>
      <c r="D30" t="s">
        <v>490</v>
      </c>
      <c r="E30" t="s">
        <v>490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492</v>
      </c>
      <c r="AC30" t="s">
        <v>512</v>
      </c>
      <c r="AD30" t="s">
        <v>492</v>
      </c>
      <c r="AE30" t="s">
        <v>657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440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492</v>
      </c>
      <c r="AC31" t="s">
        <v>657</v>
      </c>
      <c r="AD31" t="s">
        <v>492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440</v>
      </c>
      <c r="C32" t="s">
        <v>63</v>
      </c>
      <c r="D32" t="s">
        <v>491</v>
      </c>
      <c r="E32" s="604" t="s">
        <v>491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492</v>
      </c>
      <c r="AC32" t="s">
        <v>657</v>
      </c>
      <c r="AD32" t="s">
        <v>492</v>
      </c>
      <c r="AE32" t="s">
        <v>657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440</v>
      </c>
      <c r="C33" t="s">
        <v>63</v>
      </c>
      <c r="D33" t="s">
        <v>492</v>
      </c>
      <c r="E33" s="604" t="s">
        <v>492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492</v>
      </c>
      <c r="AC33" t="s">
        <v>519</v>
      </c>
      <c r="AD33" t="s">
        <v>492</v>
      </c>
      <c r="AE33" t="s">
        <v>657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440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492</v>
      </c>
      <c r="AC34" s="148" t="s">
        <v>515</v>
      </c>
      <c r="AD34" t="s">
        <v>492</v>
      </c>
      <c r="AE34" t="s">
        <v>657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440</v>
      </c>
      <c r="C35" t="s">
        <v>65</v>
      </c>
      <c r="D35" s="604" t="s">
        <v>511</v>
      </c>
      <c r="E35" s="604" t="s">
        <v>511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493</v>
      </c>
      <c r="AC35" t="s">
        <v>164</v>
      </c>
      <c r="AD35" t="s">
        <v>493</v>
      </c>
      <c r="AE35" t="s">
        <v>657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440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657</v>
      </c>
      <c r="AE36" t="s">
        <v>657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440</v>
      </c>
      <c r="C37" t="s">
        <v>65</v>
      </c>
      <c r="D37" s="604" t="s">
        <v>491</v>
      </c>
      <c r="E37" s="604" t="s">
        <v>491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490</v>
      </c>
      <c r="AC37" t="s">
        <v>490</v>
      </c>
      <c r="AD37" t="s">
        <v>490</v>
      </c>
      <c r="AE37" t="s">
        <v>657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440</v>
      </c>
      <c r="C38" t="s">
        <v>65</v>
      </c>
      <c r="D38" t="s">
        <v>492</v>
      </c>
      <c r="E38" s="604" t="s">
        <v>492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490</v>
      </c>
      <c r="AC38" t="s">
        <v>164</v>
      </c>
      <c r="AD38" t="s">
        <v>490</v>
      </c>
      <c r="AE38" t="s">
        <v>657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440</v>
      </c>
      <c r="C39" t="s">
        <v>65</v>
      </c>
      <c r="D39" t="s">
        <v>512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490</v>
      </c>
      <c r="AC39" t="s">
        <v>513</v>
      </c>
      <c r="AD39" t="s">
        <v>490</v>
      </c>
      <c r="AE39" t="s">
        <v>657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440</v>
      </c>
      <c r="C40" t="s">
        <v>65</v>
      </c>
      <c r="D40" t="s">
        <v>512</v>
      </c>
      <c r="E40" s="604" t="s">
        <v>512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490</v>
      </c>
      <c r="AC40" t="s">
        <v>657</v>
      </c>
      <c r="AD40" t="s">
        <v>490</v>
      </c>
      <c r="AE40" t="s">
        <v>657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440</v>
      </c>
      <c r="C41" t="s">
        <v>67</v>
      </c>
      <c r="D41" t="s">
        <v>511</v>
      </c>
      <c r="E41" s="604" t="s">
        <v>511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657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440</v>
      </c>
      <c r="C42" t="s">
        <v>67</v>
      </c>
      <c r="D42" s="604" t="s">
        <v>490</v>
      </c>
      <c r="E42" s="604" t="s">
        <v>490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492</v>
      </c>
      <c r="AD42" t="s">
        <v>164</v>
      </c>
      <c r="AE42" t="s">
        <v>657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440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672</v>
      </c>
      <c r="AD43" t="s">
        <v>164</v>
      </c>
      <c r="AE43" t="s">
        <v>657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440</v>
      </c>
      <c r="C44" t="s">
        <v>67</v>
      </c>
      <c r="D44" t="s">
        <v>491</v>
      </c>
      <c r="E44" s="604" t="s">
        <v>491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512</v>
      </c>
      <c r="AD44" t="s">
        <v>164</v>
      </c>
      <c r="AE44" t="s">
        <v>657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440</v>
      </c>
      <c r="C45" t="s">
        <v>67</v>
      </c>
      <c r="D45" t="s">
        <v>491</v>
      </c>
      <c r="E45" t="s">
        <v>513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657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440</v>
      </c>
      <c r="C46" t="s">
        <v>67</v>
      </c>
      <c r="D46" t="s">
        <v>492</v>
      </c>
      <c r="E46" s="604" t="s">
        <v>492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657</v>
      </c>
      <c r="AD46" t="s">
        <v>164</v>
      </c>
      <c r="AE46" t="s">
        <v>657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440</v>
      </c>
      <c r="C47" t="s">
        <v>67</v>
      </c>
      <c r="D47" s="604" t="s">
        <v>514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519</v>
      </c>
      <c r="AD47" t="s">
        <v>164</v>
      </c>
      <c r="AE47" t="s">
        <v>657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440</v>
      </c>
      <c r="C48" t="s">
        <v>67</v>
      </c>
      <c r="D48" t="s">
        <v>512</v>
      </c>
      <c r="E48" s="604" t="s">
        <v>512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491</v>
      </c>
      <c r="AC48" t="s">
        <v>511</v>
      </c>
      <c r="AD48" t="s">
        <v>491</v>
      </c>
      <c r="AE48" t="s">
        <v>657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440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491</v>
      </c>
      <c r="AC49" t="s">
        <v>672</v>
      </c>
      <c r="AD49" t="s">
        <v>164</v>
      </c>
      <c r="AE49" t="s">
        <v>657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440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491</v>
      </c>
      <c r="AC50" t="s">
        <v>672</v>
      </c>
      <c r="AD50" t="s">
        <v>491</v>
      </c>
      <c r="AE50" t="s">
        <v>657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440</v>
      </c>
      <c r="C51" t="s">
        <v>69</v>
      </c>
      <c r="D51" t="s">
        <v>491</v>
      </c>
      <c r="E51" s="604" t="s">
        <v>491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491</v>
      </c>
      <c r="AC51" t="s">
        <v>512</v>
      </c>
      <c r="AD51" t="s">
        <v>491</v>
      </c>
      <c r="AE51" t="s">
        <v>657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440</v>
      </c>
      <c r="C52" t="s">
        <v>69</v>
      </c>
      <c r="D52" s="604" t="s">
        <v>492</v>
      </c>
      <c r="E52" s="604" t="s">
        <v>492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491</v>
      </c>
      <c r="AC52" t="s">
        <v>657</v>
      </c>
      <c r="AD52" t="s">
        <v>491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440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491</v>
      </c>
      <c r="AC53" t="s">
        <v>657</v>
      </c>
      <c r="AD53" t="s">
        <v>491</v>
      </c>
      <c r="AE53" t="s">
        <v>657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440</v>
      </c>
      <c r="C54" t="s">
        <v>71</v>
      </c>
      <c r="D54" t="s">
        <v>491</v>
      </c>
      <c r="E54" s="604" t="s">
        <v>491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491</v>
      </c>
      <c r="AC54" t="s">
        <v>519</v>
      </c>
      <c r="AD54" t="s">
        <v>491</v>
      </c>
      <c r="AE54" t="s">
        <v>657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440</v>
      </c>
      <c r="C55" t="s">
        <v>71</v>
      </c>
      <c r="D55" s="604" t="s">
        <v>492</v>
      </c>
      <c r="E55" s="604" t="s">
        <v>492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492</v>
      </c>
      <c r="AC55" t="s">
        <v>164</v>
      </c>
      <c r="AD55" t="s">
        <v>492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440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492</v>
      </c>
      <c r="AC56" t="s">
        <v>164</v>
      </c>
      <c r="AD56" t="s">
        <v>492</v>
      </c>
      <c r="AE56" t="s">
        <v>657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440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492</v>
      </c>
      <c r="AC57" t="s">
        <v>492</v>
      </c>
      <c r="AD57" t="s">
        <v>492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440</v>
      </c>
      <c r="C58" t="s">
        <v>73</v>
      </c>
      <c r="D58" s="604" t="s">
        <v>491</v>
      </c>
      <c r="E58" s="604" t="s">
        <v>491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492</v>
      </c>
      <c r="AC58" t="s">
        <v>492</v>
      </c>
      <c r="AD58" t="s">
        <v>492</v>
      </c>
      <c r="AE58" t="s">
        <v>657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440</v>
      </c>
      <c r="C59" t="s">
        <v>73</v>
      </c>
      <c r="D59" s="604" t="s">
        <v>492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492</v>
      </c>
      <c r="AC59" t="s">
        <v>672</v>
      </c>
      <c r="AD59" t="s">
        <v>492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440</v>
      </c>
      <c r="C60" t="s">
        <v>73</v>
      </c>
      <c r="D60" t="s">
        <v>492</v>
      </c>
      <c r="E60" t="s">
        <v>492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492</v>
      </c>
      <c r="AC60" t="s">
        <v>672</v>
      </c>
      <c r="AD60" t="s">
        <v>492</v>
      </c>
      <c r="AE60" t="s">
        <v>657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440</v>
      </c>
      <c r="C61" t="s">
        <v>73</v>
      </c>
      <c r="D61" t="s">
        <v>647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492</v>
      </c>
      <c r="AC61" t="s">
        <v>512</v>
      </c>
      <c r="AD61" t="s">
        <v>492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440</v>
      </c>
      <c r="C62" t="s">
        <v>73</v>
      </c>
      <c r="D62" t="s">
        <v>512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492</v>
      </c>
      <c r="AC62" t="s">
        <v>512</v>
      </c>
      <c r="AD62" t="s">
        <v>492</v>
      </c>
      <c r="AE62" t="s">
        <v>657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444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492</v>
      </c>
      <c r="AC63" t="s">
        <v>657</v>
      </c>
      <c r="AD63" t="s">
        <v>492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444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492</v>
      </c>
      <c r="AC64" t="s">
        <v>657</v>
      </c>
      <c r="AD64" t="s">
        <v>492</v>
      </c>
      <c r="AE64" t="s">
        <v>657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444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492</v>
      </c>
      <c r="AC65" t="s">
        <v>519</v>
      </c>
      <c r="AD65" t="s">
        <v>492</v>
      </c>
      <c r="AE65" t="s">
        <v>657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444</v>
      </c>
      <c r="C66" t="s">
        <v>59</v>
      </c>
      <c r="D66" t="s">
        <v>491</v>
      </c>
      <c r="E66" s="604" t="s">
        <v>491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493</v>
      </c>
      <c r="AC66" t="s">
        <v>164</v>
      </c>
      <c r="AD66" t="s">
        <v>493</v>
      </c>
      <c r="AE66" t="s">
        <v>657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444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493</v>
      </c>
      <c r="AC67" t="s">
        <v>492</v>
      </c>
      <c r="AD67" t="s">
        <v>493</v>
      </c>
      <c r="AE67" t="s">
        <v>657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444</v>
      </c>
      <c r="C68" t="s">
        <v>61</v>
      </c>
      <c r="D68" s="604" t="s">
        <v>511</v>
      </c>
      <c r="E68" s="604" t="s">
        <v>511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657</v>
      </c>
      <c r="AE68" t="s">
        <v>657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444</v>
      </c>
      <c r="C69" t="s">
        <v>61</v>
      </c>
      <c r="D69" s="604" t="s">
        <v>491</v>
      </c>
      <c r="E69" s="604" t="s">
        <v>491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511</v>
      </c>
      <c r="AC69" t="s">
        <v>657</v>
      </c>
      <c r="AD69" t="s">
        <v>511</v>
      </c>
      <c r="AE69" t="s">
        <v>657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444</v>
      </c>
      <c r="C70" t="s">
        <v>61</v>
      </c>
      <c r="D70" t="s">
        <v>492</v>
      </c>
      <c r="E70" t="s">
        <v>492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511</v>
      </c>
      <c r="AC70" t="s">
        <v>657</v>
      </c>
      <c r="AD70" t="s">
        <v>492</v>
      </c>
      <c r="AE70" t="s">
        <v>657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444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490</v>
      </c>
      <c r="AC71" t="s">
        <v>490</v>
      </c>
      <c r="AD71" t="s">
        <v>490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444</v>
      </c>
      <c r="C72" t="s">
        <v>63</v>
      </c>
      <c r="D72" t="s">
        <v>511</v>
      </c>
      <c r="E72" s="604" t="s">
        <v>511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490</v>
      </c>
      <c r="AC72" t="s">
        <v>490</v>
      </c>
      <c r="AD72" t="s">
        <v>490</v>
      </c>
      <c r="AE72" t="s">
        <v>657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444</v>
      </c>
      <c r="C73" t="s">
        <v>63</v>
      </c>
      <c r="D73" t="s">
        <v>490</v>
      </c>
      <c r="E73" t="s">
        <v>490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490</v>
      </c>
      <c r="AC73" t="s">
        <v>164</v>
      </c>
      <c r="AD73" t="s">
        <v>511</v>
      </c>
      <c r="AE73" t="s">
        <v>657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444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490</v>
      </c>
      <c r="AC74" t="s">
        <v>164</v>
      </c>
      <c r="AD74" t="s">
        <v>490</v>
      </c>
      <c r="AE74" t="s">
        <v>657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444</v>
      </c>
      <c r="C75" t="s">
        <v>63</v>
      </c>
      <c r="D75" t="s">
        <v>491</v>
      </c>
      <c r="E75" t="s">
        <v>491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490</v>
      </c>
      <c r="AC75" t="s">
        <v>164</v>
      </c>
      <c r="AD75" t="s">
        <v>492</v>
      </c>
      <c r="AE75" t="s">
        <v>657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444</v>
      </c>
      <c r="C76" t="s">
        <v>63</v>
      </c>
      <c r="D76" t="s">
        <v>492</v>
      </c>
      <c r="E76" t="s">
        <v>492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490</v>
      </c>
      <c r="AC76" t="s">
        <v>513</v>
      </c>
      <c r="AD76" t="s">
        <v>490</v>
      </c>
      <c r="AE76" t="s">
        <v>657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444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490</v>
      </c>
      <c r="AC77" t="s">
        <v>512</v>
      </c>
      <c r="AD77" t="s">
        <v>490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444</v>
      </c>
      <c r="C78" t="s">
        <v>65</v>
      </c>
      <c r="D78" t="s">
        <v>511</v>
      </c>
      <c r="E78" t="s">
        <v>511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490</v>
      </c>
      <c r="AC78" t="s">
        <v>512</v>
      </c>
      <c r="AD78" t="s">
        <v>490</v>
      </c>
      <c r="AE78" t="s">
        <v>657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444</v>
      </c>
      <c r="C79" t="s">
        <v>65</v>
      </c>
      <c r="D79" t="s">
        <v>490</v>
      </c>
      <c r="E79" t="s">
        <v>490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490</v>
      </c>
      <c r="AC79" t="s">
        <v>657</v>
      </c>
      <c r="AD79" t="s">
        <v>490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444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490</v>
      </c>
      <c r="AC80" t="s">
        <v>657</v>
      </c>
      <c r="AD80" t="s">
        <v>490</v>
      </c>
      <c r="AE80" t="s">
        <v>657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444</v>
      </c>
      <c r="C81" t="s">
        <v>65</v>
      </c>
      <c r="D81" s="604" t="s">
        <v>491</v>
      </c>
      <c r="E81" s="604" t="s">
        <v>491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444</v>
      </c>
      <c r="C82" t="s">
        <v>65</v>
      </c>
      <c r="D82" t="s">
        <v>492</v>
      </c>
      <c r="E82" s="604" t="s">
        <v>492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657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444</v>
      </c>
      <c r="C83" t="s">
        <v>65</v>
      </c>
      <c r="D83" t="s">
        <v>493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512</v>
      </c>
      <c r="AE83" t="s">
        <v>657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444</v>
      </c>
      <c r="C84" t="s">
        <v>67</v>
      </c>
      <c r="D84" s="604" t="s">
        <v>511</v>
      </c>
      <c r="E84" s="604" t="s">
        <v>511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673</v>
      </c>
      <c r="AD84" t="s">
        <v>164</v>
      </c>
      <c r="AE84" t="s">
        <v>657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444</v>
      </c>
      <c r="C85" t="s">
        <v>67</v>
      </c>
      <c r="D85" t="s">
        <v>490</v>
      </c>
      <c r="E85" s="604" t="s">
        <v>490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492</v>
      </c>
      <c r="AD85" t="s">
        <v>164</v>
      </c>
      <c r="AE85" t="s">
        <v>657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444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672</v>
      </c>
      <c r="AD86" t="s">
        <v>164</v>
      </c>
      <c r="AE86" t="s">
        <v>657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444</v>
      </c>
      <c r="C87" t="s">
        <v>67</v>
      </c>
      <c r="D87" t="s">
        <v>491</v>
      </c>
      <c r="E87" t="s">
        <v>491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512</v>
      </c>
      <c r="AD87" t="s">
        <v>164</v>
      </c>
      <c r="AE87" t="s">
        <v>657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444</v>
      </c>
      <c r="C88" t="s">
        <v>67</v>
      </c>
      <c r="D88" t="s">
        <v>492</v>
      </c>
      <c r="E88" s="604" t="s">
        <v>492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657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444</v>
      </c>
      <c r="C89" t="s">
        <v>67</v>
      </c>
      <c r="D89" t="s">
        <v>512</v>
      </c>
      <c r="E89" t="s">
        <v>512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657</v>
      </c>
      <c r="AD89" t="s">
        <v>164</v>
      </c>
      <c r="AE89" t="s">
        <v>657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444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519</v>
      </c>
      <c r="AD90" t="s">
        <v>164</v>
      </c>
      <c r="AE90" t="s">
        <v>657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444</v>
      </c>
      <c r="C91" t="s">
        <v>69</v>
      </c>
      <c r="D91" t="s">
        <v>491</v>
      </c>
      <c r="E91" t="s">
        <v>491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491</v>
      </c>
      <c r="AC91" t="s">
        <v>164</v>
      </c>
      <c r="AD91" t="s">
        <v>491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444</v>
      </c>
      <c r="C92" t="s">
        <v>69</v>
      </c>
      <c r="D92" t="s">
        <v>491</v>
      </c>
      <c r="E92" t="s">
        <v>492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491</v>
      </c>
      <c r="AC92" t="s">
        <v>164</v>
      </c>
      <c r="AD92" t="s">
        <v>491</v>
      </c>
      <c r="AE92" t="s">
        <v>657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444</v>
      </c>
      <c r="C93" t="s">
        <v>69</v>
      </c>
      <c r="D93" s="604" t="s">
        <v>647</v>
      </c>
      <c r="E93" s="604" t="s">
        <v>647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491</v>
      </c>
      <c r="AC93" t="s">
        <v>673</v>
      </c>
      <c r="AD93" t="s">
        <v>491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444</v>
      </c>
      <c r="C94" t="s">
        <v>69</v>
      </c>
      <c r="D94" t="s">
        <v>512</v>
      </c>
      <c r="E94" s="604" t="s">
        <v>512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491</v>
      </c>
      <c r="AC94" t="s">
        <v>673</v>
      </c>
      <c r="AD94" t="s">
        <v>491</v>
      </c>
      <c r="AE94" t="s">
        <v>657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444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491</v>
      </c>
      <c r="AC95" t="s">
        <v>513</v>
      </c>
      <c r="AD95" t="s">
        <v>491</v>
      </c>
      <c r="AE95" t="s">
        <v>657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444</v>
      </c>
      <c r="C96" t="s">
        <v>71</v>
      </c>
      <c r="D96" t="s">
        <v>491</v>
      </c>
      <c r="E96" s="604" t="s">
        <v>491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491</v>
      </c>
      <c r="AC96" t="s">
        <v>672</v>
      </c>
      <c r="AD96" t="s">
        <v>491</v>
      </c>
      <c r="AE96" t="s">
        <v>657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444</v>
      </c>
      <c r="C97" t="s">
        <v>71</v>
      </c>
      <c r="D97" t="s">
        <v>492</v>
      </c>
      <c r="E97" s="604" t="s">
        <v>492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491</v>
      </c>
      <c r="AC97" t="s">
        <v>517</v>
      </c>
      <c r="AD97" t="s">
        <v>491</v>
      </c>
      <c r="AE97" t="s">
        <v>657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444</v>
      </c>
      <c r="C98" t="s">
        <v>71</v>
      </c>
      <c r="D98" t="s">
        <v>512</v>
      </c>
      <c r="E98" t="s">
        <v>512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491</v>
      </c>
      <c r="AC98" t="s">
        <v>512</v>
      </c>
      <c r="AD98" t="s">
        <v>491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444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491</v>
      </c>
      <c r="AC99" t="s">
        <v>512</v>
      </c>
      <c r="AD99" t="s">
        <v>491</v>
      </c>
      <c r="AE99" t="s">
        <v>657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444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491</v>
      </c>
      <c r="AC100" t="s">
        <v>657</v>
      </c>
      <c r="AD100" t="s">
        <v>491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444</v>
      </c>
      <c r="C101" t="s">
        <v>73</v>
      </c>
      <c r="D101" t="s">
        <v>491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491</v>
      </c>
      <c r="AC101" t="s">
        <v>657</v>
      </c>
      <c r="AD101" t="s">
        <v>491</v>
      </c>
      <c r="AE101" t="s">
        <v>657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444</v>
      </c>
      <c r="C102" t="s">
        <v>73</v>
      </c>
      <c r="D102" t="s">
        <v>491</v>
      </c>
      <c r="E102" t="s">
        <v>491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491</v>
      </c>
      <c r="AC102" t="s">
        <v>519</v>
      </c>
      <c r="AD102" t="s">
        <v>491</v>
      </c>
      <c r="AE102" t="s">
        <v>657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444</v>
      </c>
      <c r="C103" t="s">
        <v>73</v>
      </c>
      <c r="D103" t="s">
        <v>513</v>
      </c>
      <c r="E103" s="604" t="s">
        <v>513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492</v>
      </c>
      <c r="AC103" t="s">
        <v>671</v>
      </c>
      <c r="AD103" t="s">
        <v>492</v>
      </c>
      <c r="AE103" t="s">
        <v>657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444</v>
      </c>
      <c r="C104" t="s">
        <v>73</v>
      </c>
      <c r="D104" s="604" t="s">
        <v>492</v>
      </c>
      <c r="E104" s="604" t="s">
        <v>492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492</v>
      </c>
      <c r="AC104" t="s">
        <v>164</v>
      </c>
      <c r="AD104" t="s">
        <v>492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444</v>
      </c>
      <c r="C105" t="s">
        <v>73</v>
      </c>
      <c r="D105" t="s">
        <v>512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492</v>
      </c>
      <c r="AC105" t="s">
        <v>164</v>
      </c>
      <c r="AD105" t="s">
        <v>492</v>
      </c>
      <c r="AE105" t="s">
        <v>657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444</v>
      </c>
      <c r="C106" t="s">
        <v>73</v>
      </c>
      <c r="D106" t="s">
        <v>512</v>
      </c>
      <c r="E106" s="604" t="s">
        <v>512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492</v>
      </c>
      <c r="AC106" t="s">
        <v>513</v>
      </c>
      <c r="AD106" t="s">
        <v>492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518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492</v>
      </c>
      <c r="AC107" t="s">
        <v>513</v>
      </c>
      <c r="AD107" t="s">
        <v>492</v>
      </c>
      <c r="AE107" t="s">
        <v>657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518</v>
      </c>
      <c r="C108" t="s">
        <v>59</v>
      </c>
      <c r="D108" t="s">
        <v>492</v>
      </c>
      <c r="E108" s="604" t="s">
        <v>492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492</v>
      </c>
      <c r="AC108" t="s">
        <v>492</v>
      </c>
      <c r="AD108" t="s">
        <v>164</v>
      </c>
      <c r="AE108" t="s">
        <v>657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518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492</v>
      </c>
      <c r="AC109" t="s">
        <v>492</v>
      </c>
      <c r="AD109" t="s">
        <v>492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518</v>
      </c>
      <c r="C110" t="s">
        <v>61</v>
      </c>
      <c r="D110" t="s">
        <v>491</v>
      </c>
      <c r="E110" t="s">
        <v>491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492</v>
      </c>
      <c r="AC110" t="s">
        <v>492</v>
      </c>
      <c r="AD110" t="s">
        <v>492</v>
      </c>
      <c r="AE110" t="s">
        <v>657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518</v>
      </c>
      <c r="C111" t="s">
        <v>61</v>
      </c>
      <c r="D111" t="s">
        <v>492</v>
      </c>
      <c r="E111" s="604" t="s">
        <v>492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492</v>
      </c>
      <c r="AC111" t="s">
        <v>672</v>
      </c>
      <c r="AD111" t="s">
        <v>492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518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492</v>
      </c>
      <c r="AC112" t="s">
        <v>672</v>
      </c>
      <c r="AD112" t="s">
        <v>492</v>
      </c>
      <c r="AE112" t="s">
        <v>657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518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492</v>
      </c>
      <c r="AC113" t="s">
        <v>512</v>
      </c>
      <c r="AD113" t="s">
        <v>492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518</v>
      </c>
      <c r="C114" t="s">
        <v>63</v>
      </c>
      <c r="D114" t="s">
        <v>491</v>
      </c>
      <c r="E114" t="s">
        <v>491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492</v>
      </c>
      <c r="AC114" t="s">
        <v>512</v>
      </c>
      <c r="AD114" t="s">
        <v>492</v>
      </c>
      <c r="AE114" t="s">
        <v>657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518</v>
      </c>
      <c r="C115" t="s">
        <v>63</v>
      </c>
      <c r="D115" t="s">
        <v>492</v>
      </c>
      <c r="E115" t="s">
        <v>492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492</v>
      </c>
      <c r="AC115" t="s">
        <v>657</v>
      </c>
      <c r="AD115" t="s">
        <v>490</v>
      </c>
      <c r="AE115" t="s">
        <v>657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518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492</v>
      </c>
      <c r="AC116" t="s">
        <v>657</v>
      </c>
      <c r="AD116" t="s">
        <v>492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518</v>
      </c>
      <c r="C117" t="s">
        <v>65</v>
      </c>
      <c r="D117" t="s">
        <v>511</v>
      </c>
      <c r="E117" t="s">
        <v>511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492</v>
      </c>
      <c r="AC117" t="s">
        <v>657</v>
      </c>
      <c r="AD117" t="s">
        <v>492</v>
      </c>
      <c r="AE117" t="s">
        <v>657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518</v>
      </c>
      <c r="C118" t="s">
        <v>65</v>
      </c>
      <c r="D118" t="s">
        <v>490</v>
      </c>
      <c r="E118" t="s">
        <v>490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492</v>
      </c>
      <c r="AC118" t="s">
        <v>519</v>
      </c>
      <c r="AD118" t="s">
        <v>492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518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492</v>
      </c>
      <c r="AC119" t="s">
        <v>519</v>
      </c>
      <c r="AD119" t="s">
        <v>492</v>
      </c>
      <c r="AE119" t="s">
        <v>657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518</v>
      </c>
      <c r="C120" t="s">
        <v>65</v>
      </c>
      <c r="D120" t="s">
        <v>491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493</v>
      </c>
      <c r="AC120" t="s">
        <v>492</v>
      </c>
      <c r="AD120" t="s">
        <v>493</v>
      </c>
      <c r="AE120" t="s">
        <v>657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518</v>
      </c>
      <c r="C121" t="s">
        <v>65</v>
      </c>
      <c r="D121" t="s">
        <v>491</v>
      </c>
      <c r="E121" t="s">
        <v>491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657</v>
      </c>
      <c r="AE121" t="s">
        <v>657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518</v>
      </c>
      <c r="C122" t="s">
        <v>65</v>
      </c>
      <c r="D122" t="s">
        <v>492</v>
      </c>
      <c r="E122" t="s">
        <v>492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511</v>
      </c>
      <c r="AC122" t="s">
        <v>164</v>
      </c>
      <c r="AD122" t="s">
        <v>490</v>
      </c>
      <c r="AE122" t="s">
        <v>657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518</v>
      </c>
      <c r="C123" t="s">
        <v>65</v>
      </c>
      <c r="D123" t="s">
        <v>517</v>
      </c>
      <c r="E123" t="s">
        <v>517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511</v>
      </c>
      <c r="AC123" t="s">
        <v>657</v>
      </c>
      <c r="AD123" t="s">
        <v>511</v>
      </c>
      <c r="AE123" t="s">
        <v>657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518</v>
      </c>
      <c r="C124" t="s">
        <v>65</v>
      </c>
      <c r="D124" t="s">
        <v>512</v>
      </c>
      <c r="E124" t="s">
        <v>512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511</v>
      </c>
      <c r="AC124" t="s">
        <v>657</v>
      </c>
      <c r="AD124" t="s">
        <v>492</v>
      </c>
      <c r="AE124" t="s">
        <v>657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518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490</v>
      </c>
      <c r="AC125" t="s">
        <v>511</v>
      </c>
      <c r="AD125" t="s">
        <v>511</v>
      </c>
      <c r="AE125" t="s">
        <v>657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518</v>
      </c>
      <c r="C126" t="s">
        <v>67</v>
      </c>
      <c r="D126" t="s">
        <v>490</v>
      </c>
      <c r="E126" t="s">
        <v>490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490</v>
      </c>
      <c r="AC126" t="s">
        <v>511</v>
      </c>
      <c r="AD126" t="s">
        <v>490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518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490</v>
      </c>
      <c r="AC127" t="s">
        <v>511</v>
      </c>
      <c r="AD127" t="s">
        <v>490</v>
      </c>
      <c r="AE127" t="s">
        <v>657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518</v>
      </c>
      <c r="C128" t="s">
        <v>67</v>
      </c>
      <c r="D128" t="s">
        <v>164</v>
      </c>
      <c r="E128" t="s">
        <v>647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490</v>
      </c>
      <c r="AC128" t="s">
        <v>490</v>
      </c>
      <c r="AD128" t="s">
        <v>490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518</v>
      </c>
      <c r="C129" t="s">
        <v>67</v>
      </c>
      <c r="D129" t="s">
        <v>491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490</v>
      </c>
      <c r="AC129" t="s">
        <v>490</v>
      </c>
      <c r="AD129" t="s">
        <v>490</v>
      </c>
      <c r="AE129" t="s">
        <v>657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518</v>
      </c>
      <c r="C130" t="s">
        <v>67</v>
      </c>
      <c r="D130" t="s">
        <v>491</v>
      </c>
      <c r="E130" s="604" t="s">
        <v>491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490</v>
      </c>
      <c r="AC130" t="s">
        <v>164</v>
      </c>
      <c r="AD130" t="s">
        <v>490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518</v>
      </c>
      <c r="C131" t="s">
        <v>67</v>
      </c>
      <c r="D131" t="s">
        <v>513</v>
      </c>
      <c r="E131" t="s">
        <v>513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490</v>
      </c>
      <c r="AC131" t="s">
        <v>164</v>
      </c>
      <c r="AD131" t="s">
        <v>490</v>
      </c>
      <c r="AE131" t="s">
        <v>657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518</v>
      </c>
      <c r="C132" t="s">
        <v>67</v>
      </c>
      <c r="D132" t="s">
        <v>492</v>
      </c>
      <c r="E132" t="s">
        <v>492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490</v>
      </c>
      <c r="AC132" t="s">
        <v>513</v>
      </c>
      <c r="AD132" t="s">
        <v>490</v>
      </c>
      <c r="AE132" t="s">
        <v>657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518</v>
      </c>
      <c r="C133" t="s">
        <v>67</v>
      </c>
      <c r="D133" t="s">
        <v>647</v>
      </c>
      <c r="E133" t="s">
        <v>647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490</v>
      </c>
      <c r="AC133" t="s">
        <v>672</v>
      </c>
      <c r="AD133" t="s">
        <v>490</v>
      </c>
      <c r="AE133" t="s">
        <v>657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518</v>
      </c>
      <c r="C134" t="s">
        <v>67</v>
      </c>
      <c r="D134" t="s">
        <v>512</v>
      </c>
      <c r="E134" t="s">
        <v>512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490</v>
      </c>
      <c r="AC134" t="s">
        <v>517</v>
      </c>
      <c r="AD134" t="s">
        <v>490</v>
      </c>
      <c r="AE134" t="s">
        <v>657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518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490</v>
      </c>
      <c r="AC135" t="s">
        <v>512</v>
      </c>
      <c r="AD135" t="s">
        <v>490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518</v>
      </c>
      <c r="C136" t="s">
        <v>69</v>
      </c>
      <c r="D136" t="s">
        <v>490</v>
      </c>
      <c r="E136" t="s">
        <v>490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490</v>
      </c>
      <c r="AC136" t="s">
        <v>512</v>
      </c>
      <c r="AD136" t="s">
        <v>490</v>
      </c>
      <c r="AE136" t="s">
        <v>657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518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490</v>
      </c>
      <c r="AC137" t="s">
        <v>657</v>
      </c>
      <c r="AD137" t="s">
        <v>511</v>
      </c>
      <c r="AE137" t="s">
        <v>657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518</v>
      </c>
      <c r="C138" t="s">
        <v>69</v>
      </c>
      <c r="D138" t="s">
        <v>491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490</v>
      </c>
      <c r="AC138" t="s">
        <v>657</v>
      </c>
      <c r="AD138" t="s">
        <v>490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518</v>
      </c>
      <c r="C139" t="s">
        <v>69</v>
      </c>
      <c r="D139" t="s">
        <v>491</v>
      </c>
      <c r="E139" t="s">
        <v>491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490</v>
      </c>
      <c r="AC139" t="s">
        <v>657</v>
      </c>
      <c r="AD139" t="s">
        <v>490</v>
      </c>
      <c r="AE139" t="s">
        <v>657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518</v>
      </c>
      <c r="C140" t="s">
        <v>69</v>
      </c>
      <c r="D140" t="s">
        <v>492</v>
      </c>
      <c r="E140" t="s">
        <v>492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490</v>
      </c>
      <c r="AC140" t="s">
        <v>657</v>
      </c>
      <c r="AD140" t="s">
        <v>492</v>
      </c>
      <c r="AE140" t="s">
        <v>657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518</v>
      </c>
      <c r="C141" t="s">
        <v>69</v>
      </c>
      <c r="D141" t="s">
        <v>647</v>
      </c>
      <c r="E141" t="s">
        <v>647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511</v>
      </c>
      <c r="AD141" t="s">
        <v>164</v>
      </c>
      <c r="AE141" t="s">
        <v>657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518</v>
      </c>
      <c r="C142" t="s">
        <v>69</v>
      </c>
      <c r="D142" t="s">
        <v>512</v>
      </c>
      <c r="E142" t="s">
        <v>512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518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657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518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512</v>
      </c>
      <c r="AE144" t="s">
        <v>657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518</v>
      </c>
      <c r="C145" t="s">
        <v>71</v>
      </c>
      <c r="D145" t="s">
        <v>164</v>
      </c>
      <c r="E145" t="s">
        <v>512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673</v>
      </c>
      <c r="AD145" t="s">
        <v>164</v>
      </c>
      <c r="AE145" t="s">
        <v>657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518</v>
      </c>
      <c r="C146" t="s">
        <v>71</v>
      </c>
      <c r="D146" t="s">
        <v>491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673</v>
      </c>
      <c r="AD146" t="s">
        <v>491</v>
      </c>
      <c r="AE146" t="s">
        <v>657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518</v>
      </c>
      <c r="C147" t="s">
        <v>71</v>
      </c>
      <c r="D147" t="s">
        <v>491</v>
      </c>
      <c r="E147" t="s">
        <v>491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492</v>
      </c>
      <c r="AD147" t="s">
        <v>164</v>
      </c>
      <c r="AE147" t="s">
        <v>657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518</v>
      </c>
      <c r="C148" t="s">
        <v>71</v>
      </c>
      <c r="D148" t="s">
        <v>492</v>
      </c>
      <c r="E148" t="s">
        <v>492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672</v>
      </c>
      <c r="AD148" t="s">
        <v>164</v>
      </c>
      <c r="AE148" t="s">
        <v>657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518</v>
      </c>
      <c r="C149" t="s">
        <v>71</v>
      </c>
      <c r="D149" t="s">
        <v>647</v>
      </c>
      <c r="E149" t="s">
        <v>647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512</v>
      </c>
      <c r="AD149" t="s">
        <v>164</v>
      </c>
      <c r="AE149" t="s">
        <v>657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518</v>
      </c>
      <c r="C150" t="s">
        <v>71</v>
      </c>
      <c r="D150" t="s">
        <v>512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657</v>
      </c>
      <c r="AD150" t="s">
        <v>511</v>
      </c>
      <c r="AE150" t="s">
        <v>657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518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657</v>
      </c>
      <c r="AD151" t="s">
        <v>490</v>
      </c>
      <c r="AE151" t="s">
        <v>657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518</v>
      </c>
      <c r="C152" t="s">
        <v>73</v>
      </c>
      <c r="D152" t="s">
        <v>490</v>
      </c>
      <c r="E152" t="s">
        <v>490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657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518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657</v>
      </c>
      <c r="AD153" t="s">
        <v>164</v>
      </c>
      <c r="AE153" t="s">
        <v>657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518</v>
      </c>
      <c r="C154" t="s">
        <v>73</v>
      </c>
      <c r="D154" t="s">
        <v>164</v>
      </c>
      <c r="E154" t="s">
        <v>647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657</v>
      </c>
      <c r="AD154" t="s">
        <v>491</v>
      </c>
      <c r="AE154" t="s">
        <v>657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518</v>
      </c>
      <c r="C155" t="s">
        <v>73</v>
      </c>
      <c r="D155" t="s">
        <v>491</v>
      </c>
      <c r="E155" t="s">
        <v>491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519</v>
      </c>
      <c r="AD155" t="s">
        <v>164</v>
      </c>
      <c r="AE155" t="s">
        <v>657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518</v>
      </c>
      <c r="C156" t="s">
        <v>73</v>
      </c>
      <c r="D156" t="s">
        <v>513</v>
      </c>
      <c r="E156" t="s">
        <v>513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491</v>
      </c>
      <c r="AC156" t="s">
        <v>511</v>
      </c>
      <c r="AD156" t="s">
        <v>491</v>
      </c>
      <c r="AE156" t="s">
        <v>657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518</v>
      </c>
      <c r="C157" t="s">
        <v>73</v>
      </c>
      <c r="D157" t="s">
        <v>647</v>
      </c>
      <c r="E157" t="s">
        <v>647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491</v>
      </c>
      <c r="AC157" t="s">
        <v>164</v>
      </c>
      <c r="AD157" t="s">
        <v>491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518</v>
      </c>
      <c r="C158" t="s">
        <v>73</v>
      </c>
      <c r="D158" t="s">
        <v>512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491</v>
      </c>
      <c r="AC158" t="s">
        <v>164</v>
      </c>
      <c r="AD158" t="s">
        <v>491</v>
      </c>
      <c r="AE158" t="s">
        <v>657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518</v>
      </c>
      <c r="C159" t="s">
        <v>73</v>
      </c>
      <c r="D159" t="s">
        <v>512</v>
      </c>
      <c r="E159" t="s">
        <v>512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491</v>
      </c>
      <c r="AC159" t="s">
        <v>673</v>
      </c>
      <c r="AD159" t="s">
        <v>491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520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491</v>
      </c>
      <c r="AC160" t="s">
        <v>673</v>
      </c>
      <c r="AD160" t="s">
        <v>491</v>
      </c>
      <c r="AE160" t="s">
        <v>657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520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491</v>
      </c>
      <c r="AC161" t="s">
        <v>673</v>
      </c>
      <c r="AD161" t="s">
        <v>512</v>
      </c>
      <c r="AE161" t="s">
        <v>657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520</v>
      </c>
      <c r="C162" t="s">
        <v>57</v>
      </c>
      <c r="D162" t="s">
        <v>164</v>
      </c>
      <c r="E162" t="s">
        <v>492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491</v>
      </c>
      <c r="AC162" t="s">
        <v>513</v>
      </c>
      <c r="AD162" t="s">
        <v>491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520</v>
      </c>
      <c r="C163" t="s">
        <v>57</v>
      </c>
      <c r="D163" t="s">
        <v>491</v>
      </c>
      <c r="E163" t="s">
        <v>491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491</v>
      </c>
      <c r="AC163" t="s">
        <v>513</v>
      </c>
      <c r="AD163" t="s">
        <v>491</v>
      </c>
      <c r="AE163" t="s">
        <v>657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520</v>
      </c>
      <c r="C164" t="s">
        <v>57</v>
      </c>
      <c r="D164" t="s">
        <v>492</v>
      </c>
      <c r="E164" t="s">
        <v>492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491</v>
      </c>
      <c r="AC164" t="s">
        <v>672</v>
      </c>
      <c r="AD164" t="s">
        <v>491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520</v>
      </c>
      <c r="C165" t="s">
        <v>57</v>
      </c>
      <c r="D165" t="s">
        <v>493</v>
      </c>
      <c r="E165" t="s">
        <v>493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491</v>
      </c>
      <c r="AC165" t="s">
        <v>672</v>
      </c>
      <c r="AD165" t="s">
        <v>491</v>
      </c>
      <c r="AE165" t="s">
        <v>657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520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491</v>
      </c>
      <c r="AC166" t="s">
        <v>514</v>
      </c>
      <c r="AD166" t="s">
        <v>491</v>
      </c>
      <c r="AE166" t="s">
        <v>657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520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491</v>
      </c>
      <c r="AC167" t="s">
        <v>512</v>
      </c>
      <c r="AD167" t="s">
        <v>164</v>
      </c>
      <c r="AE167" t="s">
        <v>657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520</v>
      </c>
      <c r="C168" t="s">
        <v>59</v>
      </c>
      <c r="D168" t="s">
        <v>491</v>
      </c>
      <c r="E168" t="s">
        <v>491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491</v>
      </c>
      <c r="AC168" t="s">
        <v>512</v>
      </c>
      <c r="AD168" t="s">
        <v>491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520</v>
      </c>
      <c r="C169" t="s">
        <v>59</v>
      </c>
      <c r="D169" t="s">
        <v>492</v>
      </c>
      <c r="E169" t="s">
        <v>492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491</v>
      </c>
      <c r="AC169" t="s">
        <v>512</v>
      </c>
      <c r="AD169" t="s">
        <v>491</v>
      </c>
      <c r="AE169" t="s">
        <v>657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520</v>
      </c>
      <c r="C170" t="s">
        <v>59</v>
      </c>
      <c r="D170" t="s">
        <v>493</v>
      </c>
      <c r="E170" t="s">
        <v>493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491</v>
      </c>
      <c r="AC170" t="s">
        <v>657</v>
      </c>
      <c r="AD170" t="s">
        <v>491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520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491</v>
      </c>
      <c r="AC171" t="s">
        <v>657</v>
      </c>
      <c r="AD171" t="s">
        <v>491</v>
      </c>
      <c r="AE171" t="s">
        <v>657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520</v>
      </c>
      <c r="C172" t="s">
        <v>61</v>
      </c>
      <c r="D172" t="s">
        <v>490</v>
      </c>
      <c r="E172" s="604" t="s">
        <v>490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491</v>
      </c>
      <c r="AC172" t="s">
        <v>519</v>
      </c>
      <c r="AD172" t="s">
        <v>491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520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491</v>
      </c>
      <c r="AC173" t="s">
        <v>519</v>
      </c>
      <c r="AD173" t="s">
        <v>491</v>
      </c>
      <c r="AE173" t="s">
        <v>657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520</v>
      </c>
      <c r="C174" t="s">
        <v>61</v>
      </c>
      <c r="D174" t="s">
        <v>492</v>
      </c>
      <c r="E174" s="604" t="s">
        <v>492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492</v>
      </c>
      <c r="AC174" t="s">
        <v>164</v>
      </c>
      <c r="AD174" t="s">
        <v>492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520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492</v>
      </c>
      <c r="AC175" t="s">
        <v>164</v>
      </c>
      <c r="AD175" t="s">
        <v>492</v>
      </c>
      <c r="AE175" t="s">
        <v>657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520</v>
      </c>
      <c r="C176" t="s">
        <v>63</v>
      </c>
      <c r="D176" t="s">
        <v>490</v>
      </c>
      <c r="E176" t="s">
        <v>490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492</v>
      </c>
      <c r="AC176" t="s">
        <v>513</v>
      </c>
      <c r="AD176" t="s">
        <v>492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520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492</v>
      </c>
      <c r="AC177" t="s">
        <v>513</v>
      </c>
      <c r="AD177" t="s">
        <v>492</v>
      </c>
      <c r="AE177" t="s">
        <v>657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520</v>
      </c>
      <c r="C178" t="s">
        <v>63</v>
      </c>
      <c r="D178" t="s">
        <v>491</v>
      </c>
      <c r="E178" t="s">
        <v>491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492</v>
      </c>
      <c r="AC178" t="s">
        <v>492</v>
      </c>
      <c r="AD178" t="s">
        <v>511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520</v>
      </c>
      <c r="C179" t="s">
        <v>63</v>
      </c>
      <c r="D179" t="s">
        <v>492</v>
      </c>
      <c r="E179" s="604" t="s">
        <v>492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492</v>
      </c>
      <c r="AC179" t="s">
        <v>492</v>
      </c>
      <c r="AD179" t="s">
        <v>492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520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492</v>
      </c>
      <c r="AC180" t="s">
        <v>492</v>
      </c>
      <c r="AD180" t="s">
        <v>492</v>
      </c>
      <c r="AE180" t="s">
        <v>657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520</v>
      </c>
      <c r="C181" t="s">
        <v>65</v>
      </c>
      <c r="D181" t="s">
        <v>490</v>
      </c>
      <c r="E181" t="s">
        <v>490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492</v>
      </c>
      <c r="AC181" t="s">
        <v>492</v>
      </c>
      <c r="AD181" t="s">
        <v>515</v>
      </c>
      <c r="AE181" t="s">
        <v>657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520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492</v>
      </c>
      <c r="AC182" t="s">
        <v>672</v>
      </c>
      <c r="AD182" t="s">
        <v>492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520</v>
      </c>
      <c r="C183" t="s">
        <v>65</v>
      </c>
      <c r="D183" t="s">
        <v>164</v>
      </c>
      <c r="E183" t="s">
        <v>492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492</v>
      </c>
      <c r="AC183" t="s">
        <v>672</v>
      </c>
      <c r="AD183" t="s">
        <v>492</v>
      </c>
      <c r="AE183" t="s">
        <v>657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520</v>
      </c>
      <c r="C184" t="s">
        <v>65</v>
      </c>
      <c r="D184" t="s">
        <v>164</v>
      </c>
      <c r="E184" t="s">
        <v>512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492</v>
      </c>
      <c r="AC184" t="s">
        <v>512</v>
      </c>
      <c r="AD184" t="s">
        <v>492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520</v>
      </c>
      <c r="C185" t="s">
        <v>65</v>
      </c>
      <c r="D185" t="s">
        <v>491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492</v>
      </c>
      <c r="AC185" t="s">
        <v>512</v>
      </c>
      <c r="AD185" t="s">
        <v>492</v>
      </c>
      <c r="AE185" t="s">
        <v>657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520</v>
      </c>
      <c r="C186" t="s">
        <v>65</v>
      </c>
      <c r="D186" t="s">
        <v>491</v>
      </c>
      <c r="E186" t="s">
        <v>491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492</v>
      </c>
      <c r="AC186" t="s">
        <v>657</v>
      </c>
      <c r="AD186" t="s">
        <v>490</v>
      </c>
      <c r="AE186" t="s">
        <v>657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520</v>
      </c>
      <c r="C187" t="s">
        <v>65</v>
      </c>
      <c r="D187" t="s">
        <v>492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492</v>
      </c>
      <c r="AC187" t="s">
        <v>657</v>
      </c>
      <c r="AD187" t="s">
        <v>164</v>
      </c>
      <c r="AE187" t="s">
        <v>657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520</v>
      </c>
      <c r="C188" t="s">
        <v>65</v>
      </c>
      <c r="D188" t="s">
        <v>492</v>
      </c>
      <c r="E188" t="s">
        <v>492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492</v>
      </c>
      <c r="AC188" t="s">
        <v>657</v>
      </c>
      <c r="AD188" t="s">
        <v>492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520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492</v>
      </c>
      <c r="AC189" t="s">
        <v>657</v>
      </c>
      <c r="AD189" t="s">
        <v>492</v>
      </c>
      <c r="AE189" t="s">
        <v>657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520</v>
      </c>
      <c r="C190" t="s">
        <v>67</v>
      </c>
      <c r="D190" t="s">
        <v>164</v>
      </c>
      <c r="E190" t="s">
        <v>489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492</v>
      </c>
      <c r="AC190" t="s">
        <v>567</v>
      </c>
      <c r="AD190" t="s">
        <v>492</v>
      </c>
      <c r="AE190" t="s">
        <v>657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520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492</v>
      </c>
      <c r="AC191" t="s">
        <v>519</v>
      </c>
      <c r="AD191" t="s">
        <v>492</v>
      </c>
      <c r="AE191" t="s">
        <v>657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520</v>
      </c>
      <c r="C192" t="s">
        <v>67</v>
      </c>
      <c r="D192" t="s">
        <v>164</v>
      </c>
      <c r="E192" t="s">
        <v>492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492</v>
      </c>
      <c r="AC192" t="s">
        <v>515</v>
      </c>
      <c r="AD192" t="s">
        <v>492</v>
      </c>
      <c r="AE192" t="s">
        <v>657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520</v>
      </c>
      <c r="C193" t="s">
        <v>67</v>
      </c>
      <c r="D193" t="s">
        <v>491</v>
      </c>
      <c r="E193" t="s">
        <v>491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512</v>
      </c>
      <c r="AC193" t="s">
        <v>657</v>
      </c>
      <c r="AD193" t="s">
        <v>512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520</v>
      </c>
      <c r="C194" t="s">
        <v>67</v>
      </c>
      <c r="D194" t="s">
        <v>492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493</v>
      </c>
      <c r="AC194" t="s">
        <v>164</v>
      </c>
      <c r="AD194" t="s">
        <v>493</v>
      </c>
      <c r="AE194" t="s">
        <v>657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520</v>
      </c>
      <c r="C195" t="s">
        <v>67</v>
      </c>
      <c r="D195" t="s">
        <v>492</v>
      </c>
      <c r="E195" t="s">
        <v>492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493</v>
      </c>
      <c r="AC195" t="s">
        <v>492</v>
      </c>
      <c r="AD195" t="s">
        <v>493</v>
      </c>
      <c r="AE195" t="s">
        <v>657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520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493</v>
      </c>
      <c r="AC196" t="s">
        <v>657</v>
      </c>
      <c r="AD196" t="s">
        <v>492</v>
      </c>
      <c r="AE196" t="s">
        <v>657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520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493</v>
      </c>
      <c r="AC197" t="s">
        <v>657</v>
      </c>
      <c r="AD197" t="s">
        <v>493</v>
      </c>
      <c r="AE197" t="s">
        <v>657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520</v>
      </c>
      <c r="C198" t="s">
        <v>69</v>
      </c>
      <c r="D198" t="s">
        <v>164</v>
      </c>
      <c r="E198" t="s">
        <v>647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657</v>
      </c>
      <c r="AE198" t="s">
        <v>657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520</v>
      </c>
      <c r="C199" t="s">
        <v>69</v>
      </c>
      <c r="D199" t="s">
        <v>491</v>
      </c>
      <c r="E199" s="604" t="s">
        <v>491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488</v>
      </c>
      <c r="AC199" t="s">
        <v>164</v>
      </c>
      <c r="AD199" t="s">
        <v>164</v>
      </c>
      <c r="AE199" t="s">
        <v>657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520</v>
      </c>
      <c r="C200" t="s">
        <v>69</v>
      </c>
      <c r="D200" t="s">
        <v>492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511</v>
      </c>
      <c r="AC200" t="s">
        <v>671</v>
      </c>
      <c r="AD200" t="s">
        <v>511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520</v>
      </c>
      <c r="C201" t="s">
        <v>69</v>
      </c>
      <c r="D201" t="s">
        <v>492</v>
      </c>
      <c r="E201" t="s">
        <v>492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511</v>
      </c>
      <c r="AC201" t="s">
        <v>511</v>
      </c>
      <c r="AD201" t="s">
        <v>511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520</v>
      </c>
      <c r="C202" t="s">
        <v>69</v>
      </c>
      <c r="D202" t="s">
        <v>647</v>
      </c>
      <c r="E202" t="s">
        <v>647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511</v>
      </c>
      <c r="AC202" t="s">
        <v>511</v>
      </c>
      <c r="AD202" t="s">
        <v>511</v>
      </c>
      <c r="AE202" t="s">
        <v>657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520</v>
      </c>
      <c r="C203" t="s">
        <v>69</v>
      </c>
      <c r="D203" t="s">
        <v>512</v>
      </c>
      <c r="E203" t="s">
        <v>512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511</v>
      </c>
      <c r="AC203" t="s">
        <v>164</v>
      </c>
      <c r="AD203" t="s">
        <v>511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520</v>
      </c>
      <c r="C204" t="s">
        <v>69</v>
      </c>
      <c r="D204" t="s">
        <v>519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511</v>
      </c>
      <c r="AC204" t="s">
        <v>164</v>
      </c>
      <c r="AD204" t="s">
        <v>511</v>
      </c>
      <c r="AE204" t="s">
        <v>657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520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511</v>
      </c>
      <c r="AC205" t="s">
        <v>513</v>
      </c>
      <c r="AD205" t="s">
        <v>511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520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511</v>
      </c>
      <c r="AC206" t="s">
        <v>672</v>
      </c>
      <c r="AD206" t="s">
        <v>490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520</v>
      </c>
      <c r="C207" t="s">
        <v>71</v>
      </c>
      <c r="D207" t="s">
        <v>491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511</v>
      </c>
      <c r="AC207" t="s">
        <v>512</v>
      </c>
      <c r="AD207" t="s">
        <v>511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520</v>
      </c>
      <c r="C208" t="s">
        <v>71</v>
      </c>
      <c r="D208" t="s">
        <v>491</v>
      </c>
      <c r="E208" t="s">
        <v>491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511</v>
      </c>
      <c r="AC208" t="s">
        <v>512</v>
      </c>
      <c r="AD208" t="s">
        <v>511</v>
      </c>
      <c r="AE208" t="s">
        <v>657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520</v>
      </c>
      <c r="C209" t="s">
        <v>71</v>
      </c>
      <c r="D209" t="s">
        <v>492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511</v>
      </c>
      <c r="AC209" t="s">
        <v>657</v>
      </c>
      <c r="AD209" t="s">
        <v>511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520</v>
      </c>
      <c r="C210" t="s">
        <v>71</v>
      </c>
      <c r="D210" t="s">
        <v>492</v>
      </c>
      <c r="E210" t="s">
        <v>492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511</v>
      </c>
      <c r="AC210" t="s">
        <v>657</v>
      </c>
      <c r="AD210" t="s">
        <v>511</v>
      </c>
      <c r="AE210" t="s">
        <v>657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520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511</v>
      </c>
      <c r="AC211" t="s">
        <v>657</v>
      </c>
      <c r="AD211" t="s">
        <v>492</v>
      </c>
      <c r="AE211" t="s">
        <v>657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520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490</v>
      </c>
      <c r="AC212" t="s">
        <v>511</v>
      </c>
      <c r="AD212" t="s">
        <v>490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520</v>
      </c>
      <c r="C213" t="s">
        <v>73</v>
      </c>
      <c r="D213" t="s">
        <v>491</v>
      </c>
      <c r="E213" t="s">
        <v>491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490</v>
      </c>
      <c r="AC213" t="s">
        <v>511</v>
      </c>
      <c r="AD213" t="s">
        <v>490</v>
      </c>
      <c r="AE213" t="s">
        <v>657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520</v>
      </c>
      <c r="C214" t="s">
        <v>73</v>
      </c>
      <c r="D214" t="s">
        <v>492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490</v>
      </c>
      <c r="AC214" t="s">
        <v>490</v>
      </c>
      <c r="AD214" t="s">
        <v>511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520</v>
      </c>
      <c r="C215" t="s">
        <v>73</v>
      </c>
      <c r="D215" t="s">
        <v>492</v>
      </c>
      <c r="E215" t="s">
        <v>492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490</v>
      </c>
      <c r="AC215" t="s">
        <v>490</v>
      </c>
      <c r="AD215" t="s">
        <v>490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520</v>
      </c>
      <c r="C216" t="s">
        <v>73</v>
      </c>
      <c r="D216" t="s">
        <v>647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490</v>
      </c>
      <c r="AC216" t="s">
        <v>490</v>
      </c>
      <c r="AD216" t="s">
        <v>490</v>
      </c>
      <c r="AE216" t="s">
        <v>657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520</v>
      </c>
      <c r="C217" t="s">
        <v>73</v>
      </c>
      <c r="D217" t="s">
        <v>647</v>
      </c>
      <c r="E217" t="s">
        <v>647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490</v>
      </c>
      <c r="AC217" t="s">
        <v>490</v>
      </c>
      <c r="AD217" t="s">
        <v>164</v>
      </c>
      <c r="AE217" t="s">
        <v>657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520</v>
      </c>
      <c r="C218" t="s">
        <v>73</v>
      </c>
      <c r="D218" t="s">
        <v>512</v>
      </c>
      <c r="E218" t="s">
        <v>512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490</v>
      </c>
      <c r="AC218" t="s">
        <v>164</v>
      </c>
      <c r="AD218" t="s">
        <v>490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521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490</v>
      </c>
      <c r="AC219" t="s">
        <v>164</v>
      </c>
      <c r="AD219" t="s">
        <v>490</v>
      </c>
      <c r="AE219" t="s">
        <v>657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521</v>
      </c>
      <c r="C220" t="s">
        <v>57</v>
      </c>
      <c r="D220" t="s">
        <v>491</v>
      </c>
      <c r="E220" t="s">
        <v>491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490</v>
      </c>
      <c r="AC220" t="s">
        <v>513</v>
      </c>
      <c r="AD220" t="s">
        <v>490</v>
      </c>
      <c r="AE220" t="s">
        <v>657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521</v>
      </c>
      <c r="C221" t="s">
        <v>57</v>
      </c>
      <c r="D221" t="s">
        <v>492</v>
      </c>
      <c r="E221" t="s">
        <v>492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490</v>
      </c>
      <c r="AC221" t="s">
        <v>672</v>
      </c>
      <c r="AD221" t="s">
        <v>490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521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490</v>
      </c>
      <c r="AC222" t="s">
        <v>672</v>
      </c>
      <c r="AD222" t="s">
        <v>490</v>
      </c>
      <c r="AE222" t="s">
        <v>657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521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490</v>
      </c>
      <c r="AC223" t="s">
        <v>672</v>
      </c>
      <c r="AD223" t="s">
        <v>164</v>
      </c>
      <c r="AE223" t="s">
        <v>657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521</v>
      </c>
      <c r="C224" t="s">
        <v>59</v>
      </c>
      <c r="D224" t="s">
        <v>491</v>
      </c>
      <c r="E224" t="s">
        <v>491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490</v>
      </c>
      <c r="AC224" t="s">
        <v>514</v>
      </c>
      <c r="AD224" t="s">
        <v>490</v>
      </c>
      <c r="AE224" t="s">
        <v>657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521</v>
      </c>
      <c r="C225" t="s">
        <v>59</v>
      </c>
      <c r="D225" t="s">
        <v>492</v>
      </c>
      <c r="E225" t="s">
        <v>492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490</v>
      </c>
      <c r="AC225" t="s">
        <v>512</v>
      </c>
      <c r="AD225" t="s">
        <v>490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521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490</v>
      </c>
      <c r="AC226" t="s">
        <v>512</v>
      </c>
      <c r="AD226" t="s">
        <v>490</v>
      </c>
      <c r="AE226" t="s">
        <v>657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521</v>
      </c>
      <c r="C227" t="s">
        <v>61</v>
      </c>
      <c r="D227" t="s">
        <v>511</v>
      </c>
      <c r="E227" t="s">
        <v>511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490</v>
      </c>
      <c r="AC227" t="s">
        <v>657</v>
      </c>
      <c r="AD227" t="s">
        <v>511</v>
      </c>
      <c r="AE227" t="s">
        <v>657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521</v>
      </c>
      <c r="C228" t="s">
        <v>61</v>
      </c>
      <c r="D228" t="s">
        <v>490</v>
      </c>
      <c r="E228" t="s">
        <v>490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490</v>
      </c>
      <c r="AC228" t="s">
        <v>657</v>
      </c>
      <c r="AD228" t="s">
        <v>490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521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490</v>
      </c>
      <c r="AC229" t="s">
        <v>657</v>
      </c>
      <c r="AD229" t="s">
        <v>490</v>
      </c>
      <c r="AE229" t="s">
        <v>657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521</v>
      </c>
      <c r="C230" t="s">
        <v>61</v>
      </c>
      <c r="D230" t="s">
        <v>491</v>
      </c>
      <c r="E230" t="s">
        <v>491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490</v>
      </c>
      <c r="AC230" t="s">
        <v>657</v>
      </c>
      <c r="AD230" t="s">
        <v>164</v>
      </c>
      <c r="AE230" t="s">
        <v>657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521</v>
      </c>
      <c r="C231" t="s">
        <v>61</v>
      </c>
      <c r="D231" t="s">
        <v>492</v>
      </c>
      <c r="E231" t="s">
        <v>492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490</v>
      </c>
      <c r="AC231" t="s">
        <v>519</v>
      </c>
      <c r="AD231" t="s">
        <v>490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521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490</v>
      </c>
      <c r="AC232" t="s">
        <v>519</v>
      </c>
      <c r="AD232" t="s">
        <v>490</v>
      </c>
      <c r="AE232" t="s">
        <v>657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521</v>
      </c>
      <c r="C233" t="s">
        <v>63</v>
      </c>
      <c r="D233" t="s">
        <v>490</v>
      </c>
      <c r="E233" t="s">
        <v>490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511</v>
      </c>
      <c r="AD233" t="s">
        <v>164</v>
      </c>
      <c r="AE233" t="s">
        <v>657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521</v>
      </c>
      <c r="C234" t="s">
        <v>63</v>
      </c>
      <c r="D234" t="s">
        <v>490</v>
      </c>
      <c r="E234" t="s">
        <v>492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490</v>
      </c>
      <c r="AD234" t="s">
        <v>164</v>
      </c>
      <c r="AE234" t="s">
        <v>657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521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488</v>
      </c>
      <c r="AE235" t="s">
        <v>657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521</v>
      </c>
      <c r="C236" t="s">
        <v>63</v>
      </c>
      <c r="D236" t="s">
        <v>491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490</v>
      </c>
      <c r="AE236" t="s">
        <v>657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521</v>
      </c>
      <c r="C237" t="s">
        <v>63</v>
      </c>
      <c r="D237" t="s">
        <v>491</v>
      </c>
      <c r="E237" t="s">
        <v>491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521</v>
      </c>
      <c r="C238" t="s">
        <v>63</v>
      </c>
      <c r="D238" t="s">
        <v>492</v>
      </c>
      <c r="E238" t="s">
        <v>492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657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521</v>
      </c>
      <c r="C239" t="s">
        <v>63</v>
      </c>
      <c r="D239" t="s">
        <v>512</v>
      </c>
      <c r="E239" t="s">
        <v>512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492</v>
      </c>
      <c r="AE239" t="s">
        <v>657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521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512</v>
      </c>
      <c r="AE240" t="s">
        <v>657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521</v>
      </c>
      <c r="C241" t="s">
        <v>65</v>
      </c>
      <c r="D241" t="s">
        <v>511</v>
      </c>
      <c r="E241" s="604" t="s">
        <v>511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513</v>
      </c>
      <c r="AD241" t="s">
        <v>164</v>
      </c>
      <c r="AE241" t="s">
        <v>657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521</v>
      </c>
      <c r="C242" t="s">
        <v>65</v>
      </c>
      <c r="D242" t="s">
        <v>490</v>
      </c>
      <c r="E242" t="s">
        <v>511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492</v>
      </c>
      <c r="AD242" t="s">
        <v>164</v>
      </c>
      <c r="AE242" t="s">
        <v>657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521</v>
      </c>
      <c r="C243" t="s">
        <v>65</v>
      </c>
      <c r="D243" t="s">
        <v>490</v>
      </c>
      <c r="E243" t="s">
        <v>490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492</v>
      </c>
      <c r="AD243" t="s">
        <v>492</v>
      </c>
      <c r="AE243" t="s">
        <v>657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521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672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521</v>
      </c>
      <c r="C245" t="s">
        <v>65</v>
      </c>
      <c r="D245" t="s">
        <v>164</v>
      </c>
      <c r="E245" t="s">
        <v>492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672</v>
      </c>
      <c r="AD245" t="s">
        <v>164</v>
      </c>
      <c r="AE245" t="s">
        <v>657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521</v>
      </c>
      <c r="C246" t="s">
        <v>65</v>
      </c>
      <c r="D246" t="s">
        <v>491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672</v>
      </c>
      <c r="AD246" t="s">
        <v>672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521</v>
      </c>
      <c r="C247" t="s">
        <v>65</v>
      </c>
      <c r="D247" t="s">
        <v>491</v>
      </c>
      <c r="E247" t="s">
        <v>491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514</v>
      </c>
      <c r="AD247" t="s">
        <v>164</v>
      </c>
      <c r="AE247" t="s">
        <v>657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521</v>
      </c>
      <c r="C248" t="s">
        <v>65</v>
      </c>
      <c r="D248" t="s">
        <v>492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517</v>
      </c>
      <c r="AD248" t="s">
        <v>164</v>
      </c>
      <c r="AE248" t="s">
        <v>657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521</v>
      </c>
      <c r="C249" t="s">
        <v>65</v>
      </c>
      <c r="D249" t="s">
        <v>492</v>
      </c>
      <c r="E249" t="s">
        <v>492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512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521</v>
      </c>
      <c r="C250" t="s">
        <v>65</v>
      </c>
      <c r="D250" t="s">
        <v>493</v>
      </c>
      <c r="E250" s="604" t="s">
        <v>493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512</v>
      </c>
      <c r="AD250" t="s">
        <v>164</v>
      </c>
      <c r="AE250" t="s">
        <v>657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521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657</v>
      </c>
      <c r="AD251" t="s">
        <v>511</v>
      </c>
      <c r="AE251" t="s">
        <v>657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521</v>
      </c>
      <c r="C252" t="s">
        <v>67</v>
      </c>
      <c r="D252" t="s">
        <v>511</v>
      </c>
      <c r="E252" t="s">
        <v>511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657</v>
      </c>
      <c r="AD252" t="s">
        <v>490</v>
      </c>
      <c r="AE252" t="s">
        <v>657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521</v>
      </c>
      <c r="C253" t="s">
        <v>67</v>
      </c>
      <c r="D253" t="s">
        <v>490</v>
      </c>
      <c r="E253" t="s">
        <v>490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657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521</v>
      </c>
      <c r="C254" t="s">
        <v>67</v>
      </c>
      <c r="D254" t="s">
        <v>164</v>
      </c>
      <c r="E254" t="s">
        <v>488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657</v>
      </c>
      <c r="AD254" t="s">
        <v>164</v>
      </c>
      <c r="AE254" t="s">
        <v>657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521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657</v>
      </c>
      <c r="AD255" t="s">
        <v>491</v>
      </c>
      <c r="AE255" t="s">
        <v>657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521</v>
      </c>
      <c r="C256" t="s">
        <v>67</v>
      </c>
      <c r="D256" t="s">
        <v>491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657</v>
      </c>
      <c r="AD256" t="s">
        <v>492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521</v>
      </c>
      <c r="C257" t="s">
        <v>67</v>
      </c>
      <c r="D257" t="s">
        <v>491</v>
      </c>
      <c r="E257" t="s">
        <v>491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657</v>
      </c>
      <c r="AD257" t="s">
        <v>492</v>
      </c>
      <c r="AE257" t="s">
        <v>657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521</v>
      </c>
      <c r="C258" t="s">
        <v>67</v>
      </c>
      <c r="D258" t="s">
        <v>492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657</v>
      </c>
      <c r="AD258" t="s">
        <v>512</v>
      </c>
      <c r="AE258" t="s">
        <v>657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521</v>
      </c>
      <c r="C259" t="s">
        <v>67</v>
      </c>
      <c r="D259" t="s">
        <v>492</v>
      </c>
      <c r="E259" s="604" t="s">
        <v>492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567</v>
      </c>
      <c r="AD259" t="s">
        <v>164</v>
      </c>
      <c r="AE259" t="s">
        <v>657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521</v>
      </c>
      <c r="C260" t="s">
        <v>67</v>
      </c>
      <c r="D260" t="s">
        <v>492</v>
      </c>
      <c r="E260" t="s">
        <v>519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519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521</v>
      </c>
      <c r="C261" t="s">
        <v>67</v>
      </c>
      <c r="D261" t="s">
        <v>512</v>
      </c>
      <c r="E261" t="s">
        <v>512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519</v>
      </c>
      <c r="AD261" t="s">
        <v>164</v>
      </c>
      <c r="AE261" t="s">
        <v>657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521</v>
      </c>
      <c r="C262" t="s">
        <v>67</v>
      </c>
      <c r="D262" t="s">
        <v>519</v>
      </c>
      <c r="E262" s="604" t="s">
        <v>519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516</v>
      </c>
      <c r="AC262" t="s">
        <v>164</v>
      </c>
      <c r="AD262" t="s">
        <v>164</v>
      </c>
      <c r="AE262" t="s">
        <v>657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521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491</v>
      </c>
      <c r="AC263" t="s">
        <v>671</v>
      </c>
      <c r="AD263" t="s">
        <v>491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521</v>
      </c>
      <c r="C264" t="s">
        <v>69</v>
      </c>
      <c r="D264" t="s">
        <v>490</v>
      </c>
      <c r="E264" t="s">
        <v>490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491</v>
      </c>
      <c r="AC264" t="s">
        <v>511</v>
      </c>
      <c r="AD264" t="s">
        <v>491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521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491</v>
      </c>
      <c r="AC265" t="s">
        <v>511</v>
      </c>
      <c r="AD265" t="s">
        <v>491</v>
      </c>
      <c r="AE265" t="s">
        <v>657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521</v>
      </c>
      <c r="C266" t="s">
        <v>69</v>
      </c>
      <c r="D266" t="s">
        <v>164</v>
      </c>
      <c r="E266" s="604" t="s">
        <v>513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491</v>
      </c>
      <c r="AC266" t="s">
        <v>490</v>
      </c>
      <c r="AD266" t="s">
        <v>491</v>
      </c>
      <c r="AE266" t="s">
        <v>657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521</v>
      </c>
      <c r="C267" t="s">
        <v>69</v>
      </c>
      <c r="D267" t="s">
        <v>164</v>
      </c>
      <c r="E267" t="s">
        <v>492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491</v>
      </c>
      <c r="AC267" t="s">
        <v>164</v>
      </c>
      <c r="AD267" t="s">
        <v>164</v>
      </c>
      <c r="AE267" t="s">
        <v>657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521</v>
      </c>
      <c r="C268" t="s">
        <v>69</v>
      </c>
      <c r="D268" t="s">
        <v>491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491</v>
      </c>
      <c r="AC268" t="s">
        <v>164</v>
      </c>
      <c r="AD268" t="s">
        <v>491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521</v>
      </c>
      <c r="C269" t="s">
        <v>69</v>
      </c>
      <c r="D269" t="s">
        <v>491</v>
      </c>
      <c r="E269" t="s">
        <v>491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491</v>
      </c>
      <c r="AC269" t="s">
        <v>164</v>
      </c>
      <c r="AD269" t="s">
        <v>491</v>
      </c>
      <c r="AE269" t="s">
        <v>657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521</v>
      </c>
      <c r="C270" t="s">
        <v>69</v>
      </c>
      <c r="D270" t="s">
        <v>513</v>
      </c>
      <c r="E270" t="s">
        <v>513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491</v>
      </c>
      <c r="AC270" t="s">
        <v>673</v>
      </c>
      <c r="AD270" t="s">
        <v>491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521</v>
      </c>
      <c r="C271" t="s">
        <v>69</v>
      </c>
      <c r="D271" t="s">
        <v>492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491</v>
      </c>
      <c r="AC271" t="s">
        <v>673</v>
      </c>
      <c r="AD271" t="s">
        <v>491</v>
      </c>
      <c r="AE271" t="s">
        <v>657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521</v>
      </c>
      <c r="C272" t="s">
        <v>69</v>
      </c>
      <c r="D272" t="s">
        <v>492</v>
      </c>
      <c r="E272" t="s">
        <v>492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491</v>
      </c>
      <c r="AC272" s="148" t="s">
        <v>673</v>
      </c>
      <c r="AD272" t="s">
        <v>672</v>
      </c>
      <c r="AE272" t="s">
        <v>657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521</v>
      </c>
      <c r="C273" t="s">
        <v>69</v>
      </c>
      <c r="D273" t="s">
        <v>512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491</v>
      </c>
      <c r="AC273" t="s">
        <v>513</v>
      </c>
      <c r="AD273" t="s">
        <v>164</v>
      </c>
      <c r="AE273" t="s">
        <v>657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521</v>
      </c>
      <c r="C274" t="s">
        <v>69</v>
      </c>
      <c r="D274" t="s">
        <v>512</v>
      </c>
      <c r="E274" t="s">
        <v>512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491</v>
      </c>
      <c r="AC274" t="s">
        <v>513</v>
      </c>
      <c r="AD274" t="s">
        <v>491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521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491</v>
      </c>
      <c r="AC275" t="s">
        <v>513</v>
      </c>
      <c r="AD275" t="s">
        <v>491</v>
      </c>
      <c r="AE275" t="s">
        <v>657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521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491</v>
      </c>
      <c r="AC276" t="s">
        <v>492</v>
      </c>
      <c r="AD276" t="s">
        <v>491</v>
      </c>
      <c r="AE276" t="s">
        <v>657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521</v>
      </c>
      <c r="C277" t="s">
        <v>71</v>
      </c>
      <c r="D277" t="s">
        <v>491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491</v>
      </c>
      <c r="AC277" t="s">
        <v>672</v>
      </c>
      <c r="AD277" t="s">
        <v>164</v>
      </c>
      <c r="AE277" t="s">
        <v>657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521</v>
      </c>
      <c r="C278" t="s">
        <v>71</v>
      </c>
      <c r="D278" t="s">
        <v>491</v>
      </c>
      <c r="E278" t="s">
        <v>491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491</v>
      </c>
      <c r="AC278" t="s">
        <v>672</v>
      </c>
      <c r="AD278" t="s">
        <v>491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521</v>
      </c>
      <c r="C279" t="s">
        <v>71</v>
      </c>
      <c r="D279" t="s">
        <v>492</v>
      </c>
      <c r="E279" t="s">
        <v>492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491</v>
      </c>
      <c r="AC279" t="s">
        <v>672</v>
      </c>
      <c r="AD279" t="s">
        <v>491</v>
      </c>
      <c r="AE279" t="s">
        <v>657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521</v>
      </c>
      <c r="C280" t="s">
        <v>71</v>
      </c>
      <c r="D280" t="s">
        <v>512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491</v>
      </c>
      <c r="AC280" t="s">
        <v>514</v>
      </c>
      <c r="AD280" t="s">
        <v>491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521</v>
      </c>
      <c r="C281" t="s">
        <v>71</v>
      </c>
      <c r="D281" t="s">
        <v>512</v>
      </c>
      <c r="E281" t="s">
        <v>512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491</v>
      </c>
      <c r="AC281" t="s">
        <v>514</v>
      </c>
      <c r="AD281" t="s">
        <v>492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521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491</v>
      </c>
      <c r="AC282" t="s">
        <v>517</v>
      </c>
      <c r="AD282" t="s">
        <v>491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521</v>
      </c>
      <c r="C283" t="s">
        <v>73</v>
      </c>
      <c r="D283" t="s">
        <v>490</v>
      </c>
      <c r="E283" t="s">
        <v>490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491</v>
      </c>
      <c r="AC283" t="s">
        <v>517</v>
      </c>
      <c r="AD283" t="s">
        <v>513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521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491</v>
      </c>
      <c r="AC284" t="s">
        <v>512</v>
      </c>
      <c r="AD284" t="s">
        <v>164</v>
      </c>
      <c r="AE284" t="s">
        <v>657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521</v>
      </c>
      <c r="C285" t="s">
        <v>73</v>
      </c>
      <c r="D285" t="s">
        <v>164</v>
      </c>
      <c r="E285" t="s">
        <v>512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491</v>
      </c>
      <c r="AC285" t="s">
        <v>512</v>
      </c>
      <c r="AD285" t="s">
        <v>491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521</v>
      </c>
      <c r="C286" t="s">
        <v>73</v>
      </c>
      <c r="D286" t="s">
        <v>491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491</v>
      </c>
      <c r="AC286" t="s">
        <v>512</v>
      </c>
      <c r="AD286" t="s">
        <v>491</v>
      </c>
      <c r="AE286" t="s">
        <v>657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521</v>
      </c>
      <c r="C287" t="s">
        <v>73</v>
      </c>
      <c r="D287" t="s">
        <v>491</v>
      </c>
      <c r="E287" t="s">
        <v>491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491</v>
      </c>
      <c r="AC287" t="s">
        <v>512</v>
      </c>
      <c r="AD287" t="s">
        <v>512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521</v>
      </c>
      <c r="C288" t="s">
        <v>73</v>
      </c>
      <c r="D288" t="s">
        <v>491</v>
      </c>
      <c r="E288" s="604" t="s">
        <v>512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491</v>
      </c>
      <c r="AC288" t="s">
        <v>657</v>
      </c>
      <c r="AD288" t="s">
        <v>164</v>
      </c>
      <c r="AE288" t="s">
        <v>657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521</v>
      </c>
      <c r="C289" t="s">
        <v>73</v>
      </c>
      <c r="D289" t="s">
        <v>513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491</v>
      </c>
      <c r="AC289" t="s">
        <v>657</v>
      </c>
      <c r="AD289" t="s">
        <v>491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521</v>
      </c>
      <c r="C290" t="s">
        <v>73</v>
      </c>
      <c r="D290" t="s">
        <v>513</v>
      </c>
      <c r="E290" t="s">
        <v>513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491</v>
      </c>
      <c r="AC290" t="s">
        <v>657</v>
      </c>
      <c r="AD290" t="s">
        <v>491</v>
      </c>
      <c r="AE290" t="s">
        <v>657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521</v>
      </c>
      <c r="C291" t="s">
        <v>73</v>
      </c>
      <c r="D291" t="s">
        <v>492</v>
      </c>
      <c r="E291" t="s">
        <v>492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491</v>
      </c>
      <c r="AC291" t="s">
        <v>567</v>
      </c>
      <c r="AD291" t="s">
        <v>491</v>
      </c>
      <c r="AE291" t="s">
        <v>657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521</v>
      </c>
      <c r="C292" t="s">
        <v>73</v>
      </c>
      <c r="D292" t="s">
        <v>647</v>
      </c>
      <c r="E292" t="s">
        <v>647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491</v>
      </c>
      <c r="AC292" t="s">
        <v>519</v>
      </c>
      <c r="AD292" t="s">
        <v>491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521</v>
      </c>
      <c r="C293" t="s">
        <v>73</v>
      </c>
      <c r="D293" t="s">
        <v>512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491</v>
      </c>
      <c r="AC293" t="s">
        <v>519</v>
      </c>
      <c r="AD293" t="s">
        <v>491</v>
      </c>
      <c r="AE293" t="s">
        <v>657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521</v>
      </c>
      <c r="C294" t="s">
        <v>73</v>
      </c>
      <c r="D294" t="s">
        <v>512</v>
      </c>
      <c r="E294" s="604" t="s">
        <v>512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491</v>
      </c>
      <c r="AC294" t="s">
        <v>515</v>
      </c>
      <c r="AD294" t="s">
        <v>491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521</v>
      </c>
      <c r="C295" t="s">
        <v>73</v>
      </c>
      <c r="D295" t="s">
        <v>493</v>
      </c>
      <c r="E295" t="s">
        <v>493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491</v>
      </c>
      <c r="AC295" t="s">
        <v>515</v>
      </c>
      <c r="AD295" t="s">
        <v>491</v>
      </c>
      <c r="AE295" t="s">
        <v>657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522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492</v>
      </c>
      <c r="AC296" t="s">
        <v>671</v>
      </c>
      <c r="AD296" t="s">
        <v>492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522</v>
      </c>
      <c r="C297" t="s">
        <v>57</v>
      </c>
      <c r="D297" t="s">
        <v>490</v>
      </c>
      <c r="E297" t="s">
        <v>490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492</v>
      </c>
      <c r="AC297" t="s">
        <v>671</v>
      </c>
      <c r="AD297" t="s">
        <v>492</v>
      </c>
      <c r="AE297" t="s">
        <v>657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522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492</v>
      </c>
      <c r="AC298" t="s">
        <v>511</v>
      </c>
      <c r="AD298" t="s">
        <v>492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522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492</v>
      </c>
      <c r="AC299" t="s">
        <v>511</v>
      </c>
      <c r="AD299" t="s">
        <v>492</v>
      </c>
      <c r="AE299" t="s">
        <v>657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522</v>
      </c>
      <c r="C300" t="s">
        <v>59</v>
      </c>
      <c r="D300" t="s">
        <v>490</v>
      </c>
      <c r="E300" t="s">
        <v>490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492</v>
      </c>
      <c r="AC300" t="s">
        <v>490</v>
      </c>
      <c r="AD300" t="s">
        <v>492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522</v>
      </c>
      <c r="C301" t="s">
        <v>59</v>
      </c>
      <c r="D301" t="s">
        <v>491</v>
      </c>
      <c r="E301" s="604" t="s">
        <v>491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492</v>
      </c>
      <c r="AC301" t="s">
        <v>164</v>
      </c>
      <c r="AD301" t="s">
        <v>490</v>
      </c>
      <c r="AE301" t="s">
        <v>657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522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492</v>
      </c>
      <c r="AC302" t="s">
        <v>164</v>
      </c>
      <c r="AD302" t="s">
        <v>164</v>
      </c>
      <c r="AE302" t="s">
        <v>657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522</v>
      </c>
      <c r="C303" t="s">
        <v>61</v>
      </c>
      <c r="D303" t="s">
        <v>490</v>
      </c>
      <c r="E303" t="s">
        <v>490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492</v>
      </c>
      <c r="AC303" t="s">
        <v>164</v>
      </c>
      <c r="AD303" t="s">
        <v>492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522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492</v>
      </c>
      <c r="AC304" t="s">
        <v>164</v>
      </c>
      <c r="AD304" t="s">
        <v>492</v>
      </c>
      <c r="AE304" t="s">
        <v>657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522</v>
      </c>
      <c r="C305" t="s">
        <v>61</v>
      </c>
      <c r="D305" t="s">
        <v>491</v>
      </c>
      <c r="E305" t="s">
        <v>491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492</v>
      </c>
      <c r="AC305" t="s">
        <v>673</v>
      </c>
      <c r="AD305" t="s">
        <v>492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522</v>
      </c>
      <c r="C306" t="s">
        <v>61</v>
      </c>
      <c r="D306" t="s">
        <v>492</v>
      </c>
      <c r="E306" t="s">
        <v>492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492</v>
      </c>
      <c r="AC306" t="s">
        <v>513</v>
      </c>
      <c r="AD306" t="s">
        <v>492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522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492</v>
      </c>
      <c r="AC307" t="s">
        <v>513</v>
      </c>
      <c r="AD307" t="s">
        <v>492</v>
      </c>
      <c r="AE307" t="s">
        <v>657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522</v>
      </c>
      <c r="C308" t="s">
        <v>63</v>
      </c>
      <c r="D308" t="s">
        <v>511</v>
      </c>
      <c r="E308" t="s">
        <v>511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492</v>
      </c>
      <c r="AC308" t="s">
        <v>492</v>
      </c>
      <c r="AD308" t="s">
        <v>490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522</v>
      </c>
      <c r="C309" t="s">
        <v>63</v>
      </c>
      <c r="D309" t="s">
        <v>490</v>
      </c>
      <c r="E309" s="604" t="s">
        <v>490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492</v>
      </c>
      <c r="AC309" t="s">
        <v>492</v>
      </c>
      <c r="AD309" t="s">
        <v>490</v>
      </c>
      <c r="AE309" t="s">
        <v>657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522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492</v>
      </c>
      <c r="AC310" t="s">
        <v>492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522</v>
      </c>
      <c r="C311" t="s">
        <v>63</v>
      </c>
      <c r="D311" t="s">
        <v>491</v>
      </c>
      <c r="E311" t="s">
        <v>491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492</v>
      </c>
      <c r="AC311" t="s">
        <v>492</v>
      </c>
      <c r="AD311" t="s">
        <v>164</v>
      </c>
      <c r="AE311" t="s">
        <v>657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522</v>
      </c>
      <c r="C312" t="s">
        <v>63</v>
      </c>
      <c r="D312" t="s">
        <v>492</v>
      </c>
      <c r="E312" t="s">
        <v>492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492</v>
      </c>
      <c r="AC312" t="s">
        <v>492</v>
      </c>
      <c r="AD312" t="s">
        <v>492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522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492</v>
      </c>
      <c r="AC313" t="s">
        <v>492</v>
      </c>
      <c r="AD313" t="s">
        <v>492</v>
      </c>
      <c r="AE313" t="s">
        <v>657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522</v>
      </c>
      <c r="C314" t="s">
        <v>65</v>
      </c>
      <c r="D314" t="s">
        <v>511</v>
      </c>
      <c r="E314" t="s">
        <v>511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492</v>
      </c>
      <c r="AC314" t="s">
        <v>492</v>
      </c>
      <c r="AD314" t="s">
        <v>672</v>
      </c>
      <c r="AE314" t="s">
        <v>657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522</v>
      </c>
      <c r="C315" t="s">
        <v>65</v>
      </c>
      <c r="D315" t="s">
        <v>490</v>
      </c>
      <c r="E315" t="s">
        <v>490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492</v>
      </c>
      <c r="AC315" t="s">
        <v>672</v>
      </c>
      <c r="AD315" t="s">
        <v>490</v>
      </c>
      <c r="AE315" t="s">
        <v>657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522</v>
      </c>
      <c r="C316" t="s">
        <v>65</v>
      </c>
      <c r="D316" t="s">
        <v>490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492</v>
      </c>
      <c r="AC316" t="s">
        <v>672</v>
      </c>
      <c r="AD316" t="s">
        <v>492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522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492</v>
      </c>
      <c r="AC317" t="s">
        <v>672</v>
      </c>
      <c r="AD317" t="s">
        <v>492</v>
      </c>
      <c r="AE317" t="s">
        <v>657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522</v>
      </c>
      <c r="C318" t="s">
        <v>65</v>
      </c>
      <c r="D318" t="s">
        <v>491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492</v>
      </c>
      <c r="AC318" t="s">
        <v>514</v>
      </c>
      <c r="AD318" t="s">
        <v>492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522</v>
      </c>
      <c r="C319" t="s">
        <v>65</v>
      </c>
      <c r="D319" t="s">
        <v>491</v>
      </c>
      <c r="E319" s="604" t="s">
        <v>491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492</v>
      </c>
      <c r="AC319" t="s">
        <v>514</v>
      </c>
      <c r="AD319" t="s">
        <v>492</v>
      </c>
      <c r="AE319" t="s">
        <v>657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522</v>
      </c>
      <c r="C320" t="s">
        <v>65</v>
      </c>
      <c r="D320" t="s">
        <v>492</v>
      </c>
      <c r="E320" t="s">
        <v>492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492</v>
      </c>
      <c r="AC320" t="s">
        <v>517</v>
      </c>
      <c r="AD320" t="s">
        <v>492</v>
      </c>
      <c r="AE320" t="s">
        <v>657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522</v>
      </c>
      <c r="C321" t="s">
        <v>65</v>
      </c>
      <c r="D321" t="s">
        <v>647</v>
      </c>
      <c r="E321" t="s">
        <v>647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492</v>
      </c>
      <c r="AC321" t="s">
        <v>512</v>
      </c>
      <c r="AD321" t="s">
        <v>492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522</v>
      </c>
      <c r="C322" t="s">
        <v>65</v>
      </c>
      <c r="D322" t="s">
        <v>512</v>
      </c>
      <c r="E322" t="s">
        <v>512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492</v>
      </c>
      <c r="AC322" t="s">
        <v>512</v>
      </c>
      <c r="AD322" t="s">
        <v>492</v>
      </c>
      <c r="AE322" t="s">
        <v>657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522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492</v>
      </c>
      <c r="AC323" t="s">
        <v>657</v>
      </c>
      <c r="AD323" t="s">
        <v>511</v>
      </c>
      <c r="AE323" t="s">
        <v>657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522</v>
      </c>
      <c r="C324" t="s">
        <v>67</v>
      </c>
      <c r="D324" t="s">
        <v>511</v>
      </c>
      <c r="E324" t="s">
        <v>490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492</v>
      </c>
      <c r="AC324" t="s">
        <v>657</v>
      </c>
      <c r="AD324" t="s">
        <v>490</v>
      </c>
      <c r="AE324" t="s">
        <v>657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522</v>
      </c>
      <c r="C325" t="s">
        <v>67</v>
      </c>
      <c r="D325" t="s">
        <v>490</v>
      </c>
      <c r="E325" t="s">
        <v>490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492</v>
      </c>
      <c r="AC325" t="s">
        <v>657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522</v>
      </c>
      <c r="C326" t="s">
        <v>67</v>
      </c>
      <c r="D326" t="s">
        <v>490</v>
      </c>
      <c r="E326" t="s">
        <v>491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492</v>
      </c>
      <c r="AC326" t="s">
        <v>657</v>
      </c>
      <c r="AD326" t="s">
        <v>164</v>
      </c>
      <c r="AE326" t="s">
        <v>657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522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492</v>
      </c>
      <c r="AC327" t="s">
        <v>657</v>
      </c>
      <c r="AD327" t="s">
        <v>492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522</v>
      </c>
      <c r="C328" t="s">
        <v>67</v>
      </c>
      <c r="D328" t="s">
        <v>491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492</v>
      </c>
      <c r="AC328" t="s">
        <v>657</v>
      </c>
      <c r="AD328" t="s">
        <v>492</v>
      </c>
      <c r="AE328" t="s">
        <v>657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522</v>
      </c>
      <c r="C329" t="s">
        <v>67</v>
      </c>
      <c r="D329" t="s">
        <v>491</v>
      </c>
      <c r="E329" t="s">
        <v>491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492</v>
      </c>
      <c r="AC329" t="s">
        <v>657</v>
      </c>
      <c r="AD329" t="s">
        <v>512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522</v>
      </c>
      <c r="C330" t="s">
        <v>67</v>
      </c>
      <c r="D330" t="s">
        <v>492</v>
      </c>
      <c r="E330" t="s">
        <v>492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492</v>
      </c>
      <c r="AC330" t="s">
        <v>567</v>
      </c>
      <c r="AD330" t="s">
        <v>492</v>
      </c>
      <c r="AE330" t="s">
        <v>657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522</v>
      </c>
      <c r="C331" t="s">
        <v>67</v>
      </c>
      <c r="D331" t="s">
        <v>512</v>
      </c>
      <c r="E331" t="s">
        <v>512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492</v>
      </c>
      <c r="AC331" t="s">
        <v>519</v>
      </c>
      <c r="AD331" t="s">
        <v>492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522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492</v>
      </c>
      <c r="AC332" t="s">
        <v>519</v>
      </c>
      <c r="AD332" t="s">
        <v>492</v>
      </c>
      <c r="AE332" t="s">
        <v>657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522</v>
      </c>
      <c r="C333" t="s">
        <v>69</v>
      </c>
      <c r="D333" t="s">
        <v>490</v>
      </c>
      <c r="E333" t="s">
        <v>490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492</v>
      </c>
      <c r="AC333" t="s">
        <v>515</v>
      </c>
      <c r="AD333" t="s">
        <v>492</v>
      </c>
      <c r="AE333" t="s">
        <v>657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522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672</v>
      </c>
      <c r="AC334" t="s">
        <v>657</v>
      </c>
      <c r="AD334" t="s">
        <v>672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522</v>
      </c>
      <c r="C335" t="s">
        <v>69</v>
      </c>
      <c r="D335" t="s">
        <v>491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517</v>
      </c>
      <c r="AC335" t="s">
        <v>657</v>
      </c>
      <c r="AD335" t="s">
        <v>517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522</v>
      </c>
      <c r="C336" t="s">
        <v>69</v>
      </c>
      <c r="D336" t="s">
        <v>491</v>
      </c>
      <c r="E336" t="s">
        <v>491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512</v>
      </c>
      <c r="AC336" t="s">
        <v>164</v>
      </c>
      <c r="AD336" t="s">
        <v>164</v>
      </c>
      <c r="AE336" t="s">
        <v>657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522</v>
      </c>
      <c r="C337" t="s">
        <v>69</v>
      </c>
      <c r="D337" t="s">
        <v>492</v>
      </c>
      <c r="E337" t="s">
        <v>492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512</v>
      </c>
      <c r="AC337" t="s">
        <v>164</v>
      </c>
      <c r="AD337" t="s">
        <v>512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522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512</v>
      </c>
      <c r="AC338" t="s">
        <v>673</v>
      </c>
      <c r="AD338" t="s">
        <v>512</v>
      </c>
      <c r="AE338" t="s">
        <v>657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522</v>
      </c>
      <c r="C339" t="s">
        <v>71</v>
      </c>
      <c r="D339" t="s">
        <v>490</v>
      </c>
      <c r="E339" t="s">
        <v>490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512</v>
      </c>
      <c r="AC339" t="s">
        <v>657</v>
      </c>
      <c r="AD339" t="s">
        <v>164</v>
      </c>
      <c r="AE339" t="s">
        <v>657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522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512</v>
      </c>
      <c r="AC340" t="s">
        <v>657</v>
      </c>
      <c r="AD340" t="s">
        <v>512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522</v>
      </c>
      <c r="C341" t="s">
        <v>71</v>
      </c>
      <c r="D341" t="s">
        <v>491</v>
      </c>
      <c r="E341" t="s">
        <v>491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493</v>
      </c>
      <c r="AC341" t="s">
        <v>513</v>
      </c>
      <c r="AD341" t="s">
        <v>164</v>
      </c>
      <c r="AE341" t="s">
        <v>657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522</v>
      </c>
      <c r="C342" t="s">
        <v>71</v>
      </c>
      <c r="D342" t="s">
        <v>513</v>
      </c>
      <c r="E342" t="s">
        <v>513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493</v>
      </c>
      <c r="AC342" t="s">
        <v>492</v>
      </c>
      <c r="AD342" t="s">
        <v>493</v>
      </c>
      <c r="AE342" t="s">
        <v>657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522</v>
      </c>
      <c r="C343" t="s">
        <v>71</v>
      </c>
      <c r="D343" t="s">
        <v>647</v>
      </c>
      <c r="E343" t="s">
        <v>647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493</v>
      </c>
      <c r="AC343" t="s">
        <v>672</v>
      </c>
      <c r="AD343" t="s">
        <v>493</v>
      </c>
      <c r="AE343" t="s">
        <v>657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522</v>
      </c>
      <c r="C344" t="s">
        <v>71</v>
      </c>
      <c r="D344" t="s">
        <v>512</v>
      </c>
      <c r="E344" s="604" t="s">
        <v>512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493</v>
      </c>
      <c r="AC344" t="s">
        <v>657</v>
      </c>
      <c r="AD344" t="s">
        <v>164</v>
      </c>
      <c r="AE344" t="s">
        <v>657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522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493</v>
      </c>
      <c r="AC345" t="s">
        <v>657</v>
      </c>
      <c r="AD345" t="s">
        <v>493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522</v>
      </c>
      <c r="C346" t="s">
        <v>73</v>
      </c>
      <c r="D346" t="s">
        <v>490</v>
      </c>
      <c r="E346" t="s">
        <v>490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493</v>
      </c>
      <c r="AC346" t="s">
        <v>657</v>
      </c>
      <c r="AD346" t="s">
        <v>493</v>
      </c>
      <c r="AE346" t="s">
        <v>657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522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657</v>
      </c>
      <c r="AE347" t="s">
        <v>657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522</v>
      </c>
      <c r="C348" t="s">
        <v>73</v>
      </c>
      <c r="D348" t="s">
        <v>164</v>
      </c>
      <c r="E348" s="604" t="s">
        <v>512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488</v>
      </c>
      <c r="AC348" t="s">
        <v>164</v>
      </c>
      <c r="AD348" t="s">
        <v>164</v>
      </c>
      <c r="AE348" t="s">
        <v>657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522</v>
      </c>
      <c r="C349" t="s">
        <v>73</v>
      </c>
      <c r="D349" t="s">
        <v>491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511</v>
      </c>
      <c r="AC349" t="s">
        <v>511</v>
      </c>
      <c r="AD349" t="s">
        <v>511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522</v>
      </c>
      <c r="C350" t="s">
        <v>73</v>
      </c>
      <c r="D350" t="s">
        <v>491</v>
      </c>
      <c r="E350" s="604" t="s">
        <v>491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511</v>
      </c>
      <c r="AC350" t="s">
        <v>490</v>
      </c>
      <c r="AD350" t="s">
        <v>490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522</v>
      </c>
      <c r="C351" t="s">
        <v>73</v>
      </c>
      <c r="D351" t="s">
        <v>513</v>
      </c>
      <c r="E351" t="s">
        <v>513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511</v>
      </c>
      <c r="AC351" t="s">
        <v>164</v>
      </c>
      <c r="AD351" t="s">
        <v>511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522</v>
      </c>
      <c r="C352" t="s">
        <v>73</v>
      </c>
      <c r="D352" t="s">
        <v>492</v>
      </c>
      <c r="E352" t="s">
        <v>492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511</v>
      </c>
      <c r="AC352" t="s">
        <v>164</v>
      </c>
      <c r="AD352" t="s">
        <v>511</v>
      </c>
      <c r="AE352" t="s">
        <v>657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522</v>
      </c>
      <c r="C353" t="s">
        <v>73</v>
      </c>
      <c r="D353" t="s">
        <v>647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511</v>
      </c>
      <c r="AC353" t="s">
        <v>513</v>
      </c>
      <c r="AD353" t="s">
        <v>511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522</v>
      </c>
      <c r="C354" t="s">
        <v>73</v>
      </c>
      <c r="D354" t="s">
        <v>647</v>
      </c>
      <c r="E354" t="s">
        <v>647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511</v>
      </c>
      <c r="AC354" t="s">
        <v>672</v>
      </c>
      <c r="AD354" t="s">
        <v>491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522</v>
      </c>
      <c r="C355" t="s">
        <v>73</v>
      </c>
      <c r="D355" t="s">
        <v>512</v>
      </c>
      <c r="E355" t="s">
        <v>512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511</v>
      </c>
      <c r="AC355" t="s">
        <v>512</v>
      </c>
      <c r="AD355" t="s">
        <v>511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523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511</v>
      </c>
      <c r="AC356" t="s">
        <v>512</v>
      </c>
      <c r="AD356" t="s">
        <v>511</v>
      </c>
      <c r="AE356" t="s">
        <v>657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523</v>
      </c>
      <c r="C357" t="s">
        <v>57</v>
      </c>
      <c r="D357" t="s">
        <v>492</v>
      </c>
      <c r="E357" t="s">
        <v>492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511</v>
      </c>
      <c r="AC357" t="s">
        <v>512</v>
      </c>
      <c r="AD357" t="s">
        <v>164</v>
      </c>
      <c r="AE357" t="s">
        <v>657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523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511</v>
      </c>
      <c r="AC358" t="s">
        <v>512</v>
      </c>
      <c r="AD358" t="s">
        <v>491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523</v>
      </c>
      <c r="C359" t="s">
        <v>59</v>
      </c>
      <c r="D359" t="s">
        <v>492</v>
      </c>
      <c r="E359" s="604" t="s">
        <v>492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511</v>
      </c>
      <c r="AC359" t="s">
        <v>657</v>
      </c>
      <c r="AD359" t="s">
        <v>511</v>
      </c>
      <c r="AE359" t="s">
        <v>657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523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490</v>
      </c>
      <c r="AC360" t="s">
        <v>490</v>
      </c>
      <c r="AD360" t="s">
        <v>490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523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490</v>
      </c>
      <c r="AC361" t="s">
        <v>490</v>
      </c>
      <c r="AD361" t="s">
        <v>490</v>
      </c>
      <c r="AE361" t="s">
        <v>657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523</v>
      </c>
      <c r="C362" t="s">
        <v>61</v>
      </c>
      <c r="D362" t="s">
        <v>164</v>
      </c>
      <c r="E362" t="s">
        <v>512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490</v>
      </c>
      <c r="AC362" t="s">
        <v>164</v>
      </c>
      <c r="AD362" t="s">
        <v>490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523</v>
      </c>
      <c r="C363" t="s">
        <v>61</v>
      </c>
      <c r="D363" t="s">
        <v>492</v>
      </c>
      <c r="E363" t="s">
        <v>492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490</v>
      </c>
      <c r="AC363" t="s">
        <v>164</v>
      </c>
      <c r="AD363" t="s">
        <v>490</v>
      </c>
      <c r="AE363" t="s">
        <v>657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523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490</v>
      </c>
      <c r="AC364" t="s">
        <v>513</v>
      </c>
      <c r="AD364" t="s">
        <v>490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523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490</v>
      </c>
      <c r="AC365" t="s">
        <v>513</v>
      </c>
      <c r="AD365" t="s">
        <v>490</v>
      </c>
      <c r="AE365" t="s">
        <v>657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523</v>
      </c>
      <c r="C366" t="s">
        <v>63</v>
      </c>
      <c r="D366" t="s">
        <v>492</v>
      </c>
      <c r="E366" t="s">
        <v>492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490</v>
      </c>
      <c r="AC366" t="s">
        <v>672</v>
      </c>
      <c r="AD366" t="s">
        <v>490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523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490</v>
      </c>
      <c r="AC367" t="s">
        <v>672</v>
      </c>
      <c r="AD367" t="s">
        <v>490</v>
      </c>
      <c r="AE367" t="s">
        <v>657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523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490</v>
      </c>
      <c r="AC368" t="s">
        <v>672</v>
      </c>
      <c r="AD368" t="s">
        <v>491</v>
      </c>
      <c r="AE368" t="s">
        <v>657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523</v>
      </c>
      <c r="C369" t="s">
        <v>65</v>
      </c>
      <c r="D369" t="s">
        <v>492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490</v>
      </c>
      <c r="AC369" t="s">
        <v>512</v>
      </c>
      <c r="AD369" t="s">
        <v>490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523</v>
      </c>
      <c r="C370" t="s">
        <v>65</v>
      </c>
      <c r="D370" t="s">
        <v>492</v>
      </c>
      <c r="E370" t="s">
        <v>492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490</v>
      </c>
      <c r="AC370" t="s">
        <v>512</v>
      </c>
      <c r="AD370" t="s">
        <v>490</v>
      </c>
      <c r="AE370" t="s">
        <v>657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523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490</v>
      </c>
      <c r="AC371" t="s">
        <v>657</v>
      </c>
      <c r="AD371" t="s">
        <v>490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523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490</v>
      </c>
      <c r="AC372" t="s">
        <v>657</v>
      </c>
      <c r="AD372" t="s">
        <v>490</v>
      </c>
      <c r="AE372" t="s">
        <v>657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523</v>
      </c>
      <c r="C373" t="s">
        <v>67</v>
      </c>
      <c r="D373" t="s">
        <v>492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671</v>
      </c>
      <c r="AD373" t="s">
        <v>164</v>
      </c>
      <c r="AE373" t="s">
        <v>657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523</v>
      </c>
      <c r="C374" t="s">
        <v>67</v>
      </c>
      <c r="D374" t="s">
        <v>492</v>
      </c>
      <c r="E374" t="s">
        <v>492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511</v>
      </c>
      <c r="AD374" t="s">
        <v>164</v>
      </c>
      <c r="AE374" t="s">
        <v>657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523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490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523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490</v>
      </c>
      <c r="AD376" t="s">
        <v>164</v>
      </c>
      <c r="AE376" t="s">
        <v>657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523</v>
      </c>
      <c r="C377" t="s">
        <v>69</v>
      </c>
      <c r="D377" t="s">
        <v>491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488</v>
      </c>
      <c r="AE377" t="s">
        <v>657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523</v>
      </c>
      <c r="C378" t="s">
        <v>69</v>
      </c>
      <c r="D378" t="s">
        <v>491</v>
      </c>
      <c r="E378" t="s">
        <v>491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489</v>
      </c>
      <c r="AE378" t="s">
        <v>657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523</v>
      </c>
      <c r="C379" t="s">
        <v>69</v>
      </c>
      <c r="D379" t="s">
        <v>492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523</v>
      </c>
      <c r="C380" t="s">
        <v>69</v>
      </c>
      <c r="D380" t="s">
        <v>492</v>
      </c>
      <c r="E380" t="s">
        <v>492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657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523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492</v>
      </c>
      <c r="AE381" t="s">
        <v>657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523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512</v>
      </c>
      <c r="AE382" t="s">
        <v>657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523</v>
      </c>
      <c r="C383" t="s">
        <v>71</v>
      </c>
      <c r="D383" t="s">
        <v>164</v>
      </c>
      <c r="E383" t="s">
        <v>492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673</v>
      </c>
      <c r="AD383" t="s">
        <v>164</v>
      </c>
      <c r="AE383" t="s">
        <v>657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523</v>
      </c>
      <c r="C384" t="s">
        <v>71</v>
      </c>
      <c r="D384" t="s">
        <v>491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513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523</v>
      </c>
      <c r="C385" t="s">
        <v>71</v>
      </c>
      <c r="D385" t="s">
        <v>492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513</v>
      </c>
      <c r="AD385" t="s">
        <v>164</v>
      </c>
      <c r="AE385" t="s">
        <v>657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523</v>
      </c>
      <c r="C386" t="s">
        <v>71</v>
      </c>
      <c r="D386" t="s">
        <v>492</v>
      </c>
      <c r="E386" s="604" t="s">
        <v>492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492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523</v>
      </c>
      <c r="C387" t="s">
        <v>71</v>
      </c>
      <c r="D387" t="s">
        <v>647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492</v>
      </c>
      <c r="AD387" t="s">
        <v>164</v>
      </c>
      <c r="AE387" t="s">
        <v>657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523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492</v>
      </c>
      <c r="AD388" t="s">
        <v>492</v>
      </c>
      <c r="AE388" t="s">
        <v>657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523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672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523</v>
      </c>
      <c r="C390" t="s">
        <v>73</v>
      </c>
      <c r="D390" t="s">
        <v>491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672</v>
      </c>
      <c r="AD390" t="s">
        <v>164</v>
      </c>
      <c r="AE390" t="s">
        <v>657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523</v>
      </c>
      <c r="C391" t="s">
        <v>73</v>
      </c>
      <c r="D391" t="s">
        <v>491</v>
      </c>
      <c r="E391" t="s">
        <v>491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672</v>
      </c>
      <c r="AD391" t="s">
        <v>672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523</v>
      </c>
      <c r="C392" t="s">
        <v>73</v>
      </c>
      <c r="D392" t="s">
        <v>492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514</v>
      </c>
      <c r="AD392" t="s">
        <v>164</v>
      </c>
      <c r="AE392" t="s">
        <v>657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523</v>
      </c>
      <c r="C393" t="s">
        <v>73</v>
      </c>
      <c r="D393" t="s">
        <v>492</v>
      </c>
      <c r="E393" t="s">
        <v>492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512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523</v>
      </c>
      <c r="C394" t="s">
        <v>73</v>
      </c>
      <c r="D394" t="s">
        <v>647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512</v>
      </c>
      <c r="AD394" t="s">
        <v>164</v>
      </c>
      <c r="AE394" t="s">
        <v>657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524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512</v>
      </c>
      <c r="AD395" t="s">
        <v>492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524</v>
      </c>
      <c r="C396" t="s">
        <v>57</v>
      </c>
      <c r="D396" t="s">
        <v>489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512</v>
      </c>
      <c r="AD396" t="s">
        <v>512</v>
      </c>
      <c r="AE396" t="s">
        <v>657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524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657</v>
      </c>
      <c r="AD397" t="s">
        <v>488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524</v>
      </c>
      <c r="C398" t="s">
        <v>57</v>
      </c>
      <c r="D398" t="s">
        <v>492</v>
      </c>
      <c r="E398" t="s">
        <v>492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657</v>
      </c>
      <c r="AD398" t="s">
        <v>489</v>
      </c>
      <c r="AE398" t="s">
        <v>657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524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657</v>
      </c>
      <c r="AD399" t="s">
        <v>511</v>
      </c>
      <c r="AE399" t="s">
        <v>657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524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657</v>
      </c>
      <c r="AD400" t="s">
        <v>490</v>
      </c>
      <c r="AE400" t="s">
        <v>657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524</v>
      </c>
      <c r="C401" t="s">
        <v>59</v>
      </c>
      <c r="D401" t="s">
        <v>492</v>
      </c>
      <c r="E401" t="s">
        <v>492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657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524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657</v>
      </c>
      <c r="AD402" t="s">
        <v>164</v>
      </c>
      <c r="AE402" t="s">
        <v>657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524</v>
      </c>
      <c r="C403" t="s">
        <v>61</v>
      </c>
      <c r="D403" t="s">
        <v>511</v>
      </c>
      <c r="E403" t="s">
        <v>492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657</v>
      </c>
      <c r="AD403" t="s">
        <v>491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524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657</v>
      </c>
      <c r="AD404" t="s">
        <v>491</v>
      </c>
      <c r="AE404" t="s">
        <v>657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524</v>
      </c>
      <c r="C405" t="s">
        <v>61</v>
      </c>
      <c r="D405" t="s">
        <v>492</v>
      </c>
      <c r="E405" t="s">
        <v>492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657</v>
      </c>
      <c r="AD405" t="s">
        <v>492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524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657</v>
      </c>
      <c r="AD406" t="s">
        <v>492</v>
      </c>
      <c r="AE406" t="s">
        <v>657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524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657</v>
      </c>
      <c r="AD407" t="s">
        <v>512</v>
      </c>
      <c r="AE407" t="s">
        <v>657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524</v>
      </c>
      <c r="C408" t="s">
        <v>63</v>
      </c>
      <c r="D408" t="s">
        <v>492</v>
      </c>
      <c r="E408" t="s">
        <v>492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519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524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519</v>
      </c>
      <c r="AD409" t="s">
        <v>164</v>
      </c>
      <c r="AE409" t="s">
        <v>657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524</v>
      </c>
      <c r="C410" t="s">
        <v>65</v>
      </c>
      <c r="D410" t="s">
        <v>511</v>
      </c>
      <c r="E410" t="s">
        <v>492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515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524</v>
      </c>
      <c r="C411" t="s">
        <v>65</v>
      </c>
      <c r="D411" t="s">
        <v>164</v>
      </c>
      <c r="E411" t="s">
        <v>488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515</v>
      </c>
      <c r="AD411" t="s">
        <v>164</v>
      </c>
      <c r="AE411" t="s">
        <v>657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524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491</v>
      </c>
      <c r="AC412" t="s">
        <v>671</v>
      </c>
      <c r="AD412" t="s">
        <v>491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524</v>
      </c>
      <c r="C413" t="s">
        <v>65</v>
      </c>
      <c r="D413" t="s">
        <v>491</v>
      </c>
      <c r="E413" t="s">
        <v>491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491</v>
      </c>
      <c r="AC413" t="s">
        <v>511</v>
      </c>
      <c r="AD413" t="s">
        <v>491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524</v>
      </c>
      <c r="C414" t="s">
        <v>65</v>
      </c>
      <c r="D414" t="s">
        <v>492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491</v>
      </c>
      <c r="AC414" t="s">
        <v>511</v>
      </c>
      <c r="AD414" t="s">
        <v>491</v>
      </c>
      <c r="AE414" t="s">
        <v>657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524</v>
      </c>
      <c r="C415" t="s">
        <v>65</v>
      </c>
      <c r="D415" t="s">
        <v>492</v>
      </c>
      <c r="E415" t="s">
        <v>492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491</v>
      </c>
      <c r="AC415" t="s">
        <v>490</v>
      </c>
      <c r="AD415" t="s">
        <v>491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524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491</v>
      </c>
      <c r="AC416" t="s">
        <v>164</v>
      </c>
      <c r="AD416" t="s">
        <v>164</v>
      </c>
      <c r="AE416" t="s">
        <v>657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524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491</v>
      </c>
      <c r="AC417" t="s">
        <v>164</v>
      </c>
      <c r="AD417" t="s">
        <v>491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524</v>
      </c>
      <c r="C418" t="s">
        <v>67</v>
      </c>
      <c r="D418" t="s">
        <v>492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491</v>
      </c>
      <c r="AC418" t="s">
        <v>164</v>
      </c>
      <c r="AD418" t="s">
        <v>491</v>
      </c>
      <c r="AE418" t="s">
        <v>657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524</v>
      </c>
      <c r="C419" t="s">
        <v>67</v>
      </c>
      <c r="D419" t="s">
        <v>492</v>
      </c>
      <c r="E419" s="604" t="s">
        <v>492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491</v>
      </c>
      <c r="AC419" t="s">
        <v>673</v>
      </c>
      <c r="AD419" t="s">
        <v>491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524</v>
      </c>
      <c r="C420" t="s">
        <v>67</v>
      </c>
      <c r="D420" t="s">
        <v>647</v>
      </c>
      <c r="E420" t="s">
        <v>647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491</v>
      </c>
      <c r="AC420" t="s">
        <v>673</v>
      </c>
      <c r="AD420" t="s">
        <v>491</v>
      </c>
      <c r="AE420" t="s">
        <v>657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524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491</v>
      </c>
      <c r="AC421" t="s">
        <v>513</v>
      </c>
      <c r="AD421" t="s">
        <v>491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524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491</v>
      </c>
      <c r="AC422" t="s">
        <v>513</v>
      </c>
      <c r="AD422" t="s">
        <v>491</v>
      </c>
      <c r="AE422" t="s">
        <v>657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524</v>
      </c>
      <c r="C423" t="s">
        <v>69</v>
      </c>
      <c r="D423" t="s">
        <v>164</v>
      </c>
      <c r="E423" t="s">
        <v>492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491</v>
      </c>
      <c r="AC423" t="s">
        <v>492</v>
      </c>
      <c r="AD423" t="s">
        <v>491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524</v>
      </c>
      <c r="C424" t="s">
        <v>69</v>
      </c>
      <c r="D424" t="s">
        <v>164</v>
      </c>
      <c r="E424" t="s">
        <v>512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491</v>
      </c>
      <c r="AC424" t="s">
        <v>492</v>
      </c>
      <c r="AD424" t="s">
        <v>491</v>
      </c>
      <c r="AE424" t="s">
        <v>657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524</v>
      </c>
      <c r="C425" t="s">
        <v>69</v>
      </c>
      <c r="D425" t="s">
        <v>492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491</v>
      </c>
      <c r="AC425" t="s">
        <v>672</v>
      </c>
      <c r="AD425" t="s">
        <v>164</v>
      </c>
      <c r="AE425" t="s">
        <v>657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524</v>
      </c>
      <c r="C426" t="s">
        <v>69</v>
      </c>
      <c r="D426" t="s">
        <v>492</v>
      </c>
      <c r="E426" t="s">
        <v>492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491</v>
      </c>
      <c r="AC426" t="s">
        <v>672</v>
      </c>
      <c r="AD426" t="s">
        <v>491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524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491</v>
      </c>
      <c r="AC427" t="s">
        <v>672</v>
      </c>
      <c r="AD427" t="s">
        <v>491</v>
      </c>
      <c r="AE427" t="s">
        <v>657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524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491</v>
      </c>
      <c r="AC428" t="s">
        <v>514</v>
      </c>
      <c r="AD428" t="s">
        <v>491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524</v>
      </c>
      <c r="C429" t="s">
        <v>71</v>
      </c>
      <c r="D429" t="s">
        <v>492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491</v>
      </c>
      <c r="AC429" t="s">
        <v>514</v>
      </c>
      <c r="AD429" t="s">
        <v>491</v>
      </c>
      <c r="AE429" t="s">
        <v>657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524</v>
      </c>
      <c r="C430" t="s">
        <v>71</v>
      </c>
      <c r="D430" t="s">
        <v>492</v>
      </c>
      <c r="E430" t="s">
        <v>492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491</v>
      </c>
      <c r="AC430" t="s">
        <v>517</v>
      </c>
      <c r="AD430" t="s">
        <v>491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524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491</v>
      </c>
      <c r="AC431" t="s">
        <v>517</v>
      </c>
      <c r="AD431" t="s">
        <v>491</v>
      </c>
      <c r="AE431" t="s">
        <v>657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524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491</v>
      </c>
      <c r="AC432" t="s">
        <v>512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524</v>
      </c>
      <c r="C433" t="s">
        <v>73</v>
      </c>
      <c r="D433" t="s">
        <v>492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491</v>
      </c>
      <c r="AC433" t="s">
        <v>512</v>
      </c>
      <c r="AD433" t="s">
        <v>164</v>
      </c>
      <c r="AE433" t="s">
        <v>657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524</v>
      </c>
      <c r="C434" t="s">
        <v>73</v>
      </c>
      <c r="D434" t="s">
        <v>492</v>
      </c>
      <c r="E434" t="s">
        <v>492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491</v>
      </c>
      <c r="AC434" t="s">
        <v>512</v>
      </c>
      <c r="AD434" t="s">
        <v>491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525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491</v>
      </c>
      <c r="AC435" t="s">
        <v>512</v>
      </c>
      <c r="AD435" t="s">
        <v>491</v>
      </c>
      <c r="AE435" t="s">
        <v>657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525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491</v>
      </c>
      <c r="AC436" t="s">
        <v>512</v>
      </c>
      <c r="AD436" t="s">
        <v>513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525</v>
      </c>
      <c r="C437" t="s">
        <v>57</v>
      </c>
      <c r="D437" t="s">
        <v>164</v>
      </c>
      <c r="E437" t="s">
        <v>492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491</v>
      </c>
      <c r="AC437" t="s">
        <v>512</v>
      </c>
      <c r="AD437" t="s">
        <v>512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525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491</v>
      </c>
      <c r="AC438" t="s">
        <v>657</v>
      </c>
      <c r="AD438" t="s">
        <v>164</v>
      </c>
      <c r="AE438" t="s">
        <v>657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525</v>
      </c>
      <c r="C439" t="s">
        <v>59</v>
      </c>
      <c r="D439" t="s">
        <v>492</v>
      </c>
      <c r="E439" t="s">
        <v>492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491</v>
      </c>
      <c r="AC439" t="s">
        <v>657</v>
      </c>
      <c r="AD439" t="s">
        <v>491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525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491</v>
      </c>
      <c r="AC440" t="s">
        <v>657</v>
      </c>
      <c r="AD440" t="s">
        <v>491</v>
      </c>
      <c r="AE440" t="s">
        <v>657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525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491</v>
      </c>
      <c r="AC441" t="s">
        <v>567</v>
      </c>
      <c r="AD441" t="s">
        <v>491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525</v>
      </c>
      <c r="C442" t="s">
        <v>61</v>
      </c>
      <c r="D442" t="s">
        <v>492</v>
      </c>
      <c r="E442" t="s">
        <v>492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491</v>
      </c>
      <c r="AC442" t="s">
        <v>567</v>
      </c>
      <c r="AD442" t="s">
        <v>491</v>
      </c>
      <c r="AE442" t="s">
        <v>657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525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491</v>
      </c>
      <c r="AC443" t="s">
        <v>519</v>
      </c>
      <c r="AD443" t="s">
        <v>491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525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491</v>
      </c>
      <c r="AC444" t="s">
        <v>519</v>
      </c>
      <c r="AD444" t="s">
        <v>491</v>
      </c>
      <c r="AE444" t="s">
        <v>657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525</v>
      </c>
      <c r="C445" t="s">
        <v>63</v>
      </c>
      <c r="D445" t="s">
        <v>492</v>
      </c>
      <c r="E445" t="s">
        <v>492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491</v>
      </c>
      <c r="AC445" t="s">
        <v>515</v>
      </c>
      <c r="AD445" t="s">
        <v>491</v>
      </c>
      <c r="AE445" t="s">
        <v>657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525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513</v>
      </c>
      <c r="AC446" t="s">
        <v>164</v>
      </c>
      <c r="AD446" t="s">
        <v>164</v>
      </c>
      <c r="AE446" t="s">
        <v>657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525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513</v>
      </c>
      <c r="AC447" t="s">
        <v>164</v>
      </c>
      <c r="AD447" t="s">
        <v>513</v>
      </c>
      <c r="AE447" t="s">
        <v>657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525</v>
      </c>
      <c r="C448" t="s">
        <v>65</v>
      </c>
      <c r="D448" t="s">
        <v>164</v>
      </c>
      <c r="E448" t="s">
        <v>492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513</v>
      </c>
      <c r="AC448" t="s">
        <v>513</v>
      </c>
      <c r="AD448" t="s">
        <v>513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525</v>
      </c>
      <c r="C449" t="s">
        <v>65</v>
      </c>
      <c r="D449" t="s">
        <v>164</v>
      </c>
      <c r="E449" t="s">
        <v>512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513</v>
      </c>
      <c r="AC449" t="s">
        <v>517</v>
      </c>
      <c r="AD449" t="s">
        <v>513</v>
      </c>
      <c r="AE449" t="s">
        <v>657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525</v>
      </c>
      <c r="C450" t="s">
        <v>65</v>
      </c>
      <c r="D450" t="s">
        <v>491</v>
      </c>
      <c r="E450" t="s">
        <v>491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492</v>
      </c>
      <c r="AC450" t="s">
        <v>511</v>
      </c>
      <c r="AD450" t="s">
        <v>492</v>
      </c>
      <c r="AE450" t="s">
        <v>657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525</v>
      </c>
      <c r="C451" t="s">
        <v>65</v>
      </c>
      <c r="D451" t="s">
        <v>492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492</v>
      </c>
      <c r="AC451" t="s">
        <v>164</v>
      </c>
      <c r="AD451" t="s">
        <v>164</v>
      </c>
      <c r="AE451" t="s">
        <v>657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525</v>
      </c>
      <c r="C452" t="s">
        <v>65</v>
      </c>
      <c r="D452" t="s">
        <v>492</v>
      </c>
      <c r="E452" t="s">
        <v>492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492</v>
      </c>
      <c r="AC452" t="s">
        <v>164</v>
      </c>
      <c r="AD452" t="s">
        <v>492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525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492</v>
      </c>
      <c r="AC453" t="s">
        <v>164</v>
      </c>
      <c r="AD453" t="s">
        <v>492</v>
      </c>
      <c r="AE453" t="s">
        <v>657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525</v>
      </c>
      <c r="C454" t="s">
        <v>67</v>
      </c>
      <c r="D454" t="s">
        <v>490</v>
      </c>
      <c r="E454" t="s">
        <v>490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492</v>
      </c>
      <c r="AC454" t="s">
        <v>673</v>
      </c>
      <c r="AD454" t="s">
        <v>492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525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492</v>
      </c>
      <c r="AC455" t="s">
        <v>513</v>
      </c>
      <c r="AD455" t="s">
        <v>164</v>
      </c>
      <c r="AE455" t="s">
        <v>657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525</v>
      </c>
      <c r="C456" t="s">
        <v>67</v>
      </c>
      <c r="D456" t="s">
        <v>164</v>
      </c>
      <c r="E456" t="s">
        <v>492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492</v>
      </c>
      <c r="AC456" t="s">
        <v>513</v>
      </c>
      <c r="AD456" t="s">
        <v>492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525</v>
      </c>
      <c r="C457" t="s">
        <v>67</v>
      </c>
      <c r="D457" t="s">
        <v>491</v>
      </c>
      <c r="E457" t="s">
        <v>491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492</v>
      </c>
      <c r="AC457" t="s">
        <v>513</v>
      </c>
      <c r="AD457" t="s">
        <v>492</v>
      </c>
      <c r="AE457" t="s">
        <v>657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525</v>
      </c>
      <c r="C458" t="s">
        <v>67</v>
      </c>
      <c r="D458" t="s">
        <v>492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492</v>
      </c>
      <c r="AC458" t="s">
        <v>492</v>
      </c>
      <c r="AD458" t="s">
        <v>490</v>
      </c>
      <c r="AE458" t="s">
        <v>657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525</v>
      </c>
      <c r="C459" t="s">
        <v>67</v>
      </c>
      <c r="D459" t="s">
        <v>492</v>
      </c>
      <c r="E459" t="s">
        <v>492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492</v>
      </c>
      <c r="AC459" t="s">
        <v>492</v>
      </c>
      <c r="AD459" t="s">
        <v>164</v>
      </c>
      <c r="AE459" t="s">
        <v>657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525</v>
      </c>
      <c r="C460" t="s">
        <v>67</v>
      </c>
      <c r="D460" t="s">
        <v>647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492</v>
      </c>
      <c r="AC460" t="s">
        <v>492</v>
      </c>
      <c r="AD460" t="s">
        <v>492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525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492</v>
      </c>
      <c r="AC461" t="s">
        <v>492</v>
      </c>
      <c r="AD461" t="s">
        <v>492</v>
      </c>
      <c r="AE461" t="s">
        <v>657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525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492</v>
      </c>
      <c r="AC462" t="s">
        <v>672</v>
      </c>
      <c r="AD462" t="s">
        <v>164</v>
      </c>
      <c r="AE462" t="s">
        <v>657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525</v>
      </c>
      <c r="C463" t="s">
        <v>69</v>
      </c>
      <c r="D463" t="s">
        <v>491</v>
      </c>
      <c r="E463" t="s">
        <v>491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492</v>
      </c>
      <c r="AC463" t="s">
        <v>672</v>
      </c>
      <c r="AD463" t="s">
        <v>492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525</v>
      </c>
      <c r="C464" t="s">
        <v>69</v>
      </c>
      <c r="D464" t="s">
        <v>492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492</v>
      </c>
      <c r="AC464" t="s">
        <v>672</v>
      </c>
      <c r="AD464" t="s">
        <v>492</v>
      </c>
      <c r="AE464" t="s">
        <v>657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525</v>
      </c>
      <c r="C465" t="s">
        <v>69</v>
      </c>
      <c r="D465" t="s">
        <v>492</v>
      </c>
      <c r="E465" s="604" t="s">
        <v>492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492</v>
      </c>
      <c r="AC465" t="s">
        <v>672</v>
      </c>
      <c r="AD465" t="s">
        <v>672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525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492</v>
      </c>
      <c r="AC466" t="s">
        <v>514</v>
      </c>
      <c r="AD466" t="s">
        <v>492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525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492</v>
      </c>
      <c r="AC467" t="s">
        <v>514</v>
      </c>
      <c r="AD467" t="s">
        <v>492</v>
      </c>
      <c r="AE467" t="s">
        <v>657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525</v>
      </c>
      <c r="C468" t="s">
        <v>71</v>
      </c>
      <c r="D468" t="s">
        <v>491</v>
      </c>
      <c r="E468" s="604" t="s">
        <v>491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492</v>
      </c>
      <c r="AC468" t="s">
        <v>512</v>
      </c>
      <c r="AD468" t="s">
        <v>164</v>
      </c>
      <c r="AE468" t="s">
        <v>657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525</v>
      </c>
      <c r="C469" t="s">
        <v>71</v>
      </c>
      <c r="D469" t="s">
        <v>492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492</v>
      </c>
      <c r="AC469" t="s">
        <v>512</v>
      </c>
      <c r="AD469" t="s">
        <v>492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525</v>
      </c>
      <c r="C470" t="s">
        <v>71</v>
      </c>
      <c r="D470" t="s">
        <v>492</v>
      </c>
      <c r="E470" t="s">
        <v>492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492</v>
      </c>
      <c r="AC470" t="s">
        <v>512</v>
      </c>
      <c r="AD470" t="s">
        <v>492</v>
      </c>
      <c r="AE470" t="s">
        <v>657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525</v>
      </c>
      <c r="C471" t="s">
        <v>71</v>
      </c>
      <c r="D471" t="s">
        <v>512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492</v>
      </c>
      <c r="AC471" t="s">
        <v>657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525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492</v>
      </c>
      <c r="AC472" t="s">
        <v>657</v>
      </c>
      <c r="AD472" t="s">
        <v>164</v>
      </c>
      <c r="AE472" t="s">
        <v>657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525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492</v>
      </c>
      <c r="AC473" t="s">
        <v>657</v>
      </c>
      <c r="AD473" t="s">
        <v>492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525</v>
      </c>
      <c r="C474" t="s">
        <v>73</v>
      </c>
      <c r="D474" t="s">
        <v>492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492</v>
      </c>
      <c r="AC474" t="s">
        <v>657</v>
      </c>
      <c r="AD474" t="s">
        <v>492</v>
      </c>
      <c r="AE474" t="s">
        <v>657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525</v>
      </c>
      <c r="C475" t="s">
        <v>73</v>
      </c>
      <c r="D475" t="s">
        <v>492</v>
      </c>
      <c r="E475" t="s">
        <v>492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492</v>
      </c>
      <c r="AC475" t="s">
        <v>519</v>
      </c>
      <c r="AD475" t="s">
        <v>492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525</v>
      </c>
      <c r="C476" t="s">
        <v>73</v>
      </c>
      <c r="D476" t="s">
        <v>647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492</v>
      </c>
      <c r="AC476" t="s">
        <v>519</v>
      </c>
      <c r="AD476" t="s">
        <v>492</v>
      </c>
      <c r="AE476" t="s">
        <v>657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525</v>
      </c>
      <c r="C477" t="s">
        <v>73</v>
      </c>
      <c r="D477" t="s">
        <v>512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492</v>
      </c>
      <c r="AC477" t="s">
        <v>519</v>
      </c>
      <c r="AD477" t="s">
        <v>519</v>
      </c>
      <c r="AE477" t="s">
        <v>657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526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672</v>
      </c>
      <c r="AC478" t="s">
        <v>164</v>
      </c>
      <c r="AD478" t="s">
        <v>164</v>
      </c>
      <c r="AE478" t="s">
        <v>657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526</v>
      </c>
      <c r="C479" t="s">
        <v>57</v>
      </c>
      <c r="D479" t="s">
        <v>492</v>
      </c>
      <c r="E479" t="s">
        <v>492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672</v>
      </c>
      <c r="AC479" t="s">
        <v>164</v>
      </c>
      <c r="AD479" t="s">
        <v>672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526</v>
      </c>
      <c r="C480" t="s">
        <v>59</v>
      </c>
      <c r="D480" t="s">
        <v>492</v>
      </c>
      <c r="E480" t="s">
        <v>492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672</v>
      </c>
      <c r="AC480" t="s">
        <v>164</v>
      </c>
      <c r="AD480" t="s">
        <v>672</v>
      </c>
      <c r="AE480" t="s">
        <v>657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526</v>
      </c>
      <c r="C481" t="s">
        <v>59</v>
      </c>
      <c r="D481" t="s">
        <v>493</v>
      </c>
      <c r="E481" t="s">
        <v>493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672</v>
      </c>
      <c r="AC481" t="s">
        <v>672</v>
      </c>
      <c r="AD481" t="s">
        <v>672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526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672</v>
      </c>
      <c r="AC482" t="s">
        <v>657</v>
      </c>
      <c r="AD482" t="s">
        <v>672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526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514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526</v>
      </c>
      <c r="C484" t="s">
        <v>61</v>
      </c>
      <c r="D484" t="s">
        <v>492</v>
      </c>
      <c r="E484" t="s">
        <v>492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514</v>
      </c>
      <c r="AC484" t="s">
        <v>657</v>
      </c>
      <c r="AD484" t="s">
        <v>164</v>
      </c>
      <c r="AE484" t="s">
        <v>657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526</v>
      </c>
      <c r="C485" t="s">
        <v>61</v>
      </c>
      <c r="D485" t="s">
        <v>493</v>
      </c>
      <c r="E485" t="s">
        <v>493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512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526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512</v>
      </c>
      <c r="AC486" t="s">
        <v>164</v>
      </c>
      <c r="AD486" t="s">
        <v>164</v>
      </c>
      <c r="AE486" t="s">
        <v>657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526</v>
      </c>
      <c r="C487" t="s">
        <v>63</v>
      </c>
      <c r="D487" t="s">
        <v>511</v>
      </c>
      <c r="E487" t="s">
        <v>492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512</v>
      </c>
      <c r="AC487" t="s">
        <v>164</v>
      </c>
      <c r="AD487" t="s">
        <v>512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526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512</v>
      </c>
      <c r="AC488" t="s">
        <v>164</v>
      </c>
      <c r="AD488" t="s">
        <v>512</v>
      </c>
      <c r="AE488" t="s">
        <v>657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526</v>
      </c>
      <c r="C489" t="s">
        <v>63</v>
      </c>
      <c r="D489" t="s">
        <v>491</v>
      </c>
      <c r="E489" t="s">
        <v>491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512</v>
      </c>
      <c r="AC489" t="s">
        <v>673</v>
      </c>
      <c r="AD489" t="s">
        <v>512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526</v>
      </c>
      <c r="C490" t="s">
        <v>63</v>
      </c>
      <c r="D490" t="s">
        <v>492</v>
      </c>
      <c r="E490" t="s">
        <v>492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512</v>
      </c>
      <c r="AC490" t="s">
        <v>512</v>
      </c>
      <c r="AD490" t="s">
        <v>512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526</v>
      </c>
      <c r="C491" t="s">
        <v>63</v>
      </c>
      <c r="D491" t="s">
        <v>492</v>
      </c>
      <c r="E491" t="s">
        <v>515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512</v>
      </c>
      <c r="AC491" t="s">
        <v>512</v>
      </c>
      <c r="AD491" t="s">
        <v>512</v>
      </c>
      <c r="AE491" t="s">
        <v>657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526</v>
      </c>
      <c r="C492" t="s">
        <v>63</v>
      </c>
      <c r="D492" t="s">
        <v>493</v>
      </c>
      <c r="E492" t="s">
        <v>492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512</v>
      </c>
      <c r="AC492" t="s">
        <v>657</v>
      </c>
      <c r="AD492" t="s">
        <v>512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526</v>
      </c>
      <c r="C493" t="s">
        <v>63</v>
      </c>
      <c r="D493" t="s">
        <v>493</v>
      </c>
      <c r="E493" t="s">
        <v>493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512</v>
      </c>
      <c r="AC493" t="s">
        <v>657</v>
      </c>
      <c r="AD493" t="s">
        <v>512</v>
      </c>
      <c r="AE493" t="s">
        <v>657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526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519</v>
      </c>
      <c r="AC494" t="s">
        <v>164</v>
      </c>
      <c r="AD494" t="s">
        <v>519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526</v>
      </c>
      <c r="C495" t="s">
        <v>65</v>
      </c>
      <c r="D495" t="s">
        <v>511</v>
      </c>
      <c r="E495" t="s">
        <v>492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493</v>
      </c>
      <c r="AC495" t="s">
        <v>673</v>
      </c>
      <c r="AD495" t="s">
        <v>493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526</v>
      </c>
      <c r="C496" t="s">
        <v>65</v>
      </c>
      <c r="D496" t="s">
        <v>490</v>
      </c>
      <c r="E496" t="s">
        <v>490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493</v>
      </c>
      <c r="AC496" t="s">
        <v>512</v>
      </c>
      <c r="AD496" t="s">
        <v>164</v>
      </c>
      <c r="AE496" t="s">
        <v>657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526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493</v>
      </c>
      <c r="AC497" t="s">
        <v>519</v>
      </c>
      <c r="AD497" t="s">
        <v>164</v>
      </c>
      <c r="AE497" t="s">
        <v>657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526</v>
      </c>
      <c r="C498" t="s">
        <v>65</v>
      </c>
      <c r="D498" t="s">
        <v>491</v>
      </c>
      <c r="E498" t="s">
        <v>491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493</v>
      </c>
      <c r="AC498" t="s">
        <v>519</v>
      </c>
      <c r="AD498" t="s">
        <v>493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526</v>
      </c>
      <c r="C499" t="s">
        <v>65</v>
      </c>
      <c r="D499" t="s">
        <v>492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657</v>
      </c>
      <c r="AE499" t="s">
        <v>657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526</v>
      </c>
      <c r="C500" t="s">
        <v>65</v>
      </c>
      <c r="D500" t="s">
        <v>492</v>
      </c>
      <c r="E500" t="s">
        <v>492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671</v>
      </c>
      <c r="AC500" t="s">
        <v>164</v>
      </c>
      <c r="AD500" t="s">
        <v>164</v>
      </c>
      <c r="AE500" t="s">
        <v>657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526</v>
      </c>
      <c r="C501" t="s">
        <v>65</v>
      </c>
      <c r="D501" t="s">
        <v>492</v>
      </c>
      <c r="E501" t="s">
        <v>512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511</v>
      </c>
      <c r="AC501" t="s">
        <v>511</v>
      </c>
      <c r="AD501" t="s">
        <v>511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526</v>
      </c>
      <c r="C502" t="s">
        <v>65</v>
      </c>
      <c r="D502" t="s">
        <v>493</v>
      </c>
      <c r="E502" t="s">
        <v>493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511</v>
      </c>
      <c r="AC502" t="s">
        <v>513</v>
      </c>
      <c r="AD502" t="s">
        <v>511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526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511</v>
      </c>
      <c r="AC503" t="s">
        <v>513</v>
      </c>
      <c r="AD503" t="s">
        <v>491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526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511</v>
      </c>
      <c r="AC504" t="s">
        <v>672</v>
      </c>
      <c r="AD504" t="s">
        <v>511</v>
      </c>
      <c r="AE504" t="s">
        <v>657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526</v>
      </c>
      <c r="C505" t="s">
        <v>67</v>
      </c>
      <c r="D505" t="s">
        <v>164</v>
      </c>
      <c r="E505" t="s">
        <v>492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511</v>
      </c>
      <c r="AC505" t="s">
        <v>512</v>
      </c>
      <c r="AD505" t="s">
        <v>511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526</v>
      </c>
      <c r="C506" t="s">
        <v>67</v>
      </c>
      <c r="D506" t="s">
        <v>491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511</v>
      </c>
      <c r="AC506" t="s">
        <v>512</v>
      </c>
      <c r="AD506" t="s">
        <v>511</v>
      </c>
      <c r="AE506" t="s">
        <v>657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526</v>
      </c>
      <c r="C507" t="s">
        <v>67</v>
      </c>
      <c r="D507" t="s">
        <v>491</v>
      </c>
      <c r="E507" t="s">
        <v>491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511</v>
      </c>
      <c r="AC507" t="s">
        <v>657</v>
      </c>
      <c r="AD507" t="s">
        <v>511</v>
      </c>
      <c r="AE507" t="s">
        <v>657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526</v>
      </c>
      <c r="C508" t="s">
        <v>67</v>
      </c>
      <c r="D508" t="s">
        <v>492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511</v>
      </c>
      <c r="AC508" t="s">
        <v>657</v>
      </c>
      <c r="AD508" t="s">
        <v>490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526</v>
      </c>
      <c r="C509" t="s">
        <v>67</v>
      </c>
      <c r="D509" t="s">
        <v>492</v>
      </c>
      <c r="E509" t="s">
        <v>492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490</v>
      </c>
      <c r="AC509" t="s">
        <v>513</v>
      </c>
      <c r="AD509" t="s">
        <v>164</v>
      </c>
      <c r="AE509" t="s">
        <v>657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526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490</v>
      </c>
      <c r="AC510" t="s">
        <v>672</v>
      </c>
      <c r="AD510" t="s">
        <v>490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526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490</v>
      </c>
      <c r="AC511" t="s">
        <v>672</v>
      </c>
      <c r="AD511" t="s">
        <v>490</v>
      </c>
      <c r="AE511" t="s">
        <v>657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526</v>
      </c>
      <c r="C512" t="s">
        <v>69</v>
      </c>
      <c r="D512" t="s">
        <v>164</v>
      </c>
      <c r="E512" t="s">
        <v>492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490</v>
      </c>
      <c r="AC512" t="s">
        <v>512</v>
      </c>
      <c r="AD512" t="s">
        <v>490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526</v>
      </c>
      <c r="C513" t="s">
        <v>69</v>
      </c>
      <c r="D513" t="s">
        <v>491</v>
      </c>
      <c r="E513" t="s">
        <v>491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490</v>
      </c>
      <c r="AC513" t="s">
        <v>512</v>
      </c>
      <c r="AD513" t="s">
        <v>490</v>
      </c>
      <c r="AE513" t="s">
        <v>657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526</v>
      </c>
      <c r="C514" t="s">
        <v>69</v>
      </c>
      <c r="D514" t="s">
        <v>492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490</v>
      </c>
      <c r="AC514" t="s">
        <v>657</v>
      </c>
      <c r="AD514" t="s">
        <v>490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526</v>
      </c>
      <c r="C515" t="s">
        <v>69</v>
      </c>
      <c r="D515" t="s">
        <v>492</v>
      </c>
      <c r="E515" t="s">
        <v>492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490</v>
      </c>
      <c r="AC515" t="s">
        <v>657</v>
      </c>
      <c r="AD515" t="s">
        <v>490</v>
      </c>
      <c r="AE515" t="s">
        <v>657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526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671</v>
      </c>
      <c r="AD516" t="s">
        <v>164</v>
      </c>
      <c r="AE516" t="s">
        <v>657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526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511</v>
      </c>
      <c r="AD517" t="s">
        <v>511</v>
      </c>
      <c r="AE517" t="s">
        <v>657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526</v>
      </c>
      <c r="C518" t="s">
        <v>71</v>
      </c>
      <c r="D518" t="s">
        <v>491</v>
      </c>
      <c r="E518" t="s">
        <v>491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511</v>
      </c>
      <c r="AD518" t="s">
        <v>164</v>
      </c>
      <c r="AE518" t="s">
        <v>657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526</v>
      </c>
      <c r="C519" t="s">
        <v>71</v>
      </c>
      <c r="D519" t="s">
        <v>492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490</v>
      </c>
      <c r="AD519" t="s">
        <v>164</v>
      </c>
      <c r="AE519" t="s">
        <v>657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526</v>
      </c>
      <c r="C520" t="s">
        <v>71</v>
      </c>
      <c r="D520" t="s">
        <v>492</v>
      </c>
      <c r="E520" t="s">
        <v>492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526</v>
      </c>
      <c r="C521" t="s">
        <v>71</v>
      </c>
      <c r="D521" t="s">
        <v>647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657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526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492</v>
      </c>
      <c r="AE522" t="s">
        <v>657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526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512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526</v>
      </c>
      <c r="C524" t="s">
        <v>73</v>
      </c>
      <c r="D524" t="s">
        <v>513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673</v>
      </c>
      <c r="AD524" t="s">
        <v>164</v>
      </c>
      <c r="AE524" t="s">
        <v>657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526</v>
      </c>
      <c r="C525" t="s">
        <v>73</v>
      </c>
      <c r="D525" t="s">
        <v>492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513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526</v>
      </c>
      <c r="C526" t="s">
        <v>73</v>
      </c>
      <c r="D526" t="s">
        <v>492</v>
      </c>
      <c r="E526" t="s">
        <v>492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513</v>
      </c>
      <c r="AD526" t="s">
        <v>164</v>
      </c>
      <c r="AE526" t="s">
        <v>657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526</v>
      </c>
      <c r="C527" t="s">
        <v>73</v>
      </c>
      <c r="D527" t="s">
        <v>512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513</v>
      </c>
      <c r="AD527" t="s">
        <v>513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527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492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527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492</v>
      </c>
      <c r="AD529" t="s">
        <v>164</v>
      </c>
      <c r="AE529" t="s">
        <v>657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527</v>
      </c>
      <c r="C530" t="s">
        <v>57</v>
      </c>
      <c r="D530" t="s">
        <v>492</v>
      </c>
      <c r="E530" t="s">
        <v>492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492</v>
      </c>
      <c r="AD530" t="s">
        <v>492</v>
      </c>
      <c r="AE530" t="s">
        <v>657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527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672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527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672</v>
      </c>
      <c r="AD532" t="s">
        <v>164</v>
      </c>
      <c r="AE532" t="s">
        <v>657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527</v>
      </c>
      <c r="C533" t="s">
        <v>59</v>
      </c>
      <c r="D533" t="s">
        <v>492</v>
      </c>
      <c r="E533" t="s">
        <v>492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672</v>
      </c>
      <c r="AD533" t="s">
        <v>492</v>
      </c>
      <c r="AE533" t="s">
        <v>657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527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672</v>
      </c>
      <c r="AD534" t="s">
        <v>672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527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514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527</v>
      </c>
      <c r="C536" t="s">
        <v>61</v>
      </c>
      <c r="D536" t="s">
        <v>492</v>
      </c>
      <c r="E536" t="s">
        <v>492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514</v>
      </c>
      <c r="AD536" t="s">
        <v>164</v>
      </c>
      <c r="AE536" t="s">
        <v>657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527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512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527</v>
      </c>
      <c r="C538" t="s">
        <v>63</v>
      </c>
      <c r="D538" t="s">
        <v>490</v>
      </c>
      <c r="E538" t="s">
        <v>490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512</v>
      </c>
      <c r="AD538" t="s">
        <v>164</v>
      </c>
      <c r="AE538" t="s">
        <v>657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527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512</v>
      </c>
      <c r="AD539" t="s">
        <v>512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527</v>
      </c>
      <c r="C540" t="s">
        <v>63</v>
      </c>
      <c r="D540" t="s">
        <v>492</v>
      </c>
      <c r="E540" t="s">
        <v>492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512</v>
      </c>
      <c r="AD540" t="s">
        <v>512</v>
      </c>
      <c r="AE540" t="s">
        <v>657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527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657</v>
      </c>
      <c r="AD541" t="s">
        <v>490</v>
      </c>
      <c r="AE541" t="s">
        <v>657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527</v>
      </c>
      <c r="C542" t="s">
        <v>65</v>
      </c>
      <c r="D542" t="s">
        <v>490</v>
      </c>
      <c r="E542" t="s">
        <v>490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657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527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657</v>
      </c>
      <c r="AD543" t="s">
        <v>164</v>
      </c>
      <c r="AE543" t="s">
        <v>657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527</v>
      </c>
      <c r="C544" t="s">
        <v>65</v>
      </c>
      <c r="D544" t="s">
        <v>491</v>
      </c>
      <c r="E544" t="s">
        <v>491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657</v>
      </c>
      <c r="AD544" t="s">
        <v>491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527</v>
      </c>
      <c r="C545" t="s">
        <v>65</v>
      </c>
      <c r="D545" t="s">
        <v>492</v>
      </c>
      <c r="E545" t="s">
        <v>492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657</v>
      </c>
      <c r="AD545" t="s">
        <v>492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527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657</v>
      </c>
      <c r="AD546" t="s">
        <v>492</v>
      </c>
      <c r="AE546" t="s">
        <v>657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527</v>
      </c>
      <c r="C547" t="s">
        <v>67</v>
      </c>
      <c r="D547" t="s">
        <v>490</v>
      </c>
      <c r="E547" t="s">
        <v>490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657</v>
      </c>
      <c r="AD547" t="s">
        <v>512</v>
      </c>
      <c r="AE547" t="s">
        <v>657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527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519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527</v>
      </c>
      <c r="C549" t="s">
        <v>67</v>
      </c>
      <c r="D549" t="s">
        <v>491</v>
      </c>
      <c r="E549" t="s">
        <v>491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519</v>
      </c>
      <c r="AD549" t="s">
        <v>164</v>
      </c>
      <c r="AE549" t="s">
        <v>657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527</v>
      </c>
      <c r="C550" t="s">
        <v>67</v>
      </c>
      <c r="D550" t="s">
        <v>492</v>
      </c>
      <c r="E550" t="s">
        <v>492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515</v>
      </c>
      <c r="AD550" t="s">
        <v>164</v>
      </c>
      <c r="AE550" t="s">
        <v>657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527</v>
      </c>
      <c r="C551" t="s">
        <v>67</v>
      </c>
      <c r="D551" t="s">
        <v>512</v>
      </c>
      <c r="E551" t="s">
        <v>512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491</v>
      </c>
      <c r="AC551" t="s">
        <v>511</v>
      </c>
      <c r="AD551" t="s">
        <v>164</v>
      </c>
      <c r="AE551" t="s">
        <v>657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527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491</v>
      </c>
      <c r="AC552" t="s">
        <v>511</v>
      </c>
      <c r="AD552" t="s">
        <v>491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527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491</v>
      </c>
      <c r="AC553" t="s">
        <v>511</v>
      </c>
      <c r="AD553" t="s">
        <v>491</v>
      </c>
      <c r="AE553" t="s">
        <v>657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527</v>
      </c>
      <c r="C554" t="s">
        <v>69</v>
      </c>
      <c r="D554" t="s">
        <v>491</v>
      </c>
      <c r="E554" t="s">
        <v>491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491</v>
      </c>
      <c r="AC554" t="s">
        <v>164</v>
      </c>
      <c r="AD554" t="s">
        <v>164</v>
      </c>
      <c r="AE554" t="s">
        <v>657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527</v>
      </c>
      <c r="C555" t="s">
        <v>69</v>
      </c>
      <c r="D555" t="s">
        <v>492</v>
      </c>
      <c r="E555" t="s">
        <v>492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491</v>
      </c>
      <c r="AC555" t="s">
        <v>164</v>
      </c>
      <c r="AD555" t="s">
        <v>491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527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491</v>
      </c>
      <c r="AC556" t="s">
        <v>164</v>
      </c>
      <c r="AD556" t="s">
        <v>491</v>
      </c>
      <c r="AE556" t="s">
        <v>657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527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491</v>
      </c>
      <c r="AC557" t="s">
        <v>673</v>
      </c>
      <c r="AD557" t="s">
        <v>491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527</v>
      </c>
      <c r="C558" t="s">
        <v>71</v>
      </c>
      <c r="D558" t="s">
        <v>491</v>
      </c>
      <c r="E558" t="s">
        <v>491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491</v>
      </c>
      <c r="AC558" t="s">
        <v>673</v>
      </c>
      <c r="AD558" t="s">
        <v>491</v>
      </c>
      <c r="AE558" t="s">
        <v>657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527</v>
      </c>
      <c r="C559" t="s">
        <v>71</v>
      </c>
      <c r="D559" t="s">
        <v>492</v>
      </c>
      <c r="E559" t="s">
        <v>492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491</v>
      </c>
      <c r="AC559" t="s">
        <v>513</v>
      </c>
      <c r="AD559" t="s">
        <v>490</v>
      </c>
      <c r="AE559" t="s">
        <v>657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527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491</v>
      </c>
      <c r="AC560" t="s">
        <v>513</v>
      </c>
      <c r="AD560" t="s">
        <v>164</v>
      </c>
      <c r="AE560" t="s">
        <v>657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527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491</v>
      </c>
      <c r="AC561" t="s">
        <v>513</v>
      </c>
      <c r="AD561" t="s">
        <v>491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527</v>
      </c>
      <c r="C562" t="s">
        <v>73</v>
      </c>
      <c r="D562" t="s">
        <v>513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491</v>
      </c>
      <c r="AC562" t="s">
        <v>513</v>
      </c>
      <c r="AD562" t="s">
        <v>491</v>
      </c>
      <c r="AE562" t="s">
        <v>657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527</v>
      </c>
      <c r="C563" t="s">
        <v>73</v>
      </c>
      <c r="D563" t="s">
        <v>492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491</v>
      </c>
      <c r="AC563" t="s">
        <v>492</v>
      </c>
      <c r="AD563" t="s">
        <v>491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527</v>
      </c>
      <c r="C564" t="s">
        <v>73</v>
      </c>
      <c r="D564" t="s">
        <v>492</v>
      </c>
      <c r="E564" t="s">
        <v>492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491</v>
      </c>
      <c r="AC564" t="s">
        <v>672</v>
      </c>
      <c r="AD564" t="s">
        <v>164</v>
      </c>
      <c r="AE564" t="s">
        <v>657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527</v>
      </c>
      <c r="C565" t="s">
        <v>73</v>
      </c>
      <c r="D565" t="s">
        <v>512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491</v>
      </c>
      <c r="AC565" t="s">
        <v>672</v>
      </c>
      <c r="AD565" t="s">
        <v>491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528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491</v>
      </c>
      <c r="AC566" t="s">
        <v>672</v>
      </c>
      <c r="AD566" t="s">
        <v>491</v>
      </c>
      <c r="AE566" t="s">
        <v>657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528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491</v>
      </c>
      <c r="AC567" t="s">
        <v>514</v>
      </c>
      <c r="AD567" t="s">
        <v>491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528</v>
      </c>
      <c r="C568" t="s">
        <v>57</v>
      </c>
      <c r="D568" t="s">
        <v>492</v>
      </c>
      <c r="E568" t="s">
        <v>492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491</v>
      </c>
      <c r="AC568" t="s">
        <v>514</v>
      </c>
      <c r="AD568" t="s">
        <v>491</v>
      </c>
      <c r="AE568" t="s">
        <v>657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528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491</v>
      </c>
      <c r="AC569" t="s">
        <v>517</v>
      </c>
      <c r="AD569" t="s">
        <v>491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528</v>
      </c>
      <c r="C570" t="s">
        <v>59</v>
      </c>
      <c r="D570" t="s">
        <v>492</v>
      </c>
      <c r="E570" t="s">
        <v>492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491</v>
      </c>
      <c r="AC570" t="s">
        <v>512</v>
      </c>
      <c r="AD570" t="s">
        <v>164</v>
      </c>
      <c r="AE570" t="s">
        <v>657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528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491</v>
      </c>
      <c r="AC571" t="s">
        <v>512</v>
      </c>
      <c r="AD571" t="s">
        <v>491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528</v>
      </c>
      <c r="C572" t="s">
        <v>61</v>
      </c>
      <c r="D572" t="s">
        <v>511</v>
      </c>
      <c r="E572" t="s">
        <v>492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491</v>
      </c>
      <c r="AC572" t="s">
        <v>512</v>
      </c>
      <c r="AD572" t="s">
        <v>491</v>
      </c>
      <c r="AE572" t="s">
        <v>657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528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491</v>
      </c>
      <c r="AC573" t="s">
        <v>512</v>
      </c>
      <c r="AD573" t="s">
        <v>512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528</v>
      </c>
      <c r="C574" t="s">
        <v>61</v>
      </c>
      <c r="D574" t="s">
        <v>492</v>
      </c>
      <c r="E574" t="s">
        <v>492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491</v>
      </c>
      <c r="AC574" t="s">
        <v>657</v>
      </c>
      <c r="AD574" t="s">
        <v>164</v>
      </c>
      <c r="AE574" t="s">
        <v>657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528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491</v>
      </c>
      <c r="AC575" t="s">
        <v>657</v>
      </c>
      <c r="AD575" t="s">
        <v>491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528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491</v>
      </c>
      <c r="AC576" t="s">
        <v>657</v>
      </c>
      <c r="AD576" t="s">
        <v>491</v>
      </c>
      <c r="AE576" t="s">
        <v>657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528</v>
      </c>
      <c r="C577" t="s">
        <v>63</v>
      </c>
      <c r="D577" t="s">
        <v>492</v>
      </c>
      <c r="E577" t="s">
        <v>492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491</v>
      </c>
      <c r="AC577" t="s">
        <v>657</v>
      </c>
      <c r="AD577" t="s">
        <v>492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528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491</v>
      </c>
      <c r="AC578" t="s">
        <v>519</v>
      </c>
      <c r="AD578" t="s">
        <v>164</v>
      </c>
      <c r="AE578" t="s">
        <v>657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528</v>
      </c>
      <c r="C579" t="s">
        <v>65</v>
      </c>
      <c r="D579" t="s">
        <v>490</v>
      </c>
      <c r="E579" t="s">
        <v>490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491</v>
      </c>
      <c r="AC579" t="s">
        <v>519</v>
      </c>
      <c r="AD579" t="s">
        <v>491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528</v>
      </c>
      <c r="C580" t="s">
        <v>65</v>
      </c>
      <c r="D580" t="s">
        <v>164</v>
      </c>
      <c r="E580" t="s">
        <v>488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491</v>
      </c>
      <c r="AC580" t="s">
        <v>519</v>
      </c>
      <c r="AD580" t="s">
        <v>491</v>
      </c>
      <c r="AE580" t="s">
        <v>657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528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513</v>
      </c>
      <c r="AC581" t="s">
        <v>164</v>
      </c>
      <c r="AD581" t="s">
        <v>164</v>
      </c>
      <c r="AE581" t="s">
        <v>657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528</v>
      </c>
      <c r="C582" t="s">
        <v>65</v>
      </c>
      <c r="D582" t="s">
        <v>491</v>
      </c>
      <c r="E582" s="604" t="s">
        <v>491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513</v>
      </c>
      <c r="AC582" t="s">
        <v>164</v>
      </c>
      <c r="AD582" t="s">
        <v>513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528</v>
      </c>
      <c r="C583" t="s">
        <v>65</v>
      </c>
      <c r="D583" t="s">
        <v>492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513</v>
      </c>
      <c r="AC583" t="s">
        <v>513</v>
      </c>
      <c r="AD583" t="s">
        <v>513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528</v>
      </c>
      <c r="C584" t="s">
        <v>65</v>
      </c>
      <c r="D584" t="s">
        <v>492</v>
      </c>
      <c r="E584" s="604" t="s">
        <v>492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513</v>
      </c>
      <c r="AC584" t="s">
        <v>657</v>
      </c>
      <c r="AD584" t="s">
        <v>513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528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492</v>
      </c>
      <c r="AC585" t="s">
        <v>164</v>
      </c>
      <c r="AD585" t="s">
        <v>164</v>
      </c>
      <c r="AE585" t="s">
        <v>657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528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492</v>
      </c>
      <c r="AC586" t="s">
        <v>164</v>
      </c>
      <c r="AD586" t="s">
        <v>491</v>
      </c>
      <c r="AE586" t="s">
        <v>657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528</v>
      </c>
      <c r="C587" t="s">
        <v>67</v>
      </c>
      <c r="D587" t="s">
        <v>491</v>
      </c>
      <c r="E587" s="604" t="s">
        <v>491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492</v>
      </c>
      <c r="AC587" t="s">
        <v>164</v>
      </c>
      <c r="AD587" t="s">
        <v>492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528</v>
      </c>
      <c r="C588" t="s">
        <v>67</v>
      </c>
      <c r="D588" t="s">
        <v>492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492</v>
      </c>
      <c r="AC588" t="s">
        <v>164</v>
      </c>
      <c r="AD588" t="s">
        <v>492</v>
      </c>
      <c r="AE588" t="s">
        <v>657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528</v>
      </c>
      <c r="C589" t="s">
        <v>67</v>
      </c>
      <c r="D589" t="s">
        <v>492</v>
      </c>
      <c r="E589" t="s">
        <v>492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492</v>
      </c>
      <c r="AC589" t="s">
        <v>673</v>
      </c>
      <c r="AD589" t="s">
        <v>492</v>
      </c>
      <c r="AE589" t="s">
        <v>657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528</v>
      </c>
      <c r="C590" t="s">
        <v>67</v>
      </c>
      <c r="D590" t="s">
        <v>512</v>
      </c>
      <c r="E590" t="s">
        <v>512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492</v>
      </c>
      <c r="AC590" t="s">
        <v>513</v>
      </c>
      <c r="AD590" t="s">
        <v>164</v>
      </c>
      <c r="AE590" t="s">
        <v>657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528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492</v>
      </c>
      <c r="AC591" t="s">
        <v>513</v>
      </c>
      <c r="AD591" t="s">
        <v>492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528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492</v>
      </c>
      <c r="AC592" t="s">
        <v>513</v>
      </c>
      <c r="AD592" t="s">
        <v>492</v>
      </c>
      <c r="AE592" t="s">
        <v>657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528</v>
      </c>
      <c r="C593" t="s">
        <v>69</v>
      </c>
      <c r="D593" t="s">
        <v>164</v>
      </c>
      <c r="E593" t="s">
        <v>512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492</v>
      </c>
      <c r="AC593" t="s">
        <v>492</v>
      </c>
      <c r="AD593" t="s">
        <v>164</v>
      </c>
      <c r="AE593" t="s">
        <v>657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528</v>
      </c>
      <c r="C594" t="s">
        <v>69</v>
      </c>
      <c r="D594" t="s">
        <v>491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492</v>
      </c>
      <c r="AC594" t="s">
        <v>492</v>
      </c>
      <c r="AD594" t="s">
        <v>492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528</v>
      </c>
      <c r="C595" t="s">
        <v>69</v>
      </c>
      <c r="D595" t="s">
        <v>491</v>
      </c>
      <c r="E595" t="s">
        <v>491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492</v>
      </c>
      <c r="AC595" t="s">
        <v>492</v>
      </c>
      <c r="AD595" t="s">
        <v>492</v>
      </c>
      <c r="AE595" t="s">
        <v>657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528</v>
      </c>
      <c r="C596" t="s">
        <v>69</v>
      </c>
      <c r="D596" t="s">
        <v>513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492</v>
      </c>
      <c r="AC596" t="s">
        <v>672</v>
      </c>
      <c r="AD596" t="s">
        <v>164</v>
      </c>
      <c r="AE596" t="s">
        <v>657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528</v>
      </c>
      <c r="C597" t="s">
        <v>69</v>
      </c>
      <c r="D597" t="s">
        <v>492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492</v>
      </c>
      <c r="AC597" t="s">
        <v>672</v>
      </c>
      <c r="AD597" t="s">
        <v>492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528</v>
      </c>
      <c r="C598" t="s">
        <v>69</v>
      </c>
      <c r="D598" t="s">
        <v>492</v>
      </c>
      <c r="E598" t="s">
        <v>492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492</v>
      </c>
      <c r="AC598" t="s">
        <v>672</v>
      </c>
      <c r="AD598" t="s">
        <v>492</v>
      </c>
      <c r="AE598" t="s">
        <v>657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528</v>
      </c>
      <c r="C599" t="s">
        <v>69</v>
      </c>
      <c r="D599" t="s">
        <v>647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492</v>
      </c>
      <c r="AC599" t="s">
        <v>514</v>
      </c>
      <c r="AD599" t="s">
        <v>492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528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492</v>
      </c>
      <c r="AC600" t="s">
        <v>514</v>
      </c>
      <c r="AD600" t="s">
        <v>492</v>
      </c>
      <c r="AE600" t="s">
        <v>657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528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492</v>
      </c>
      <c r="AC601" t="s">
        <v>512</v>
      </c>
      <c r="AD601" t="s">
        <v>164</v>
      </c>
      <c r="AE601" t="s">
        <v>657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528</v>
      </c>
      <c r="C602" t="s">
        <v>71</v>
      </c>
      <c r="D602" t="s">
        <v>491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492</v>
      </c>
      <c r="AC602" t="s">
        <v>512</v>
      </c>
      <c r="AD602" t="s">
        <v>492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528</v>
      </c>
      <c r="C603" t="s">
        <v>71</v>
      </c>
      <c r="D603" t="s">
        <v>491</v>
      </c>
      <c r="E603" t="s">
        <v>491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492</v>
      </c>
      <c r="AC603" t="s">
        <v>512</v>
      </c>
      <c r="AD603" t="s">
        <v>492</v>
      </c>
      <c r="AE603" t="s">
        <v>657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528</v>
      </c>
      <c r="C604" t="s">
        <v>71</v>
      </c>
      <c r="D604" t="s">
        <v>492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492</v>
      </c>
      <c r="AC604" t="s">
        <v>657</v>
      </c>
      <c r="AD604" t="s">
        <v>164</v>
      </c>
      <c r="AE604" t="s">
        <v>657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528</v>
      </c>
      <c r="C605" t="s">
        <v>71</v>
      </c>
      <c r="D605" t="s">
        <v>492</v>
      </c>
      <c r="E605" t="s">
        <v>492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492</v>
      </c>
      <c r="AC605" t="s">
        <v>657</v>
      </c>
      <c r="AD605" t="s">
        <v>492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528</v>
      </c>
      <c r="C606" t="s">
        <v>71</v>
      </c>
      <c r="D606" t="s">
        <v>647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492</v>
      </c>
      <c r="AC606" t="s">
        <v>657</v>
      </c>
      <c r="AD606" t="s">
        <v>492</v>
      </c>
      <c r="AE606" t="s">
        <v>657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528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492</v>
      </c>
      <c r="AC607" t="s">
        <v>519</v>
      </c>
      <c r="AD607" t="s">
        <v>492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528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492</v>
      </c>
      <c r="AC608" t="s">
        <v>519</v>
      </c>
      <c r="AD608" t="s">
        <v>492</v>
      </c>
      <c r="AE608" t="s">
        <v>657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528</v>
      </c>
      <c r="C609" t="s">
        <v>73</v>
      </c>
      <c r="D609" t="s">
        <v>491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672</v>
      </c>
      <c r="AC609" t="s">
        <v>164</v>
      </c>
      <c r="AD609" t="s">
        <v>164</v>
      </c>
      <c r="AE609" t="s">
        <v>657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528</v>
      </c>
      <c r="C610" t="s">
        <v>73</v>
      </c>
      <c r="D610" t="s">
        <v>491</v>
      </c>
      <c r="E610" t="s">
        <v>491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672</v>
      </c>
      <c r="AC610" t="s">
        <v>164</v>
      </c>
      <c r="AD610" t="s">
        <v>672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528</v>
      </c>
      <c r="C611" t="s">
        <v>73</v>
      </c>
      <c r="D611" t="s">
        <v>492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672</v>
      </c>
      <c r="AC611" t="s">
        <v>164</v>
      </c>
      <c r="AD611" t="s">
        <v>672</v>
      </c>
      <c r="AE611" t="s">
        <v>657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528</v>
      </c>
      <c r="C612" t="s">
        <v>73</v>
      </c>
      <c r="D612" t="s">
        <v>492</v>
      </c>
      <c r="E612" t="s">
        <v>492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672</v>
      </c>
      <c r="AC612" t="s">
        <v>672</v>
      </c>
      <c r="AD612" t="s">
        <v>672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528</v>
      </c>
      <c r="C613" t="s">
        <v>73</v>
      </c>
      <c r="D613" t="s">
        <v>647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672</v>
      </c>
      <c r="AC613" t="s">
        <v>657</v>
      </c>
      <c r="AD613" t="s">
        <v>164</v>
      </c>
      <c r="AE613" t="s">
        <v>657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529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672</v>
      </c>
      <c r="AC614" t="s">
        <v>657</v>
      </c>
      <c r="AD614" t="s">
        <v>672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529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514</v>
      </c>
      <c r="AC615" t="s">
        <v>657</v>
      </c>
      <c r="AD615" t="s">
        <v>514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529</v>
      </c>
      <c r="C616" t="s">
        <v>57</v>
      </c>
      <c r="D616" t="s">
        <v>492</v>
      </c>
      <c r="E616" t="s">
        <v>492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517</v>
      </c>
      <c r="AC616" t="s">
        <v>517</v>
      </c>
      <c r="AD616" t="s">
        <v>517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529</v>
      </c>
      <c r="C617" t="s">
        <v>59</v>
      </c>
      <c r="D617" t="s">
        <v>492</v>
      </c>
      <c r="E617" t="s">
        <v>492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512</v>
      </c>
      <c r="AC617" t="s">
        <v>164</v>
      </c>
      <c r="AD617" t="s">
        <v>164</v>
      </c>
      <c r="AE617" t="s">
        <v>657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529</v>
      </c>
      <c r="C618" t="s">
        <v>61</v>
      </c>
      <c r="D618" t="s">
        <v>492</v>
      </c>
      <c r="E618" t="s">
        <v>492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512</v>
      </c>
      <c r="AC618" t="s">
        <v>164</v>
      </c>
      <c r="AD618" t="s">
        <v>512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529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512</v>
      </c>
      <c r="AC619" t="s">
        <v>164</v>
      </c>
      <c r="AD619" t="s">
        <v>512</v>
      </c>
      <c r="AE619" t="s">
        <v>657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529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512</v>
      </c>
      <c r="AC620" t="s">
        <v>673</v>
      </c>
      <c r="AD620" t="s">
        <v>512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529</v>
      </c>
      <c r="C621" t="s">
        <v>63</v>
      </c>
      <c r="D621" t="s">
        <v>492</v>
      </c>
      <c r="E621" t="s">
        <v>492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512</v>
      </c>
      <c r="AC621" t="s">
        <v>512</v>
      </c>
      <c r="AD621" t="s">
        <v>164</v>
      </c>
      <c r="AE621" t="s">
        <v>657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529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512</v>
      </c>
      <c r="AC622" t="s">
        <v>512</v>
      </c>
      <c r="AD622" t="s">
        <v>512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529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512</v>
      </c>
      <c r="AC623" t="s">
        <v>657</v>
      </c>
      <c r="AD623" t="s">
        <v>164</v>
      </c>
      <c r="AE623" t="s">
        <v>657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529</v>
      </c>
      <c r="C624" t="s">
        <v>65</v>
      </c>
      <c r="D624" t="s">
        <v>491</v>
      </c>
      <c r="E624" t="s">
        <v>491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512</v>
      </c>
      <c r="AC624" t="s">
        <v>657</v>
      </c>
      <c r="AD624" t="s">
        <v>512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529</v>
      </c>
      <c r="C625" t="s">
        <v>65</v>
      </c>
      <c r="D625" t="s">
        <v>492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512</v>
      </c>
      <c r="AC625" t="s">
        <v>657</v>
      </c>
      <c r="AD625" t="s">
        <v>512</v>
      </c>
      <c r="AE625" t="s">
        <v>657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529</v>
      </c>
      <c r="C626" t="s">
        <v>65</v>
      </c>
      <c r="D626" t="s">
        <v>492</v>
      </c>
      <c r="E626" t="s">
        <v>492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519</v>
      </c>
      <c r="AC626" t="s">
        <v>164</v>
      </c>
      <c r="AD626" t="s">
        <v>164</v>
      </c>
      <c r="AE626" t="s">
        <v>657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529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519</v>
      </c>
      <c r="AC627" t="s">
        <v>672</v>
      </c>
      <c r="AD627" t="s">
        <v>164</v>
      </c>
      <c r="AE627" t="s">
        <v>657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529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519</v>
      </c>
      <c r="AC628" t="s">
        <v>519</v>
      </c>
      <c r="AD628" t="s">
        <v>164</v>
      </c>
      <c r="AE628" t="s">
        <v>657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529</v>
      </c>
      <c r="C629" t="s">
        <v>67</v>
      </c>
      <c r="D629" t="s">
        <v>491</v>
      </c>
      <c r="E629" t="s">
        <v>491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657</v>
      </c>
      <c r="AE629" t="s">
        <v>657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529</v>
      </c>
      <c r="C630" t="s">
        <v>67</v>
      </c>
      <c r="D630" t="s">
        <v>492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511</v>
      </c>
      <c r="AC630" t="s">
        <v>512</v>
      </c>
      <c r="AD630" t="s">
        <v>511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529</v>
      </c>
      <c r="C631" t="s">
        <v>67</v>
      </c>
      <c r="D631" t="s">
        <v>492</v>
      </c>
      <c r="E631" t="s">
        <v>492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490</v>
      </c>
      <c r="AC631" t="s">
        <v>490</v>
      </c>
      <c r="AD631" t="s">
        <v>490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529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490</v>
      </c>
      <c r="AC632" t="s">
        <v>490</v>
      </c>
      <c r="AD632" t="s">
        <v>490</v>
      </c>
      <c r="AE632" t="s">
        <v>657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529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490</v>
      </c>
      <c r="AC633" t="s">
        <v>164</v>
      </c>
      <c r="AD633" t="s">
        <v>490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529</v>
      </c>
      <c r="C634" t="s">
        <v>69</v>
      </c>
      <c r="D634" t="s">
        <v>491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490</v>
      </c>
      <c r="AC634" t="s">
        <v>513</v>
      </c>
      <c r="AD634" t="s">
        <v>164</v>
      </c>
      <c r="AE634" t="s">
        <v>657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529</v>
      </c>
      <c r="C635" t="s">
        <v>69</v>
      </c>
      <c r="D635" t="s">
        <v>491</v>
      </c>
      <c r="E635" t="s">
        <v>491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490</v>
      </c>
      <c r="AC635" t="s">
        <v>672</v>
      </c>
      <c r="AD635" t="s">
        <v>490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529</v>
      </c>
      <c r="C636" t="s">
        <v>69</v>
      </c>
      <c r="D636" t="s">
        <v>492</v>
      </c>
      <c r="E636" t="s">
        <v>492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490</v>
      </c>
      <c r="AC636" t="s">
        <v>512</v>
      </c>
      <c r="AD636" t="s">
        <v>490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529</v>
      </c>
      <c r="C637" t="s">
        <v>69</v>
      </c>
      <c r="D637" t="s">
        <v>647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490</v>
      </c>
      <c r="AC637" t="s">
        <v>657</v>
      </c>
      <c r="AD637" t="s">
        <v>490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529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490</v>
      </c>
      <c r="AC638" t="s">
        <v>657</v>
      </c>
      <c r="AD638" t="s">
        <v>490</v>
      </c>
      <c r="AE638" t="s">
        <v>657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529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511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529</v>
      </c>
      <c r="C640" t="s">
        <v>71</v>
      </c>
      <c r="D640" t="s">
        <v>491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511</v>
      </c>
      <c r="AD640" t="s">
        <v>164</v>
      </c>
      <c r="AE640" t="s">
        <v>657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529</v>
      </c>
      <c r="C641" t="s">
        <v>71</v>
      </c>
      <c r="D641" t="s">
        <v>491</v>
      </c>
      <c r="E641" t="s">
        <v>491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489</v>
      </c>
      <c r="AE641" t="s">
        <v>657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529</v>
      </c>
      <c r="C642" t="s">
        <v>71</v>
      </c>
      <c r="D642" t="s">
        <v>492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529</v>
      </c>
      <c r="C643" t="s">
        <v>71</v>
      </c>
      <c r="D643" t="s">
        <v>492</v>
      </c>
      <c r="E643" t="s">
        <v>492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657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529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673</v>
      </c>
      <c r="AD644" t="s">
        <v>164</v>
      </c>
      <c r="AE644" t="s">
        <v>657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529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513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529</v>
      </c>
      <c r="C646" t="s">
        <v>73</v>
      </c>
      <c r="D646" t="s">
        <v>491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513</v>
      </c>
      <c r="AD646" t="s">
        <v>164</v>
      </c>
      <c r="AE646" t="s">
        <v>657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529</v>
      </c>
      <c r="C647" t="s">
        <v>73</v>
      </c>
      <c r="D647" t="s">
        <v>492</v>
      </c>
      <c r="E647" t="s">
        <v>492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492</v>
      </c>
      <c r="AD647" t="s">
        <v>164</v>
      </c>
      <c r="AE647" t="s">
        <v>657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529</v>
      </c>
      <c r="C648" t="s">
        <v>73</v>
      </c>
      <c r="D648" t="s">
        <v>647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492</v>
      </c>
      <c r="AD648" t="s">
        <v>492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529</v>
      </c>
      <c r="C649" t="s">
        <v>73</v>
      </c>
      <c r="D649" t="s">
        <v>647</v>
      </c>
      <c r="E649" t="s">
        <v>647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672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529</v>
      </c>
      <c r="C650" t="s">
        <v>73</v>
      </c>
      <c r="D650" t="s">
        <v>512</v>
      </c>
      <c r="E650" t="s">
        <v>512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672</v>
      </c>
      <c r="AD650" t="s">
        <v>164</v>
      </c>
      <c r="AE650" t="s">
        <v>657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530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514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530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514</v>
      </c>
      <c r="AD652" t="s">
        <v>164</v>
      </c>
      <c r="AE652" t="s">
        <v>657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530</v>
      </c>
      <c r="C653" t="s">
        <v>57</v>
      </c>
      <c r="D653" t="s">
        <v>492</v>
      </c>
      <c r="E653" t="s">
        <v>492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512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530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512</v>
      </c>
      <c r="AD654" t="s">
        <v>164</v>
      </c>
      <c r="AE654" t="s">
        <v>657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530</v>
      </c>
      <c r="C655" t="s">
        <v>59</v>
      </c>
      <c r="D655" t="s">
        <v>492</v>
      </c>
      <c r="E655" t="s">
        <v>492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512</v>
      </c>
      <c r="AD655" t="s">
        <v>512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530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657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530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657</v>
      </c>
      <c r="AD657" t="s">
        <v>164</v>
      </c>
      <c r="AE657" t="s">
        <v>657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530</v>
      </c>
      <c r="C658" t="s">
        <v>61</v>
      </c>
      <c r="D658" t="s">
        <v>492</v>
      </c>
      <c r="E658" t="s">
        <v>492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657</v>
      </c>
      <c r="AD658" t="s">
        <v>491</v>
      </c>
      <c r="AE658" t="s">
        <v>657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530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657</v>
      </c>
      <c r="AD659" t="s">
        <v>492</v>
      </c>
      <c r="AE659" t="s">
        <v>657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530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519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530</v>
      </c>
      <c r="C661" t="s">
        <v>63</v>
      </c>
      <c r="D661" t="s">
        <v>492</v>
      </c>
      <c r="E661" t="s">
        <v>492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519</v>
      </c>
      <c r="AD661" t="s">
        <v>164</v>
      </c>
      <c r="AE661" t="s">
        <v>657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530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515</v>
      </c>
      <c r="AD662" t="s">
        <v>164</v>
      </c>
      <c r="AE662" t="s">
        <v>657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530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491</v>
      </c>
      <c r="AC663" t="s">
        <v>511</v>
      </c>
      <c r="AD663" t="s">
        <v>491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530</v>
      </c>
      <c r="C664" t="s">
        <v>65</v>
      </c>
      <c r="D664" t="s">
        <v>491</v>
      </c>
      <c r="E664" t="s">
        <v>491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491</v>
      </c>
      <c r="AC664" t="s">
        <v>490</v>
      </c>
      <c r="AD664" t="s">
        <v>491</v>
      </c>
      <c r="AE664" t="s">
        <v>657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530</v>
      </c>
      <c r="C665" t="s">
        <v>65</v>
      </c>
      <c r="D665" t="s">
        <v>492</v>
      </c>
      <c r="E665" t="s">
        <v>511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491</v>
      </c>
      <c r="AC665" t="s">
        <v>164</v>
      </c>
      <c r="AD665" t="s">
        <v>164</v>
      </c>
      <c r="AE665" t="s">
        <v>657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530</v>
      </c>
      <c r="C666" t="s">
        <v>65</v>
      </c>
      <c r="D666" t="s">
        <v>492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491</v>
      </c>
      <c r="AC666" t="s">
        <v>164</v>
      </c>
      <c r="AD666" t="s">
        <v>491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530</v>
      </c>
      <c r="C667" t="s">
        <v>65</v>
      </c>
      <c r="D667" t="s">
        <v>492</v>
      </c>
      <c r="E667" t="s">
        <v>492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491</v>
      </c>
      <c r="AC667" t="s">
        <v>164</v>
      </c>
      <c r="AD667" t="s">
        <v>491</v>
      </c>
      <c r="AE667" t="s">
        <v>657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530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491</v>
      </c>
      <c r="AC668" t="s">
        <v>673</v>
      </c>
      <c r="AD668" t="s">
        <v>491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530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491</v>
      </c>
      <c r="AC669" t="s">
        <v>513</v>
      </c>
      <c r="AD669" t="s">
        <v>164</v>
      </c>
      <c r="AE669" t="s">
        <v>657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530</v>
      </c>
      <c r="C670" t="s">
        <v>67</v>
      </c>
      <c r="D670" t="s">
        <v>491</v>
      </c>
      <c r="E670" t="s">
        <v>491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491</v>
      </c>
      <c r="AC670" t="s">
        <v>513</v>
      </c>
      <c r="AD670" t="s">
        <v>491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530</v>
      </c>
      <c r="C671" t="s">
        <v>67</v>
      </c>
      <c r="D671" t="s">
        <v>492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491</v>
      </c>
      <c r="AC671" t="s">
        <v>513</v>
      </c>
      <c r="AD671" t="s">
        <v>491</v>
      </c>
      <c r="AE671" t="s">
        <v>657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530</v>
      </c>
      <c r="C672" t="s">
        <v>67</v>
      </c>
      <c r="D672" t="s">
        <v>492</v>
      </c>
      <c r="E672" t="s">
        <v>492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491</v>
      </c>
      <c r="AC672" t="s">
        <v>492</v>
      </c>
      <c r="AD672" t="s">
        <v>491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530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491</v>
      </c>
      <c r="AC673" t="s">
        <v>672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530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491</v>
      </c>
      <c r="AC674" t="s">
        <v>672</v>
      </c>
      <c r="AD674" t="s">
        <v>164</v>
      </c>
      <c r="AE674" t="s">
        <v>657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530</v>
      </c>
      <c r="C675" t="s">
        <v>69</v>
      </c>
      <c r="D675" t="s">
        <v>491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491</v>
      </c>
      <c r="AC675" t="s">
        <v>672</v>
      </c>
      <c r="AD675" t="s">
        <v>491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530</v>
      </c>
      <c r="C676" t="s">
        <v>69</v>
      </c>
      <c r="D676" t="s">
        <v>491</v>
      </c>
      <c r="E676" t="s">
        <v>491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491</v>
      </c>
      <c r="AC676" t="s">
        <v>672</v>
      </c>
      <c r="AD676" t="s">
        <v>491</v>
      </c>
      <c r="AE676" t="s">
        <v>657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530</v>
      </c>
      <c r="C677" t="s">
        <v>69</v>
      </c>
      <c r="D677" t="s">
        <v>492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491</v>
      </c>
      <c r="AC677" t="s">
        <v>517</v>
      </c>
      <c r="AD677" t="s">
        <v>491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530</v>
      </c>
      <c r="C678" t="s">
        <v>69</v>
      </c>
      <c r="D678" t="s">
        <v>492</v>
      </c>
      <c r="E678" t="s">
        <v>492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491</v>
      </c>
      <c r="AC678" t="s">
        <v>512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530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491</v>
      </c>
      <c r="AC679" t="s">
        <v>512</v>
      </c>
      <c r="AD679" t="s">
        <v>164</v>
      </c>
      <c r="AE679" t="s">
        <v>657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530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491</v>
      </c>
      <c r="AC680" t="s">
        <v>512</v>
      </c>
      <c r="AD680" t="s">
        <v>491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530</v>
      </c>
      <c r="C681" t="s">
        <v>71</v>
      </c>
      <c r="D681" t="s">
        <v>491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491</v>
      </c>
      <c r="AC681" t="s">
        <v>512</v>
      </c>
      <c r="AD681" t="s">
        <v>491</v>
      </c>
      <c r="AE681" t="s">
        <v>657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530</v>
      </c>
      <c r="C682" t="s">
        <v>71</v>
      </c>
      <c r="D682" t="s">
        <v>491</v>
      </c>
      <c r="E682" t="s">
        <v>491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491</v>
      </c>
      <c r="AC682" t="s">
        <v>657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530</v>
      </c>
      <c r="C683" t="s">
        <v>71</v>
      </c>
      <c r="D683" t="s">
        <v>492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491</v>
      </c>
      <c r="AC683" t="s">
        <v>657</v>
      </c>
      <c r="AD683" t="s">
        <v>164</v>
      </c>
      <c r="AE683" t="s">
        <v>657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530</v>
      </c>
      <c r="C684" t="s">
        <v>71</v>
      </c>
      <c r="D684" t="s">
        <v>492</v>
      </c>
      <c r="E684" t="s">
        <v>492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491</v>
      </c>
      <c r="AC684" t="s">
        <v>657</v>
      </c>
      <c r="AD684" t="s">
        <v>491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530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491</v>
      </c>
      <c r="AC685" t="s">
        <v>657</v>
      </c>
      <c r="AD685" t="s">
        <v>491</v>
      </c>
      <c r="AE685" t="s">
        <v>657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530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491</v>
      </c>
      <c r="AC686" t="s">
        <v>519</v>
      </c>
      <c r="AD686" t="s">
        <v>491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530</v>
      </c>
      <c r="C687" t="s">
        <v>73</v>
      </c>
      <c r="D687" t="s">
        <v>491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491</v>
      </c>
      <c r="AC687" t="s">
        <v>519</v>
      </c>
      <c r="AD687" t="s">
        <v>491</v>
      </c>
      <c r="AE687" t="s">
        <v>657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530</v>
      </c>
      <c r="C688" t="s">
        <v>73</v>
      </c>
      <c r="D688" t="s">
        <v>491</v>
      </c>
      <c r="E688" t="s">
        <v>491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513</v>
      </c>
      <c r="AC688" t="s">
        <v>164</v>
      </c>
      <c r="AD688" t="s">
        <v>164</v>
      </c>
      <c r="AE688" t="s">
        <v>657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530</v>
      </c>
      <c r="C689" t="s">
        <v>73</v>
      </c>
      <c r="D689" t="s">
        <v>513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513</v>
      </c>
      <c r="AC689" t="s">
        <v>164</v>
      </c>
      <c r="AD689" t="s">
        <v>513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530</v>
      </c>
      <c r="C690" t="s">
        <v>73</v>
      </c>
      <c r="D690" t="s">
        <v>492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513</v>
      </c>
      <c r="AC690" t="s">
        <v>513</v>
      </c>
      <c r="AD690" t="s">
        <v>491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530</v>
      </c>
      <c r="C691" t="s">
        <v>73</v>
      </c>
      <c r="D691" t="s">
        <v>492</v>
      </c>
      <c r="E691" t="s">
        <v>492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513</v>
      </c>
      <c r="AC691" t="s">
        <v>513</v>
      </c>
      <c r="AD691" t="s">
        <v>513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530</v>
      </c>
      <c r="C692" t="s">
        <v>73</v>
      </c>
      <c r="D692" t="s">
        <v>647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513</v>
      </c>
      <c r="AC692" t="s">
        <v>513</v>
      </c>
      <c r="AD692" t="s">
        <v>513</v>
      </c>
      <c r="AE692" t="s">
        <v>657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530</v>
      </c>
      <c r="C693" t="s">
        <v>73</v>
      </c>
      <c r="D693" t="s">
        <v>512</v>
      </c>
      <c r="E693" t="s">
        <v>512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513</v>
      </c>
      <c r="AC693" t="s">
        <v>657</v>
      </c>
      <c r="AD693" t="s">
        <v>513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531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492</v>
      </c>
      <c r="AC694" t="s">
        <v>164</v>
      </c>
      <c r="AD694" t="s">
        <v>164</v>
      </c>
      <c r="AE694" t="s">
        <v>657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531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492</v>
      </c>
      <c r="AC695" t="s">
        <v>164</v>
      </c>
      <c r="AD695" t="s">
        <v>492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531</v>
      </c>
      <c r="C696" t="s">
        <v>57</v>
      </c>
      <c r="D696" t="s">
        <v>492</v>
      </c>
      <c r="E696" t="s">
        <v>492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492</v>
      </c>
      <c r="AC696" t="s">
        <v>164</v>
      </c>
      <c r="AD696" t="s">
        <v>492</v>
      </c>
      <c r="AE696" t="s">
        <v>657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531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492</v>
      </c>
      <c r="AC697" t="s">
        <v>513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531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492</v>
      </c>
      <c r="AC698" t="s">
        <v>513</v>
      </c>
      <c r="AD698" t="s">
        <v>164</v>
      </c>
      <c r="AE698" t="s">
        <v>657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531</v>
      </c>
      <c r="C699" t="s">
        <v>59</v>
      </c>
      <c r="D699" t="s">
        <v>492</v>
      </c>
      <c r="E699" t="s">
        <v>492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492</v>
      </c>
      <c r="AC699" t="s">
        <v>513</v>
      </c>
      <c r="AD699" t="s">
        <v>492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531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492</v>
      </c>
      <c r="AC700" t="s">
        <v>513</v>
      </c>
      <c r="AD700" t="s">
        <v>492</v>
      </c>
      <c r="AE700" t="s">
        <v>657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531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492</v>
      </c>
      <c r="AC701" t="s">
        <v>492</v>
      </c>
      <c r="AD701" t="s">
        <v>164</v>
      </c>
      <c r="AE701" t="s">
        <v>657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531</v>
      </c>
      <c r="C702" t="s">
        <v>61</v>
      </c>
      <c r="D702" t="s">
        <v>492</v>
      </c>
      <c r="E702" t="s">
        <v>492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492</v>
      </c>
      <c r="AC702" t="s">
        <v>492</v>
      </c>
      <c r="AD702" t="s">
        <v>492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531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492</v>
      </c>
      <c r="AC703" t="s">
        <v>492</v>
      </c>
      <c r="AD703" t="s">
        <v>492</v>
      </c>
      <c r="AE703" t="s">
        <v>657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531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492</v>
      </c>
      <c r="AC704" t="s">
        <v>672</v>
      </c>
      <c r="AD704" t="s">
        <v>164</v>
      </c>
      <c r="AE704" t="s">
        <v>657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531</v>
      </c>
      <c r="C705" t="s">
        <v>63</v>
      </c>
      <c r="D705" t="s">
        <v>492</v>
      </c>
      <c r="E705" t="s">
        <v>492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492</v>
      </c>
      <c r="AC705" t="s">
        <v>672</v>
      </c>
      <c r="AD705" t="s">
        <v>492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531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492</v>
      </c>
      <c r="AC706" t="s">
        <v>672</v>
      </c>
      <c r="AD706" t="s">
        <v>492</v>
      </c>
      <c r="AE706" t="s">
        <v>657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531</v>
      </c>
      <c r="C707" t="s">
        <v>65</v>
      </c>
      <c r="D707" t="s">
        <v>488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492</v>
      </c>
      <c r="AC707" t="s">
        <v>512</v>
      </c>
      <c r="AD707" t="s">
        <v>164</v>
      </c>
      <c r="AE707" t="s">
        <v>657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531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492</v>
      </c>
      <c r="AC708" t="s">
        <v>512</v>
      </c>
      <c r="AD708" t="s">
        <v>492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531</v>
      </c>
      <c r="C709" t="s">
        <v>65</v>
      </c>
      <c r="D709" t="s">
        <v>164</v>
      </c>
      <c r="E709" t="s">
        <v>492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492</v>
      </c>
      <c r="AC709" t="s">
        <v>512</v>
      </c>
      <c r="AD709" t="s">
        <v>492</v>
      </c>
      <c r="AE709" t="s">
        <v>657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531</v>
      </c>
      <c r="C710" t="s">
        <v>65</v>
      </c>
      <c r="D710" t="s">
        <v>491</v>
      </c>
      <c r="E710" t="s">
        <v>492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492</v>
      </c>
      <c r="AC710" t="s">
        <v>657</v>
      </c>
      <c r="AD710" t="s">
        <v>164</v>
      </c>
      <c r="AE710" t="s">
        <v>657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531</v>
      </c>
      <c r="C711" t="s">
        <v>65</v>
      </c>
      <c r="D711" t="s">
        <v>492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492</v>
      </c>
      <c r="AC711" t="s">
        <v>657</v>
      </c>
      <c r="AD711" t="s">
        <v>492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531</v>
      </c>
      <c r="C712" t="s">
        <v>65</v>
      </c>
      <c r="D712" t="s">
        <v>492</v>
      </c>
      <c r="E712" t="s">
        <v>492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492</v>
      </c>
      <c r="AC712" t="s">
        <v>657</v>
      </c>
      <c r="AD712" t="s">
        <v>492</v>
      </c>
      <c r="AE712" t="s">
        <v>657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531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672</v>
      </c>
      <c r="AC713" t="s">
        <v>164</v>
      </c>
      <c r="AD713" t="s">
        <v>164</v>
      </c>
      <c r="AE713" t="s">
        <v>657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531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672</v>
      </c>
      <c r="AC714" t="s">
        <v>164</v>
      </c>
      <c r="AD714" t="s">
        <v>672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531</v>
      </c>
      <c r="C715" t="s">
        <v>67</v>
      </c>
      <c r="D715" t="s">
        <v>492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672</v>
      </c>
      <c r="AC715" t="s">
        <v>164</v>
      </c>
      <c r="AD715" t="s">
        <v>672</v>
      </c>
      <c r="AE715" t="s">
        <v>657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531</v>
      </c>
      <c r="C716" t="s">
        <v>67</v>
      </c>
      <c r="D716" t="s">
        <v>492</v>
      </c>
      <c r="E716" t="s">
        <v>492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672</v>
      </c>
      <c r="AC716" t="s">
        <v>672</v>
      </c>
      <c r="AD716" t="s">
        <v>164</v>
      </c>
      <c r="AE716" t="s">
        <v>657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531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672</v>
      </c>
      <c r="AC717" t="s">
        <v>672</v>
      </c>
      <c r="AD717" t="s">
        <v>672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531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672</v>
      </c>
      <c r="AC718" t="s">
        <v>657</v>
      </c>
      <c r="AD718" t="s">
        <v>672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531</v>
      </c>
      <c r="C719" t="s">
        <v>69</v>
      </c>
      <c r="D719" t="s">
        <v>164</v>
      </c>
      <c r="E719" t="s">
        <v>492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517</v>
      </c>
      <c r="AC719" t="s">
        <v>517</v>
      </c>
      <c r="AD719" t="s">
        <v>517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531</v>
      </c>
      <c r="C720" t="s">
        <v>69</v>
      </c>
      <c r="D720" t="s">
        <v>492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512</v>
      </c>
      <c r="AC720" t="s">
        <v>164</v>
      </c>
      <c r="AD720" t="s">
        <v>164</v>
      </c>
      <c r="AE720" t="s">
        <v>657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531</v>
      </c>
      <c r="C721" t="s">
        <v>69</v>
      </c>
      <c r="D721" t="s">
        <v>492</v>
      </c>
      <c r="E721" t="s">
        <v>492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512</v>
      </c>
      <c r="AC721" t="s">
        <v>164</v>
      </c>
      <c r="AD721" t="s">
        <v>512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531</v>
      </c>
      <c r="C722" t="s">
        <v>69</v>
      </c>
      <c r="D722" t="s">
        <v>647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512</v>
      </c>
      <c r="AC722" t="s">
        <v>164</v>
      </c>
      <c r="AD722" t="s">
        <v>512</v>
      </c>
      <c r="AE722" t="s">
        <v>657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531</v>
      </c>
      <c r="C723" t="s">
        <v>69</v>
      </c>
      <c r="D723" t="s">
        <v>519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512</v>
      </c>
      <c r="AC723" t="s">
        <v>673</v>
      </c>
      <c r="AD723" t="s">
        <v>512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531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512</v>
      </c>
      <c r="AC724" t="s">
        <v>512</v>
      </c>
      <c r="AD724" t="s">
        <v>164</v>
      </c>
      <c r="AE724" t="s">
        <v>657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531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512</v>
      </c>
      <c r="AC725" t="s">
        <v>512</v>
      </c>
      <c r="AD725" t="s">
        <v>512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531</v>
      </c>
      <c r="C726" t="s">
        <v>71</v>
      </c>
      <c r="D726" t="s">
        <v>491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512</v>
      </c>
      <c r="AC726" t="s">
        <v>512</v>
      </c>
      <c r="AD726" t="s">
        <v>512</v>
      </c>
      <c r="AE726" t="s">
        <v>657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531</v>
      </c>
      <c r="C727" t="s">
        <v>71</v>
      </c>
      <c r="D727" t="s">
        <v>491</v>
      </c>
      <c r="E727" t="s">
        <v>491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512</v>
      </c>
      <c r="AC727" t="s">
        <v>657</v>
      </c>
      <c r="AD727" t="s">
        <v>164</v>
      </c>
      <c r="AE727" t="s">
        <v>657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531</v>
      </c>
      <c r="C728" t="s">
        <v>71</v>
      </c>
      <c r="D728" t="s">
        <v>492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512</v>
      </c>
      <c r="AC728" t="s">
        <v>657</v>
      </c>
      <c r="AD728" t="s">
        <v>512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531</v>
      </c>
      <c r="C729" t="s">
        <v>71</v>
      </c>
      <c r="D729" t="s">
        <v>492</v>
      </c>
      <c r="E729" t="s">
        <v>492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512</v>
      </c>
      <c r="AC729" t="s">
        <v>657</v>
      </c>
      <c r="AD729" t="s">
        <v>512</v>
      </c>
      <c r="AE729" t="s">
        <v>657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531</v>
      </c>
      <c r="C730" t="s">
        <v>71</v>
      </c>
      <c r="D730" t="s">
        <v>647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519</v>
      </c>
      <c r="AC730" t="s">
        <v>164</v>
      </c>
      <c r="AD730" t="s">
        <v>164</v>
      </c>
      <c r="AE730" t="s">
        <v>657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531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657</v>
      </c>
      <c r="AE731" t="s">
        <v>657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531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511</v>
      </c>
      <c r="AC732" t="s">
        <v>512</v>
      </c>
      <c r="AD732" t="s">
        <v>511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531</v>
      </c>
      <c r="C733" t="s">
        <v>73</v>
      </c>
      <c r="D733" t="s">
        <v>491</v>
      </c>
      <c r="E733" t="s">
        <v>491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511</v>
      </c>
      <c r="AC733" t="s">
        <v>512</v>
      </c>
      <c r="AD733" t="s">
        <v>164</v>
      </c>
      <c r="AE733" t="s">
        <v>657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531</v>
      </c>
      <c r="C734" t="s">
        <v>73</v>
      </c>
      <c r="D734" t="s">
        <v>492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490</v>
      </c>
      <c r="AC734" t="s">
        <v>490</v>
      </c>
      <c r="AD734" t="s">
        <v>490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531</v>
      </c>
      <c r="C735" t="s">
        <v>73</v>
      </c>
      <c r="D735" t="s">
        <v>492</v>
      </c>
      <c r="E735" t="s">
        <v>491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490</v>
      </c>
      <c r="AC735" t="s">
        <v>490</v>
      </c>
      <c r="AD735" t="s">
        <v>164</v>
      </c>
      <c r="AE735" t="s">
        <v>657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531</v>
      </c>
      <c r="C736" t="s">
        <v>73</v>
      </c>
      <c r="D736" t="s">
        <v>492</v>
      </c>
      <c r="E736" t="s">
        <v>492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490</v>
      </c>
      <c r="AC736" t="s">
        <v>164</v>
      </c>
      <c r="AD736" t="s">
        <v>490</v>
      </c>
      <c r="AE736" t="s">
        <v>657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531</v>
      </c>
      <c r="C737" t="s">
        <v>73</v>
      </c>
      <c r="D737" t="s">
        <v>647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490</v>
      </c>
      <c r="AC737" t="s">
        <v>673</v>
      </c>
      <c r="AD737" t="s">
        <v>490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532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490</v>
      </c>
      <c r="AC738" t="s">
        <v>672</v>
      </c>
      <c r="AD738" t="s">
        <v>490</v>
      </c>
      <c r="AE738" t="s">
        <v>657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532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490</v>
      </c>
      <c r="AC739" t="s">
        <v>517</v>
      </c>
      <c r="AD739" t="s">
        <v>517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532</v>
      </c>
      <c r="C740" t="s">
        <v>57</v>
      </c>
      <c r="D740" t="s">
        <v>492</v>
      </c>
      <c r="E740" t="s">
        <v>492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490</v>
      </c>
      <c r="AC740" t="s">
        <v>512</v>
      </c>
      <c r="AD740" t="s">
        <v>490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532</v>
      </c>
      <c r="C741" t="s">
        <v>59</v>
      </c>
      <c r="D741" t="s">
        <v>492</v>
      </c>
      <c r="E741" t="s">
        <v>492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490</v>
      </c>
      <c r="AC741" t="s">
        <v>512</v>
      </c>
      <c r="AD741" t="s">
        <v>490</v>
      </c>
      <c r="AE741" t="s">
        <v>657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532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490</v>
      </c>
      <c r="AC742" t="s">
        <v>657</v>
      </c>
      <c r="AD742" t="s">
        <v>490</v>
      </c>
      <c r="AE742" t="s">
        <v>657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532</v>
      </c>
      <c r="C743" t="s">
        <v>61</v>
      </c>
      <c r="D743" t="s">
        <v>492</v>
      </c>
      <c r="E743" t="s">
        <v>490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511</v>
      </c>
      <c r="AD743" t="s">
        <v>164</v>
      </c>
      <c r="AE743" t="s">
        <v>657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532</v>
      </c>
      <c r="C744" t="s">
        <v>61</v>
      </c>
      <c r="D744" t="s">
        <v>492</v>
      </c>
      <c r="E744" t="s">
        <v>492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532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657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532</v>
      </c>
      <c r="C746" t="s">
        <v>63</v>
      </c>
      <c r="D746" t="s">
        <v>492</v>
      </c>
      <c r="E746" t="s">
        <v>490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673</v>
      </c>
      <c r="AD746" t="s">
        <v>164</v>
      </c>
      <c r="AE746" t="s">
        <v>657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532</v>
      </c>
      <c r="C747" t="s">
        <v>63</v>
      </c>
      <c r="D747" t="s">
        <v>492</v>
      </c>
      <c r="E747" t="s">
        <v>492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673</v>
      </c>
      <c r="AD747" t="s">
        <v>491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532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513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532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513</v>
      </c>
      <c r="AD749" t="s">
        <v>164</v>
      </c>
      <c r="AE749" t="s">
        <v>657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532</v>
      </c>
      <c r="C750" t="s">
        <v>65</v>
      </c>
      <c r="D750" t="s">
        <v>491</v>
      </c>
      <c r="E750" t="s">
        <v>491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492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532</v>
      </c>
      <c r="C751" t="s">
        <v>65</v>
      </c>
      <c r="D751" t="s">
        <v>492</v>
      </c>
      <c r="E751" t="s">
        <v>490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492</v>
      </c>
      <c r="AD751" t="s">
        <v>164</v>
      </c>
      <c r="AE751" t="s">
        <v>657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532</v>
      </c>
      <c r="C752" t="s">
        <v>65</v>
      </c>
      <c r="D752" t="s">
        <v>492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672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532</v>
      </c>
      <c r="C753" t="s">
        <v>65</v>
      </c>
      <c r="D753" t="s">
        <v>492</v>
      </c>
      <c r="E753" t="s">
        <v>492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672</v>
      </c>
      <c r="AD753" t="s">
        <v>164</v>
      </c>
      <c r="AE753" t="s">
        <v>657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532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672</v>
      </c>
      <c r="AD754" t="s">
        <v>672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532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672</v>
      </c>
      <c r="AD755" t="s">
        <v>672</v>
      </c>
      <c r="AE755" t="s">
        <v>657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532</v>
      </c>
      <c r="C756" t="s">
        <v>67</v>
      </c>
      <c r="D756" t="s">
        <v>491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514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532</v>
      </c>
      <c r="C757" t="s">
        <v>67</v>
      </c>
      <c r="D757" t="s">
        <v>491</v>
      </c>
      <c r="E757" t="s">
        <v>491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514</v>
      </c>
      <c r="AD757" t="s">
        <v>164</v>
      </c>
      <c r="AE757" t="s">
        <v>657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532</v>
      </c>
      <c r="C758" t="s">
        <v>67</v>
      </c>
      <c r="D758" t="s">
        <v>492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517</v>
      </c>
      <c r="AD758" t="s">
        <v>164</v>
      </c>
      <c r="AE758" t="s">
        <v>657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532</v>
      </c>
      <c r="C759" t="s">
        <v>67</v>
      </c>
      <c r="D759" t="s">
        <v>492</v>
      </c>
      <c r="E759" t="s">
        <v>492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512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532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512</v>
      </c>
      <c r="AD760" t="s">
        <v>164</v>
      </c>
      <c r="AE760" t="s">
        <v>657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532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512</v>
      </c>
      <c r="AD761" t="s">
        <v>512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532</v>
      </c>
      <c r="C762" t="s">
        <v>69</v>
      </c>
      <c r="D762" t="s">
        <v>491</v>
      </c>
      <c r="E762" t="s">
        <v>491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657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532</v>
      </c>
      <c r="C763" t="s">
        <v>69</v>
      </c>
      <c r="D763" t="s">
        <v>492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657</v>
      </c>
      <c r="AD763" t="s">
        <v>164</v>
      </c>
      <c r="AE763" t="s">
        <v>657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532</v>
      </c>
      <c r="C764" t="s">
        <v>69</v>
      </c>
      <c r="D764" t="s">
        <v>492</v>
      </c>
      <c r="E764" t="s">
        <v>492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657</v>
      </c>
      <c r="AD764" t="s">
        <v>492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532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657</v>
      </c>
      <c r="AD765" t="s">
        <v>492</v>
      </c>
      <c r="AE765" t="s">
        <v>657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532</v>
      </c>
      <c r="C766" t="s">
        <v>71</v>
      </c>
      <c r="D766" t="s">
        <v>490</v>
      </c>
      <c r="E766" t="s">
        <v>490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519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532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519</v>
      </c>
      <c r="AD767" t="s">
        <v>164</v>
      </c>
      <c r="AE767" t="s">
        <v>657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532</v>
      </c>
      <c r="C768" t="s">
        <v>71</v>
      </c>
      <c r="D768" t="s">
        <v>491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515</v>
      </c>
      <c r="AD768" t="s">
        <v>164</v>
      </c>
      <c r="AE768" t="s">
        <v>657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532</v>
      </c>
      <c r="C769" t="s">
        <v>71</v>
      </c>
      <c r="D769" t="s">
        <v>491</v>
      </c>
      <c r="E769" t="s">
        <v>491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491</v>
      </c>
      <c r="AC769" t="s">
        <v>511</v>
      </c>
      <c r="AD769" t="s">
        <v>491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532</v>
      </c>
      <c r="C770" t="s">
        <v>71</v>
      </c>
      <c r="D770" t="s">
        <v>513</v>
      </c>
      <c r="E770" t="s">
        <v>513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491</v>
      </c>
      <c r="AC770" t="s">
        <v>164</v>
      </c>
      <c r="AD770" t="s">
        <v>164</v>
      </c>
      <c r="AE770" t="s">
        <v>657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532</v>
      </c>
      <c r="C771" t="s">
        <v>71</v>
      </c>
      <c r="D771" t="s">
        <v>492</v>
      </c>
      <c r="E771" t="s">
        <v>492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491</v>
      </c>
      <c r="AC771" t="s">
        <v>164</v>
      </c>
      <c r="AD771" t="s">
        <v>491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532</v>
      </c>
      <c r="C772" t="s">
        <v>71</v>
      </c>
      <c r="D772" t="s">
        <v>512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491</v>
      </c>
      <c r="AC772" t="s">
        <v>164</v>
      </c>
      <c r="AD772" t="s">
        <v>491</v>
      </c>
      <c r="AE772" t="s">
        <v>657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532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491</v>
      </c>
      <c r="AC773" t="s">
        <v>673</v>
      </c>
      <c r="AD773" t="s">
        <v>491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532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491</v>
      </c>
      <c r="AC774" t="s">
        <v>673</v>
      </c>
      <c r="AD774" t="s">
        <v>491</v>
      </c>
      <c r="AE774" t="s">
        <v>657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532</v>
      </c>
      <c r="C775" t="s">
        <v>73</v>
      </c>
      <c r="D775" t="s">
        <v>491</v>
      </c>
      <c r="E775" t="s">
        <v>491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491</v>
      </c>
      <c r="AC775" t="s">
        <v>673</v>
      </c>
      <c r="AD775" t="s">
        <v>512</v>
      </c>
      <c r="AE775" t="s">
        <v>657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532</v>
      </c>
      <c r="C776" t="s">
        <v>73</v>
      </c>
      <c r="D776" t="s">
        <v>492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491</v>
      </c>
      <c r="AC776" t="s">
        <v>513</v>
      </c>
      <c r="AD776" t="s">
        <v>491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532</v>
      </c>
      <c r="C777" t="s">
        <v>73</v>
      </c>
      <c r="D777" t="s">
        <v>492</v>
      </c>
      <c r="E777" t="s">
        <v>492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491</v>
      </c>
      <c r="AC777" t="s">
        <v>513</v>
      </c>
      <c r="AD777" t="s">
        <v>491</v>
      </c>
      <c r="AE777" t="s">
        <v>657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532</v>
      </c>
      <c r="C778" t="s">
        <v>73</v>
      </c>
      <c r="D778" t="s">
        <v>647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491</v>
      </c>
      <c r="AC778" t="s">
        <v>492</v>
      </c>
      <c r="AD778" t="s">
        <v>491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532</v>
      </c>
      <c r="C779" t="s">
        <v>73</v>
      </c>
      <c r="D779" t="s">
        <v>647</v>
      </c>
      <c r="E779" t="s">
        <v>647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491</v>
      </c>
      <c r="AC779" t="s">
        <v>672</v>
      </c>
      <c r="AD779" t="s">
        <v>164</v>
      </c>
      <c r="AE779" t="s">
        <v>657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532</v>
      </c>
      <c r="C780" t="s">
        <v>73</v>
      </c>
      <c r="D780" t="s">
        <v>512</v>
      </c>
      <c r="E780" t="s">
        <v>512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491</v>
      </c>
      <c r="AC780" t="s">
        <v>672</v>
      </c>
      <c r="AD780" t="s">
        <v>491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533</v>
      </c>
      <c r="C781" t="s">
        <v>59</v>
      </c>
      <c r="D781" t="s">
        <v>492</v>
      </c>
      <c r="E781" t="s">
        <v>492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491</v>
      </c>
      <c r="AC781" t="s">
        <v>672</v>
      </c>
      <c r="AD781" t="s">
        <v>491</v>
      </c>
      <c r="AE781" t="s">
        <v>657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533</v>
      </c>
      <c r="C782" t="s">
        <v>61</v>
      </c>
      <c r="D782" t="s">
        <v>492</v>
      </c>
      <c r="E782" t="s">
        <v>492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491</v>
      </c>
      <c r="AC782" t="s">
        <v>517</v>
      </c>
      <c r="AD782" t="s">
        <v>491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533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491</v>
      </c>
      <c r="AC783" t="s">
        <v>512</v>
      </c>
      <c r="AD783" t="s">
        <v>511</v>
      </c>
      <c r="AE783" t="s">
        <v>657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533</v>
      </c>
      <c r="C784" t="s">
        <v>63</v>
      </c>
      <c r="D784" t="s">
        <v>492</v>
      </c>
      <c r="E784" t="s">
        <v>492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491</v>
      </c>
      <c r="AC784" t="s">
        <v>512</v>
      </c>
      <c r="AD784" t="s">
        <v>164</v>
      </c>
      <c r="AE784" t="s">
        <v>657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533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491</v>
      </c>
      <c r="AC785" t="s">
        <v>512</v>
      </c>
      <c r="AD785" t="s">
        <v>491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533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491</v>
      </c>
      <c r="AC786" t="s">
        <v>512</v>
      </c>
      <c r="AD786" t="s">
        <v>491</v>
      </c>
      <c r="AE786" t="s">
        <v>657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533</v>
      </c>
      <c r="C787" t="s">
        <v>65</v>
      </c>
      <c r="D787" t="s">
        <v>492</v>
      </c>
      <c r="E787" t="s">
        <v>492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491</v>
      </c>
      <c r="AC787" t="s">
        <v>512</v>
      </c>
      <c r="AD787" t="s">
        <v>512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533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491</v>
      </c>
      <c r="AC788" t="s">
        <v>657</v>
      </c>
      <c r="AD788" t="s">
        <v>164</v>
      </c>
      <c r="AE788" t="s">
        <v>657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533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491</v>
      </c>
      <c r="AC789" t="s">
        <v>657</v>
      </c>
      <c r="AD789" t="s">
        <v>491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533</v>
      </c>
      <c r="C790" t="s">
        <v>67</v>
      </c>
      <c r="D790" t="s">
        <v>492</v>
      </c>
      <c r="E790" t="s">
        <v>492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491</v>
      </c>
      <c r="AC790" t="s">
        <v>657</v>
      </c>
      <c r="AD790" t="s">
        <v>491</v>
      </c>
      <c r="AE790" t="s">
        <v>657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533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491</v>
      </c>
      <c r="AC791" t="s">
        <v>567</v>
      </c>
      <c r="AD791" t="s">
        <v>491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533</v>
      </c>
      <c r="C792" t="s">
        <v>69</v>
      </c>
      <c r="D792" t="s">
        <v>492</v>
      </c>
      <c r="E792" t="s">
        <v>492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491</v>
      </c>
      <c r="AC792" t="s">
        <v>519</v>
      </c>
      <c r="AD792" t="s">
        <v>491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533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513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533</v>
      </c>
      <c r="C794" t="s">
        <v>71</v>
      </c>
      <c r="D794" t="s">
        <v>492</v>
      </c>
      <c r="E794" t="s">
        <v>492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513</v>
      </c>
      <c r="AC794" t="s">
        <v>164</v>
      </c>
      <c r="AD794" t="s">
        <v>164</v>
      </c>
      <c r="AE794" t="s">
        <v>657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533</v>
      </c>
      <c r="C795" t="s">
        <v>71</v>
      </c>
      <c r="D795" t="s">
        <v>647</v>
      </c>
      <c r="E795" t="s">
        <v>647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513</v>
      </c>
      <c r="AC795" t="s">
        <v>164</v>
      </c>
      <c r="AD795" t="s">
        <v>513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533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513</v>
      </c>
      <c r="AC796" t="s">
        <v>164</v>
      </c>
      <c r="AD796" t="s">
        <v>513</v>
      </c>
      <c r="AE796" t="s">
        <v>657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533</v>
      </c>
      <c r="C797" t="s">
        <v>73</v>
      </c>
      <c r="D797" t="s">
        <v>492</v>
      </c>
      <c r="E797" t="s">
        <v>492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513</v>
      </c>
      <c r="AC797" t="s">
        <v>513</v>
      </c>
      <c r="AD797" t="s">
        <v>164</v>
      </c>
      <c r="AE797" t="s">
        <v>657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534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513</v>
      </c>
      <c r="AC798" t="s">
        <v>513</v>
      </c>
      <c r="AD798" t="s">
        <v>513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534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513</v>
      </c>
      <c r="AC799" t="s">
        <v>513</v>
      </c>
      <c r="AD799" t="s">
        <v>513</v>
      </c>
      <c r="AE799" t="s">
        <v>657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534</v>
      </c>
      <c r="C800" t="s">
        <v>57</v>
      </c>
      <c r="D800" t="s">
        <v>492</v>
      </c>
      <c r="E800" t="s">
        <v>492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513</v>
      </c>
      <c r="AC800" t="s">
        <v>492</v>
      </c>
      <c r="AD800" t="s">
        <v>164</v>
      </c>
      <c r="AE800" t="s">
        <v>657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534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513</v>
      </c>
      <c r="AC801" t="s">
        <v>517</v>
      </c>
      <c r="AD801" t="s">
        <v>513</v>
      </c>
      <c r="AE801" t="s">
        <v>657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534</v>
      </c>
      <c r="C802" t="s">
        <v>59</v>
      </c>
      <c r="D802" t="s">
        <v>492</v>
      </c>
      <c r="E802" t="s">
        <v>492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513</v>
      </c>
      <c r="AC802" t="s">
        <v>657</v>
      </c>
      <c r="AD802" t="s">
        <v>164</v>
      </c>
      <c r="AE802" t="s">
        <v>657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534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513</v>
      </c>
      <c r="AC803" t="s">
        <v>657</v>
      </c>
      <c r="AD803" t="s">
        <v>513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534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513</v>
      </c>
      <c r="AC804" t="s">
        <v>657</v>
      </c>
      <c r="AD804" t="s">
        <v>513</v>
      </c>
      <c r="AE804" t="s">
        <v>657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534</v>
      </c>
      <c r="C805" t="s">
        <v>61</v>
      </c>
      <c r="D805" t="s">
        <v>491</v>
      </c>
      <c r="E805" t="s">
        <v>491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492</v>
      </c>
      <c r="AC805" t="s">
        <v>164</v>
      </c>
      <c r="AD805" t="s">
        <v>164</v>
      </c>
      <c r="AE805" t="s">
        <v>657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534</v>
      </c>
      <c r="C806" t="s">
        <v>61</v>
      </c>
      <c r="D806" t="s">
        <v>492</v>
      </c>
      <c r="E806" t="s">
        <v>492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492</v>
      </c>
      <c r="AC806" t="s">
        <v>164</v>
      </c>
      <c r="AD806" t="s">
        <v>492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534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492</v>
      </c>
      <c r="AC807" t="s">
        <v>164</v>
      </c>
      <c r="AD807" t="s">
        <v>492</v>
      </c>
      <c r="AE807" t="s">
        <v>657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534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492</v>
      </c>
      <c r="AC808" t="s">
        <v>513</v>
      </c>
      <c r="AD808" t="s">
        <v>164</v>
      </c>
      <c r="AE808" t="s">
        <v>657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534</v>
      </c>
      <c r="C809" t="s">
        <v>63</v>
      </c>
      <c r="D809" t="s">
        <v>492</v>
      </c>
      <c r="E809" t="s">
        <v>492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492</v>
      </c>
      <c r="AC809" t="s">
        <v>513</v>
      </c>
      <c r="AD809" t="s">
        <v>492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534</v>
      </c>
      <c r="C810" t="s">
        <v>63</v>
      </c>
      <c r="D810" t="s">
        <v>493</v>
      </c>
      <c r="E810" t="s">
        <v>493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492</v>
      </c>
      <c r="AC810" t="s">
        <v>513</v>
      </c>
      <c r="AD810" t="s">
        <v>492</v>
      </c>
      <c r="AE810" t="s">
        <v>657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534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492</v>
      </c>
      <c r="AC811" t="s">
        <v>492</v>
      </c>
      <c r="AD811" t="s">
        <v>164</v>
      </c>
      <c r="AE811" t="s">
        <v>657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534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492</v>
      </c>
      <c r="AC812" t="s">
        <v>492</v>
      </c>
      <c r="AD812" t="s">
        <v>492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534</v>
      </c>
      <c r="C813" t="s">
        <v>65</v>
      </c>
      <c r="D813" t="s">
        <v>491</v>
      </c>
      <c r="E813" t="s">
        <v>491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492</v>
      </c>
      <c r="AC813" t="s">
        <v>492</v>
      </c>
      <c r="AD813" t="s">
        <v>492</v>
      </c>
      <c r="AE813" t="s">
        <v>657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534</v>
      </c>
      <c r="C814" t="s">
        <v>65</v>
      </c>
      <c r="D814" t="s">
        <v>492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492</v>
      </c>
      <c r="AC814" t="s">
        <v>672</v>
      </c>
      <c r="AD814" t="s">
        <v>164</v>
      </c>
      <c r="AE814" t="s">
        <v>657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534</v>
      </c>
      <c r="C815" t="s">
        <v>65</v>
      </c>
      <c r="D815" t="s">
        <v>492</v>
      </c>
      <c r="E815" t="s">
        <v>492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492</v>
      </c>
      <c r="AC815" t="s">
        <v>672</v>
      </c>
      <c r="AD815" t="s">
        <v>491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534</v>
      </c>
      <c r="C816" t="s">
        <v>65</v>
      </c>
      <c r="D816" t="s">
        <v>493</v>
      </c>
      <c r="E816" t="s">
        <v>493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492</v>
      </c>
      <c r="AC816" t="s">
        <v>672</v>
      </c>
      <c r="AD816" t="s">
        <v>492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534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492</v>
      </c>
      <c r="AC817" t="s">
        <v>672</v>
      </c>
      <c r="AD817" t="s">
        <v>492</v>
      </c>
      <c r="AE817" t="s">
        <v>657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534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492</v>
      </c>
      <c r="AC818" t="s">
        <v>512</v>
      </c>
      <c r="AD818" t="s">
        <v>164</v>
      </c>
      <c r="AE818" t="s">
        <v>657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534</v>
      </c>
      <c r="C819" t="s">
        <v>67</v>
      </c>
      <c r="D819" t="s">
        <v>491</v>
      </c>
      <c r="E819" t="s">
        <v>491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492</v>
      </c>
      <c r="AC819" t="s">
        <v>512</v>
      </c>
      <c r="AD819" t="s">
        <v>492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534</v>
      </c>
      <c r="C820" t="s">
        <v>67</v>
      </c>
      <c r="D820" t="s">
        <v>492</v>
      </c>
      <c r="E820" t="s">
        <v>492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492</v>
      </c>
      <c r="AC820" t="s">
        <v>512</v>
      </c>
      <c r="AD820" t="s">
        <v>492</v>
      </c>
      <c r="AE820" t="s">
        <v>657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534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492</v>
      </c>
      <c r="AC821" t="s">
        <v>657</v>
      </c>
      <c r="AD821" t="s">
        <v>164</v>
      </c>
      <c r="AE821" t="s">
        <v>657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534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492</v>
      </c>
      <c r="AC822" t="s">
        <v>657</v>
      </c>
      <c r="AD822" t="s">
        <v>492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534</v>
      </c>
      <c r="C823" t="s">
        <v>69</v>
      </c>
      <c r="D823" t="s">
        <v>491</v>
      </c>
      <c r="E823" t="s">
        <v>491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492</v>
      </c>
      <c r="AC823" t="s">
        <v>657</v>
      </c>
      <c r="AD823" t="s">
        <v>492</v>
      </c>
      <c r="AE823" t="s">
        <v>657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534</v>
      </c>
      <c r="C824" t="s">
        <v>69</v>
      </c>
      <c r="D824" t="s">
        <v>492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492</v>
      </c>
      <c r="AC824" t="s">
        <v>519</v>
      </c>
      <c r="AD824" t="s">
        <v>492</v>
      </c>
      <c r="AE824" t="s">
        <v>657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534</v>
      </c>
      <c r="C825" t="s">
        <v>69</v>
      </c>
      <c r="D825" t="s">
        <v>492</v>
      </c>
      <c r="E825" t="s">
        <v>492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492</v>
      </c>
      <c r="AC825" t="s">
        <v>515</v>
      </c>
      <c r="AD825" t="s">
        <v>492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534</v>
      </c>
      <c r="C826" t="s">
        <v>69</v>
      </c>
      <c r="D826" t="s">
        <v>519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672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534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672</v>
      </c>
      <c r="AC827" t="s">
        <v>164</v>
      </c>
      <c r="AD827" t="s">
        <v>164</v>
      </c>
      <c r="AE827" t="s">
        <v>657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534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672</v>
      </c>
      <c r="AC828" t="s">
        <v>164</v>
      </c>
      <c r="AD828" t="s">
        <v>672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534</v>
      </c>
      <c r="C829" t="s">
        <v>71</v>
      </c>
      <c r="D829" t="s">
        <v>491</v>
      </c>
      <c r="E829" t="s">
        <v>491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672</v>
      </c>
      <c r="AC829" t="s">
        <v>164</v>
      </c>
      <c r="AD829" t="s">
        <v>672</v>
      </c>
      <c r="AE829" t="s">
        <v>657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534</v>
      </c>
      <c r="C830" t="s">
        <v>71</v>
      </c>
      <c r="D830" t="s">
        <v>492</v>
      </c>
      <c r="E830" t="s">
        <v>492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672</v>
      </c>
      <c r="AC830" t="s">
        <v>492</v>
      </c>
      <c r="AD830" t="s">
        <v>164</v>
      </c>
      <c r="AE830" t="s">
        <v>657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534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672</v>
      </c>
      <c r="AC831" t="s">
        <v>672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534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672</v>
      </c>
      <c r="AC832" t="s">
        <v>672</v>
      </c>
      <c r="AD832" t="s">
        <v>164</v>
      </c>
      <c r="AE832" t="s">
        <v>657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534</v>
      </c>
      <c r="C833" t="s">
        <v>73</v>
      </c>
      <c r="D833" t="s">
        <v>513</v>
      </c>
      <c r="E833" t="s">
        <v>513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672</v>
      </c>
      <c r="AC833" t="s">
        <v>672</v>
      </c>
      <c r="AD833" t="s">
        <v>672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534</v>
      </c>
      <c r="C834" t="s">
        <v>73</v>
      </c>
      <c r="D834" t="s">
        <v>492</v>
      </c>
      <c r="E834" t="s">
        <v>492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672</v>
      </c>
      <c r="AC834" t="s">
        <v>672</v>
      </c>
      <c r="AD834" t="s">
        <v>672</v>
      </c>
      <c r="AE834" t="s">
        <v>657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534</v>
      </c>
      <c r="C835" t="s">
        <v>73</v>
      </c>
      <c r="D835" t="s">
        <v>512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672</v>
      </c>
      <c r="AC835" t="s">
        <v>657</v>
      </c>
      <c r="AD835" t="s">
        <v>164</v>
      </c>
      <c r="AE835" t="s">
        <v>657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535</v>
      </c>
      <c r="C836" t="s">
        <v>57</v>
      </c>
      <c r="D836" t="s">
        <v>492</v>
      </c>
      <c r="E836" t="s">
        <v>492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672</v>
      </c>
      <c r="AC836" t="s">
        <v>657</v>
      </c>
      <c r="AD836" t="s">
        <v>672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535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672</v>
      </c>
      <c r="AC837" t="s">
        <v>657</v>
      </c>
      <c r="AD837" t="s">
        <v>672</v>
      </c>
      <c r="AE837" t="s">
        <v>657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535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514</v>
      </c>
      <c r="AC838" t="s">
        <v>164</v>
      </c>
      <c r="AD838" t="s">
        <v>514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535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514</v>
      </c>
      <c r="AC839" t="s">
        <v>514</v>
      </c>
      <c r="AD839" t="s">
        <v>514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535</v>
      </c>
      <c r="C840" t="s">
        <v>61</v>
      </c>
      <c r="D840" t="s">
        <v>492</v>
      </c>
      <c r="E840" t="s">
        <v>492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514</v>
      </c>
      <c r="AC840" t="s">
        <v>657</v>
      </c>
      <c r="AD840" t="s">
        <v>514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535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517</v>
      </c>
      <c r="AC841" t="s">
        <v>517</v>
      </c>
      <c r="AD841" t="s">
        <v>517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535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517</v>
      </c>
      <c r="AC842" t="s">
        <v>517</v>
      </c>
      <c r="AD842" t="s">
        <v>517</v>
      </c>
      <c r="AE842" t="s">
        <v>657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535</v>
      </c>
      <c r="C843" t="s">
        <v>63</v>
      </c>
      <c r="D843" t="s">
        <v>492</v>
      </c>
      <c r="E843" t="s">
        <v>492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512</v>
      </c>
      <c r="AC843" t="s">
        <v>511</v>
      </c>
      <c r="AD843" t="s">
        <v>512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535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512</v>
      </c>
      <c r="AC844" t="s">
        <v>164</v>
      </c>
      <c r="AD844" t="s">
        <v>164</v>
      </c>
      <c r="AE844" t="s">
        <v>657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535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512</v>
      </c>
      <c r="AC845" t="s">
        <v>164</v>
      </c>
      <c r="AD845" t="s">
        <v>512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535</v>
      </c>
      <c r="C846" t="s">
        <v>65</v>
      </c>
      <c r="D846" t="s">
        <v>492</v>
      </c>
      <c r="E846" t="s">
        <v>490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512</v>
      </c>
      <c r="AC846" t="s">
        <v>164</v>
      </c>
      <c r="AD846" t="s">
        <v>512</v>
      </c>
      <c r="AE846" t="s">
        <v>657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535</v>
      </c>
      <c r="C847" t="s">
        <v>65</v>
      </c>
      <c r="D847" t="s">
        <v>492</v>
      </c>
      <c r="E847" t="s">
        <v>492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512</v>
      </c>
      <c r="AC847" t="s">
        <v>673</v>
      </c>
      <c r="AD847" t="s">
        <v>512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535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512</v>
      </c>
      <c r="AC848" t="s">
        <v>512</v>
      </c>
      <c r="AD848" t="s">
        <v>164</v>
      </c>
      <c r="AE848" t="s">
        <v>657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535</v>
      </c>
      <c r="C849" t="s">
        <v>67</v>
      </c>
      <c r="D849" t="s">
        <v>488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512</v>
      </c>
      <c r="AC849" t="s">
        <v>512</v>
      </c>
      <c r="AD849" t="s">
        <v>512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535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512</v>
      </c>
      <c r="AC850" t="s">
        <v>512</v>
      </c>
      <c r="AD850" t="s">
        <v>512</v>
      </c>
      <c r="AE850" t="s">
        <v>657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535</v>
      </c>
      <c r="C851" t="s">
        <v>67</v>
      </c>
      <c r="D851" t="s">
        <v>491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512</v>
      </c>
      <c r="AC851" t="s">
        <v>657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535</v>
      </c>
      <c r="C852" t="s">
        <v>67</v>
      </c>
      <c r="D852" t="s">
        <v>492</v>
      </c>
      <c r="E852" t="s">
        <v>490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512</v>
      </c>
      <c r="AC852" t="s">
        <v>657</v>
      </c>
      <c r="AD852" t="s">
        <v>164</v>
      </c>
      <c r="AE852" t="s">
        <v>657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535</v>
      </c>
      <c r="C853" t="s">
        <v>67</v>
      </c>
      <c r="D853" t="s">
        <v>492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512</v>
      </c>
      <c r="AC853" t="s">
        <v>657</v>
      </c>
      <c r="AD853" t="s">
        <v>512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535</v>
      </c>
      <c r="C854" t="s">
        <v>67</v>
      </c>
      <c r="D854" t="s">
        <v>492</v>
      </c>
      <c r="E854" t="s">
        <v>492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519</v>
      </c>
      <c r="AC854" t="s">
        <v>657</v>
      </c>
      <c r="AD854" t="s">
        <v>519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535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519</v>
      </c>
      <c r="AC855" t="s">
        <v>519</v>
      </c>
      <c r="AD855" t="s">
        <v>164</v>
      </c>
      <c r="AE855" t="s">
        <v>657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535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493</v>
      </c>
      <c r="AC856" t="s">
        <v>512</v>
      </c>
      <c r="AD856" t="s">
        <v>493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535</v>
      </c>
      <c r="C857" t="s">
        <v>69</v>
      </c>
      <c r="D857" t="s">
        <v>492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515</v>
      </c>
      <c r="AC857" t="s">
        <v>657</v>
      </c>
      <c r="AD857" t="s">
        <v>164</v>
      </c>
      <c r="AE857" t="s">
        <v>657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535</v>
      </c>
      <c r="C858" t="s">
        <v>69</v>
      </c>
      <c r="D858" t="s">
        <v>492</v>
      </c>
      <c r="E858" t="s">
        <v>492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535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535</v>
      </c>
      <c r="C860" t="s">
        <v>71</v>
      </c>
      <c r="D860" t="s">
        <v>491</v>
      </c>
      <c r="E860" t="s">
        <v>491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535</v>
      </c>
      <c r="C861" t="s">
        <v>71</v>
      </c>
      <c r="D861" t="s">
        <v>492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535</v>
      </c>
      <c r="C862" t="s">
        <v>71</v>
      </c>
      <c r="D862" t="s">
        <v>492</v>
      </c>
      <c r="E862" t="s">
        <v>492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535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535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535</v>
      </c>
      <c r="C865" t="s">
        <v>73</v>
      </c>
      <c r="D865" t="s">
        <v>492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535</v>
      </c>
      <c r="C866" t="s">
        <v>73</v>
      </c>
      <c r="D866" t="s">
        <v>492</v>
      </c>
      <c r="E866" t="s">
        <v>492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535</v>
      </c>
      <c r="C867" t="s">
        <v>73</v>
      </c>
      <c r="D867" t="s">
        <v>647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536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536</v>
      </c>
      <c r="C869" t="s">
        <v>57</v>
      </c>
      <c r="D869" t="s">
        <v>492</v>
      </c>
      <c r="E869" t="s">
        <v>492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536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536</v>
      </c>
      <c r="C871" t="s">
        <v>59</v>
      </c>
      <c r="D871" t="s">
        <v>492</v>
      </c>
      <c r="E871" t="s">
        <v>492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536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536</v>
      </c>
      <c r="C873" t="s">
        <v>61</v>
      </c>
      <c r="D873" t="s">
        <v>492</v>
      </c>
      <c r="E873" t="s">
        <v>492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536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536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536</v>
      </c>
      <c r="C876" t="s">
        <v>63</v>
      </c>
      <c r="D876" t="s">
        <v>492</v>
      </c>
      <c r="E876" t="s">
        <v>492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536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536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536</v>
      </c>
      <c r="C879" t="s">
        <v>65</v>
      </c>
      <c r="D879" t="s">
        <v>491</v>
      </c>
      <c r="E879" t="s">
        <v>491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536</v>
      </c>
      <c r="C880" t="s">
        <v>65</v>
      </c>
      <c r="D880" t="s">
        <v>492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536</v>
      </c>
      <c r="C881" t="s">
        <v>65</v>
      </c>
      <c r="D881" t="s">
        <v>492</v>
      </c>
      <c r="E881" t="s">
        <v>492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536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536</v>
      </c>
      <c r="C883" t="s">
        <v>67</v>
      </c>
      <c r="D883" t="s">
        <v>491</v>
      </c>
      <c r="E883" t="s">
        <v>491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536</v>
      </c>
      <c r="C884" t="s">
        <v>67</v>
      </c>
      <c r="D884" t="s">
        <v>492</v>
      </c>
      <c r="E884" t="s">
        <v>492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536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536</v>
      </c>
      <c r="C886" t="s">
        <v>69</v>
      </c>
      <c r="D886" t="s">
        <v>492</v>
      </c>
      <c r="E886" t="s">
        <v>492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536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536</v>
      </c>
      <c r="C888" t="s">
        <v>71</v>
      </c>
      <c r="D888" t="s">
        <v>492</v>
      </c>
      <c r="E888" t="s">
        <v>492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536</v>
      </c>
      <c r="C889" t="s">
        <v>71</v>
      </c>
      <c r="D889" t="s">
        <v>647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536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536</v>
      </c>
      <c r="C891" t="s">
        <v>73</v>
      </c>
      <c r="D891" t="s">
        <v>492</v>
      </c>
      <c r="E891" t="s">
        <v>492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536</v>
      </c>
      <c r="C892" t="s">
        <v>73</v>
      </c>
      <c r="D892" t="s">
        <v>647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536</v>
      </c>
      <c r="C893" t="s">
        <v>73</v>
      </c>
      <c r="D893" t="s">
        <v>512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537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537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537</v>
      </c>
      <c r="C896" t="s">
        <v>57</v>
      </c>
      <c r="D896" t="s">
        <v>492</v>
      </c>
      <c r="E896" t="s">
        <v>492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537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537</v>
      </c>
      <c r="C898" t="s">
        <v>59</v>
      </c>
      <c r="D898" t="s">
        <v>492</v>
      </c>
      <c r="E898" t="s">
        <v>492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537</v>
      </c>
      <c r="C899" t="s">
        <v>61</v>
      </c>
      <c r="D899" t="s">
        <v>492</v>
      </c>
      <c r="E899" t="s">
        <v>492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537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537</v>
      </c>
      <c r="C901" t="s">
        <v>63</v>
      </c>
      <c r="D901" t="s">
        <v>492</v>
      </c>
      <c r="E901" t="s">
        <v>492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537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537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537</v>
      </c>
      <c r="C904" t="s">
        <v>65</v>
      </c>
      <c r="D904" t="s">
        <v>491</v>
      </c>
      <c r="E904" t="s">
        <v>491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537</v>
      </c>
      <c r="C905" t="s">
        <v>65</v>
      </c>
      <c r="D905" t="s">
        <v>492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537</v>
      </c>
      <c r="C906" t="s">
        <v>65</v>
      </c>
      <c r="D906" t="s">
        <v>492</v>
      </c>
      <c r="E906" t="s">
        <v>492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537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537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537</v>
      </c>
      <c r="C909" t="s">
        <v>67</v>
      </c>
      <c r="D909" t="s">
        <v>491</v>
      </c>
      <c r="E909" t="s">
        <v>491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537</v>
      </c>
      <c r="C910" t="s">
        <v>67</v>
      </c>
      <c r="D910" t="s">
        <v>492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537</v>
      </c>
      <c r="C911" t="s">
        <v>67</v>
      </c>
      <c r="D911" t="s">
        <v>492</v>
      </c>
      <c r="E911" t="s">
        <v>492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537</v>
      </c>
      <c r="C912" t="s">
        <v>67</v>
      </c>
      <c r="D912" t="s">
        <v>647</v>
      </c>
      <c r="E912" t="s">
        <v>647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537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537</v>
      </c>
      <c r="C914" t="s">
        <v>69</v>
      </c>
      <c r="D914" t="s">
        <v>164</v>
      </c>
      <c r="E914" t="s">
        <v>513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537</v>
      </c>
      <c r="C915" t="s">
        <v>69</v>
      </c>
      <c r="D915" t="s">
        <v>491</v>
      </c>
      <c r="E915" t="s">
        <v>491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537</v>
      </c>
      <c r="C916" t="s">
        <v>69</v>
      </c>
      <c r="D916" t="s">
        <v>492</v>
      </c>
      <c r="E916" t="s">
        <v>492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537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537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537</v>
      </c>
      <c r="C919" t="s">
        <v>71</v>
      </c>
      <c r="D919" t="s">
        <v>492</v>
      </c>
      <c r="E919" t="s">
        <v>492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537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537</v>
      </c>
      <c r="C921" t="s">
        <v>73</v>
      </c>
      <c r="D921" t="s">
        <v>492</v>
      </c>
      <c r="E921" t="s">
        <v>492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537</v>
      </c>
      <c r="C922" t="s">
        <v>73</v>
      </c>
      <c r="D922" t="s">
        <v>647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537</v>
      </c>
      <c r="C923" t="s">
        <v>73</v>
      </c>
      <c r="D923" t="s">
        <v>647</v>
      </c>
      <c r="E923" t="s">
        <v>647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538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538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538</v>
      </c>
      <c r="C926" t="s">
        <v>57</v>
      </c>
      <c r="D926" t="s">
        <v>492</v>
      </c>
      <c r="E926" t="s">
        <v>492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538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538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538</v>
      </c>
      <c r="C929" t="s">
        <v>59</v>
      </c>
      <c r="D929" t="s">
        <v>492</v>
      </c>
      <c r="E929" t="s">
        <v>492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538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538</v>
      </c>
      <c r="C931" t="s">
        <v>61</v>
      </c>
      <c r="D931" t="s">
        <v>490</v>
      </c>
      <c r="E931" t="s">
        <v>492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538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538</v>
      </c>
      <c r="C933" t="s">
        <v>61</v>
      </c>
      <c r="D933" t="s">
        <v>492</v>
      </c>
      <c r="E933" t="s">
        <v>492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538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538</v>
      </c>
      <c r="C935" t="s">
        <v>63</v>
      </c>
      <c r="D935" t="s">
        <v>492</v>
      </c>
      <c r="E935" t="s">
        <v>492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538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538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538</v>
      </c>
      <c r="C938" t="s">
        <v>65</v>
      </c>
      <c r="D938" t="s">
        <v>164</v>
      </c>
      <c r="E938" t="s">
        <v>492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538</v>
      </c>
      <c r="C939" t="s">
        <v>65</v>
      </c>
      <c r="D939" t="s">
        <v>492</v>
      </c>
      <c r="E939" t="s">
        <v>490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538</v>
      </c>
      <c r="C940" t="s">
        <v>65</v>
      </c>
      <c r="D940" t="s">
        <v>492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538</v>
      </c>
      <c r="C941" t="s">
        <v>65</v>
      </c>
      <c r="D941" t="s">
        <v>492</v>
      </c>
      <c r="E941" t="s">
        <v>492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538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538</v>
      </c>
      <c r="C943" t="s">
        <v>67</v>
      </c>
      <c r="D943" t="s">
        <v>164</v>
      </c>
      <c r="E943" t="s">
        <v>492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538</v>
      </c>
      <c r="C944" t="s">
        <v>67</v>
      </c>
      <c r="D944" t="s">
        <v>491</v>
      </c>
      <c r="E944" t="s">
        <v>491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538</v>
      </c>
      <c r="C945" t="s">
        <v>67</v>
      </c>
      <c r="D945" t="s">
        <v>492</v>
      </c>
      <c r="E945" t="s">
        <v>492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538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538</v>
      </c>
      <c r="C947" t="s">
        <v>69</v>
      </c>
      <c r="D947" t="s">
        <v>491</v>
      </c>
      <c r="E947" t="s">
        <v>491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538</v>
      </c>
      <c r="C948" t="s">
        <v>69</v>
      </c>
      <c r="D948" t="s">
        <v>492</v>
      </c>
      <c r="E948" t="s">
        <v>492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538</v>
      </c>
      <c r="C949" t="s">
        <v>69</v>
      </c>
      <c r="D949" t="s">
        <v>647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538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538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538</v>
      </c>
      <c r="C952" t="s">
        <v>73</v>
      </c>
      <c r="D952" t="s">
        <v>491</v>
      </c>
      <c r="E952" t="s">
        <v>491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539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539</v>
      </c>
      <c r="C954" t="s">
        <v>57</v>
      </c>
      <c r="D954" t="s">
        <v>492</v>
      </c>
      <c r="E954" t="s">
        <v>492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539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539</v>
      </c>
      <c r="C956" t="s">
        <v>59</v>
      </c>
      <c r="D956" t="s">
        <v>492</v>
      </c>
      <c r="E956" t="s">
        <v>492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539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539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539</v>
      </c>
      <c r="C959" t="s">
        <v>61</v>
      </c>
      <c r="D959" t="s">
        <v>492</v>
      </c>
      <c r="E959" t="s">
        <v>492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539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539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539</v>
      </c>
      <c r="C962" t="s">
        <v>63</v>
      </c>
      <c r="D962" t="s">
        <v>492</v>
      </c>
      <c r="E962" t="s">
        <v>492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539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539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539</v>
      </c>
      <c r="C965" t="s">
        <v>65</v>
      </c>
      <c r="D965" t="s">
        <v>491</v>
      </c>
      <c r="E965" t="s">
        <v>491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539</v>
      </c>
      <c r="C966" t="s">
        <v>65</v>
      </c>
      <c r="D966" t="s">
        <v>492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539</v>
      </c>
      <c r="C967" t="s">
        <v>65</v>
      </c>
      <c r="D967" t="s">
        <v>492</v>
      </c>
      <c r="E967" t="s">
        <v>492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539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539</v>
      </c>
      <c r="C969" t="s">
        <v>67</v>
      </c>
      <c r="D969" t="s">
        <v>491</v>
      </c>
      <c r="E969" t="s">
        <v>491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539</v>
      </c>
      <c r="C970" t="s">
        <v>67</v>
      </c>
      <c r="D970" t="s">
        <v>492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539</v>
      </c>
      <c r="C971" t="s">
        <v>67</v>
      </c>
      <c r="D971" t="s">
        <v>492</v>
      </c>
      <c r="E971" t="s">
        <v>492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539</v>
      </c>
      <c r="C972" t="s">
        <v>67</v>
      </c>
      <c r="D972" t="s">
        <v>647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539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539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539</v>
      </c>
      <c r="C975" t="s">
        <v>69</v>
      </c>
      <c r="D975" t="s">
        <v>491</v>
      </c>
      <c r="E975" t="s">
        <v>491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539</v>
      </c>
      <c r="C976" t="s">
        <v>69</v>
      </c>
      <c r="D976" t="s">
        <v>492</v>
      </c>
      <c r="E976" t="s">
        <v>492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539</v>
      </c>
      <c r="C977" t="s">
        <v>69</v>
      </c>
      <c r="D977" t="s">
        <v>647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539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539</v>
      </c>
      <c r="C979" t="s">
        <v>71</v>
      </c>
      <c r="D979" t="s">
        <v>491</v>
      </c>
      <c r="E979" t="s">
        <v>491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539</v>
      </c>
      <c r="C980" t="s">
        <v>71</v>
      </c>
      <c r="D980" t="s">
        <v>492</v>
      </c>
      <c r="E980" t="s">
        <v>492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539</v>
      </c>
      <c r="C981" t="s">
        <v>71</v>
      </c>
      <c r="D981" t="s">
        <v>512</v>
      </c>
      <c r="E981" t="s">
        <v>512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539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539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539</v>
      </c>
      <c r="C984" t="s">
        <v>73</v>
      </c>
      <c r="D984" t="s">
        <v>491</v>
      </c>
      <c r="E984" t="s">
        <v>491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539</v>
      </c>
      <c r="C985" t="s">
        <v>73</v>
      </c>
      <c r="D985" t="s">
        <v>492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539</v>
      </c>
      <c r="C986" t="s">
        <v>73</v>
      </c>
      <c r="D986" t="s">
        <v>492</v>
      </c>
      <c r="E986" t="s">
        <v>492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540</v>
      </c>
      <c r="C987" t="s">
        <v>59</v>
      </c>
      <c r="D987" t="s">
        <v>492</v>
      </c>
      <c r="E987" t="s">
        <v>492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540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540</v>
      </c>
      <c r="C989" t="s">
        <v>61</v>
      </c>
      <c r="D989" t="s">
        <v>492</v>
      </c>
      <c r="E989" t="s">
        <v>492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540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540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540</v>
      </c>
      <c r="C992" t="s">
        <v>63</v>
      </c>
      <c r="D992" t="s">
        <v>492</v>
      </c>
      <c r="E992" t="s">
        <v>492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540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540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540</v>
      </c>
      <c r="C995" t="s">
        <v>65</v>
      </c>
      <c r="D995" t="s">
        <v>491</v>
      </c>
      <c r="E995" t="s">
        <v>491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540</v>
      </c>
      <c r="C996" t="s">
        <v>65</v>
      </c>
      <c r="D996" t="s">
        <v>492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540</v>
      </c>
      <c r="C997" t="s">
        <v>65</v>
      </c>
      <c r="D997" t="s">
        <v>492</v>
      </c>
      <c r="E997" t="s">
        <v>492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540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540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540</v>
      </c>
      <c r="C1000" t="s">
        <v>67</v>
      </c>
      <c r="D1000" t="s">
        <v>492</v>
      </c>
      <c r="E1000" t="s">
        <v>492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540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540</v>
      </c>
      <c r="C1002" t="s">
        <v>69</v>
      </c>
      <c r="D1002" t="s">
        <v>491</v>
      </c>
      <c r="E1002" t="s">
        <v>491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540</v>
      </c>
      <c r="C1003" t="s">
        <v>69</v>
      </c>
      <c r="D1003" t="s">
        <v>492</v>
      </c>
      <c r="E1003" t="s">
        <v>492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540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541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541</v>
      </c>
      <c r="C1006" t="s">
        <v>57</v>
      </c>
      <c r="D1006" t="s">
        <v>492</v>
      </c>
      <c r="E1006" t="s">
        <v>492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541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541</v>
      </c>
      <c r="C1008" t="s">
        <v>59</v>
      </c>
      <c r="D1008" t="s">
        <v>492</v>
      </c>
      <c r="E1008" t="s">
        <v>492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541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541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541</v>
      </c>
      <c r="C1011" t="s">
        <v>61</v>
      </c>
      <c r="D1011" t="s">
        <v>492</v>
      </c>
      <c r="E1011" t="s">
        <v>492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541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541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541</v>
      </c>
      <c r="C1014" t="s">
        <v>63</v>
      </c>
      <c r="D1014" t="s">
        <v>492</v>
      </c>
      <c r="E1014" t="s">
        <v>492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541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541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541</v>
      </c>
      <c r="C1017" t="s">
        <v>65</v>
      </c>
      <c r="D1017" t="s">
        <v>491</v>
      </c>
      <c r="E1017" t="s">
        <v>491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541</v>
      </c>
      <c r="C1018" t="s">
        <v>65</v>
      </c>
      <c r="D1018" t="s">
        <v>491</v>
      </c>
      <c r="E1018" t="s">
        <v>512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541</v>
      </c>
      <c r="C1019" t="s">
        <v>65</v>
      </c>
      <c r="D1019" t="s">
        <v>492</v>
      </c>
      <c r="E1019" t="s">
        <v>490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541</v>
      </c>
      <c r="C1020" t="s">
        <v>65</v>
      </c>
      <c r="D1020" t="s">
        <v>492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541</v>
      </c>
      <c r="C1021" t="s">
        <v>65</v>
      </c>
      <c r="D1021" t="s">
        <v>492</v>
      </c>
      <c r="E1021" t="s">
        <v>492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541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541</v>
      </c>
      <c r="C1023" t="s">
        <v>67</v>
      </c>
      <c r="D1023" t="s">
        <v>491</v>
      </c>
      <c r="E1023" t="s">
        <v>491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541</v>
      </c>
      <c r="C1024" t="s">
        <v>67</v>
      </c>
      <c r="D1024" t="s">
        <v>492</v>
      </c>
      <c r="E1024" t="s">
        <v>492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541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541</v>
      </c>
      <c r="C1026" t="s">
        <v>69</v>
      </c>
      <c r="D1026" t="s">
        <v>491</v>
      </c>
      <c r="E1026" t="s">
        <v>491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541</v>
      </c>
      <c r="C1027" t="s">
        <v>69</v>
      </c>
      <c r="D1027" t="s">
        <v>492</v>
      </c>
      <c r="E1027" t="s">
        <v>492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541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541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541</v>
      </c>
      <c r="C1030" t="s">
        <v>73</v>
      </c>
      <c r="D1030" t="s">
        <v>492</v>
      </c>
      <c r="E1030" t="s">
        <v>492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542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542</v>
      </c>
      <c r="C1032" t="s">
        <v>65</v>
      </c>
      <c r="D1032" t="s">
        <v>492</v>
      </c>
      <c r="E1032" t="s">
        <v>492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543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543</v>
      </c>
      <c r="C1034" t="s">
        <v>57</v>
      </c>
      <c r="D1034" t="s">
        <v>492</v>
      </c>
      <c r="E1034" t="s">
        <v>492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543</v>
      </c>
      <c r="C1035" t="s">
        <v>59</v>
      </c>
      <c r="D1035" t="s">
        <v>492</v>
      </c>
      <c r="E1035" t="s">
        <v>492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543</v>
      </c>
      <c r="C1036" t="s">
        <v>61</v>
      </c>
      <c r="D1036" t="s">
        <v>492</v>
      </c>
      <c r="E1036" t="s">
        <v>492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543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543</v>
      </c>
      <c r="C1038" t="s">
        <v>63</v>
      </c>
      <c r="D1038" t="s">
        <v>492</v>
      </c>
      <c r="E1038" t="s">
        <v>492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543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543</v>
      </c>
      <c r="C1040" t="s">
        <v>65</v>
      </c>
      <c r="D1040" t="s">
        <v>492</v>
      </c>
      <c r="E1040" t="s">
        <v>492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543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543</v>
      </c>
      <c r="C1042" t="s">
        <v>67</v>
      </c>
      <c r="D1042" t="s">
        <v>491</v>
      </c>
      <c r="E1042" t="s">
        <v>491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543</v>
      </c>
      <c r="C1043" t="s">
        <v>67</v>
      </c>
      <c r="D1043" t="s">
        <v>492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543</v>
      </c>
      <c r="C1044" t="s">
        <v>67</v>
      </c>
      <c r="D1044" t="s">
        <v>492</v>
      </c>
      <c r="E1044" t="s">
        <v>492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543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543</v>
      </c>
      <c r="C1046" t="s">
        <v>69</v>
      </c>
      <c r="D1046" t="s">
        <v>492</v>
      </c>
      <c r="E1046" t="s">
        <v>492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543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543</v>
      </c>
      <c r="C1048" t="s">
        <v>71</v>
      </c>
      <c r="D1048" t="s">
        <v>492</v>
      </c>
      <c r="E1048" t="s">
        <v>492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543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543</v>
      </c>
      <c r="C1050" t="s">
        <v>73</v>
      </c>
      <c r="D1050" t="s">
        <v>647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544</v>
      </c>
      <c r="C1051" t="s">
        <v>63</v>
      </c>
      <c r="D1051" t="s">
        <v>492</v>
      </c>
      <c r="E1051" t="s">
        <v>492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544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545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545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545</v>
      </c>
      <c r="C1055" t="s">
        <v>57</v>
      </c>
      <c r="D1055" t="s">
        <v>492</v>
      </c>
      <c r="E1055" t="s">
        <v>492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545</v>
      </c>
      <c r="C1056" t="s">
        <v>61</v>
      </c>
      <c r="D1056" t="s">
        <v>492</v>
      </c>
      <c r="E1056" t="s">
        <v>492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545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545</v>
      </c>
      <c r="C1058" t="s">
        <v>63</v>
      </c>
      <c r="D1058" t="s">
        <v>492</v>
      </c>
      <c r="E1058" t="s">
        <v>492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545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545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545</v>
      </c>
      <c r="C1061" t="s">
        <v>65</v>
      </c>
      <c r="D1061" t="s">
        <v>491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545</v>
      </c>
      <c r="C1062" t="s">
        <v>65</v>
      </c>
      <c r="D1062" t="s">
        <v>492</v>
      </c>
      <c r="E1062" t="s">
        <v>492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545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545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545</v>
      </c>
      <c r="C1065" t="s">
        <v>67</v>
      </c>
      <c r="D1065" t="s">
        <v>491</v>
      </c>
      <c r="E1065" t="s">
        <v>491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545</v>
      </c>
      <c r="C1066" t="s">
        <v>67</v>
      </c>
      <c r="D1066" t="s">
        <v>492</v>
      </c>
      <c r="E1066" t="s">
        <v>492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545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545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545</v>
      </c>
      <c r="C1069" t="s">
        <v>69</v>
      </c>
      <c r="D1069" t="s">
        <v>491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545</v>
      </c>
      <c r="C1070" t="s">
        <v>69</v>
      </c>
      <c r="D1070" t="s">
        <v>492</v>
      </c>
      <c r="E1070" t="s">
        <v>492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545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545</v>
      </c>
      <c r="C1072" t="s">
        <v>71</v>
      </c>
      <c r="D1072" t="s">
        <v>491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545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545</v>
      </c>
      <c r="C1074" t="s">
        <v>73</v>
      </c>
      <c r="D1074" t="s">
        <v>491</v>
      </c>
      <c r="E1074" t="s">
        <v>491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545</v>
      </c>
      <c r="C1075" t="s">
        <v>73</v>
      </c>
      <c r="D1075" t="s">
        <v>492</v>
      </c>
      <c r="E1075" t="s">
        <v>492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546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546</v>
      </c>
      <c r="C1077" t="s">
        <v>57</v>
      </c>
      <c r="D1077" t="s">
        <v>492</v>
      </c>
      <c r="E1077" t="s">
        <v>492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546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546</v>
      </c>
      <c r="C1079" t="s">
        <v>59</v>
      </c>
      <c r="D1079" t="s">
        <v>492</v>
      </c>
      <c r="E1079" t="s">
        <v>492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546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546</v>
      </c>
      <c r="C1081" t="s">
        <v>61</v>
      </c>
      <c r="D1081" t="s">
        <v>492</v>
      </c>
      <c r="E1081" t="s">
        <v>492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546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546</v>
      </c>
      <c r="C1083" t="s">
        <v>63</v>
      </c>
      <c r="D1083" t="s">
        <v>492</v>
      </c>
      <c r="E1083" t="s">
        <v>492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546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546</v>
      </c>
      <c r="C1085" t="s">
        <v>65</v>
      </c>
      <c r="D1085" t="s">
        <v>491</v>
      </c>
      <c r="E1085" t="s">
        <v>491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546</v>
      </c>
      <c r="C1086" t="s">
        <v>65</v>
      </c>
      <c r="D1086" t="s">
        <v>492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546</v>
      </c>
      <c r="C1087" t="s">
        <v>65</v>
      </c>
      <c r="D1087" t="s">
        <v>492</v>
      </c>
      <c r="E1087" t="s">
        <v>492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546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546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546</v>
      </c>
      <c r="C1090" t="s">
        <v>67</v>
      </c>
      <c r="D1090" t="s">
        <v>491</v>
      </c>
      <c r="E1090" t="s">
        <v>491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546</v>
      </c>
      <c r="C1091" t="s">
        <v>67</v>
      </c>
      <c r="D1091" t="s">
        <v>492</v>
      </c>
      <c r="E1091" t="s">
        <v>492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546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546</v>
      </c>
      <c r="C1093" t="s">
        <v>69</v>
      </c>
      <c r="D1093" t="s">
        <v>491</v>
      </c>
      <c r="E1093" t="s">
        <v>491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546</v>
      </c>
      <c r="C1094" t="s">
        <v>69</v>
      </c>
      <c r="D1094" t="s">
        <v>492</v>
      </c>
      <c r="E1094" t="s">
        <v>492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546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546</v>
      </c>
      <c r="C1096" t="s">
        <v>71</v>
      </c>
      <c r="D1096" t="s">
        <v>491</v>
      </c>
      <c r="E1096" t="s">
        <v>491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546</v>
      </c>
      <c r="C1097" t="s">
        <v>71</v>
      </c>
      <c r="D1097" t="s">
        <v>492</v>
      </c>
      <c r="E1097" t="s">
        <v>492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546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546</v>
      </c>
      <c r="C1099" t="s">
        <v>73</v>
      </c>
      <c r="D1099" t="s">
        <v>491</v>
      </c>
      <c r="E1099" t="s">
        <v>491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547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547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547</v>
      </c>
      <c r="C1102" t="s">
        <v>57</v>
      </c>
      <c r="D1102" t="s">
        <v>492</v>
      </c>
      <c r="E1102" t="s">
        <v>492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547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547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547</v>
      </c>
      <c r="C1105" t="s">
        <v>59</v>
      </c>
      <c r="D1105" t="s">
        <v>491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547</v>
      </c>
      <c r="C1106" t="s">
        <v>59</v>
      </c>
      <c r="D1106" t="s">
        <v>492</v>
      </c>
      <c r="E1106" t="s">
        <v>492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547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547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547</v>
      </c>
      <c r="C1109" t="s">
        <v>61</v>
      </c>
      <c r="D1109" t="s">
        <v>491</v>
      </c>
      <c r="E1109" t="s">
        <v>491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547</v>
      </c>
      <c r="C1110" t="s">
        <v>61</v>
      </c>
      <c r="D1110" t="s">
        <v>492</v>
      </c>
      <c r="E1110" t="s">
        <v>492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547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547</v>
      </c>
      <c r="C1112" t="s">
        <v>63</v>
      </c>
      <c r="D1112" t="s">
        <v>490</v>
      </c>
      <c r="E1112" t="s">
        <v>490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547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547</v>
      </c>
      <c r="C1114" t="s">
        <v>63</v>
      </c>
      <c r="D1114" t="s">
        <v>491</v>
      </c>
      <c r="E1114" t="s">
        <v>491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547</v>
      </c>
      <c r="C1115" t="s">
        <v>63</v>
      </c>
      <c r="D1115" t="s">
        <v>492</v>
      </c>
      <c r="E1115" t="s">
        <v>492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547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547</v>
      </c>
      <c r="C1117" t="s">
        <v>65</v>
      </c>
      <c r="D1117" t="s">
        <v>490</v>
      </c>
      <c r="E1117" t="s">
        <v>490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547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547</v>
      </c>
      <c r="C1119" t="s">
        <v>65</v>
      </c>
      <c r="D1119" t="s">
        <v>164</v>
      </c>
      <c r="E1119" t="s">
        <v>492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547</v>
      </c>
      <c r="C1120" t="s">
        <v>65</v>
      </c>
      <c r="D1120" t="s">
        <v>164</v>
      </c>
      <c r="E1120" t="s">
        <v>512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547</v>
      </c>
      <c r="C1121" t="s">
        <v>65</v>
      </c>
      <c r="D1121" t="s">
        <v>491</v>
      </c>
      <c r="E1121" t="s">
        <v>491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547</v>
      </c>
      <c r="C1122" t="s">
        <v>65</v>
      </c>
      <c r="D1122" t="s">
        <v>492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547</v>
      </c>
      <c r="C1123" t="s">
        <v>65</v>
      </c>
      <c r="D1123" t="s">
        <v>492</v>
      </c>
      <c r="E1123" t="s">
        <v>492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547</v>
      </c>
      <c r="C1124" t="s">
        <v>65</v>
      </c>
      <c r="D1124" t="s">
        <v>512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547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547</v>
      </c>
      <c r="C1126" t="s">
        <v>67</v>
      </c>
      <c r="D1126" t="s">
        <v>164</v>
      </c>
      <c r="E1126" t="s">
        <v>489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547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547</v>
      </c>
      <c r="C1128" t="s">
        <v>67</v>
      </c>
      <c r="D1128" t="s">
        <v>164</v>
      </c>
      <c r="E1128" t="s">
        <v>512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547</v>
      </c>
      <c r="C1129" t="s">
        <v>67</v>
      </c>
      <c r="D1129" t="s">
        <v>491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547</v>
      </c>
      <c r="C1130" t="s">
        <v>67</v>
      </c>
      <c r="D1130" t="s">
        <v>491</v>
      </c>
      <c r="E1130" t="s">
        <v>491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547</v>
      </c>
      <c r="C1131" t="s">
        <v>67</v>
      </c>
      <c r="D1131" t="s">
        <v>492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547</v>
      </c>
      <c r="C1132" t="s">
        <v>67</v>
      </c>
      <c r="D1132" t="s">
        <v>492</v>
      </c>
      <c r="E1132" t="s">
        <v>492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547</v>
      </c>
      <c r="C1133" t="s">
        <v>67</v>
      </c>
      <c r="D1133" t="s">
        <v>492</v>
      </c>
      <c r="E1133" t="s">
        <v>647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547</v>
      </c>
      <c r="C1134" t="s">
        <v>67</v>
      </c>
      <c r="D1134" t="s">
        <v>493</v>
      </c>
      <c r="E1134" t="s">
        <v>493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547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547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547</v>
      </c>
      <c r="C1137" t="s">
        <v>69</v>
      </c>
      <c r="D1137" t="s">
        <v>491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547</v>
      </c>
      <c r="C1138" t="s">
        <v>69</v>
      </c>
      <c r="D1138" t="s">
        <v>491</v>
      </c>
      <c r="E1138" t="s">
        <v>491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547</v>
      </c>
      <c r="C1139" t="s">
        <v>69</v>
      </c>
      <c r="D1139" t="s">
        <v>492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547</v>
      </c>
      <c r="C1140" t="s">
        <v>69</v>
      </c>
      <c r="D1140" t="s">
        <v>492</v>
      </c>
      <c r="E1140" t="s">
        <v>492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547</v>
      </c>
      <c r="C1141" t="s">
        <v>69</v>
      </c>
      <c r="D1141" t="s">
        <v>647</v>
      </c>
      <c r="E1141" t="s">
        <v>647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547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547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547</v>
      </c>
      <c r="C1144" t="s">
        <v>71</v>
      </c>
      <c r="D1144" t="s">
        <v>491</v>
      </c>
      <c r="E1144" t="s">
        <v>491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547</v>
      </c>
      <c r="C1145" t="s">
        <v>71</v>
      </c>
      <c r="D1145" t="s">
        <v>492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547</v>
      </c>
      <c r="C1146" t="s">
        <v>71</v>
      </c>
      <c r="D1146" t="s">
        <v>492</v>
      </c>
      <c r="E1146" t="s">
        <v>492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547</v>
      </c>
      <c r="C1147" t="s">
        <v>71</v>
      </c>
      <c r="D1147" t="s">
        <v>512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547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547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547</v>
      </c>
      <c r="C1150" t="s">
        <v>73</v>
      </c>
      <c r="D1150" t="s">
        <v>164</v>
      </c>
      <c r="E1150" t="s">
        <v>492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547</v>
      </c>
      <c r="C1151" t="s">
        <v>73</v>
      </c>
      <c r="D1151" t="s">
        <v>491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547</v>
      </c>
      <c r="C1152" t="s">
        <v>73</v>
      </c>
      <c r="D1152" t="s">
        <v>491</v>
      </c>
      <c r="E1152" t="s">
        <v>491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547</v>
      </c>
      <c r="C1153" t="s">
        <v>73</v>
      </c>
      <c r="D1153" t="s">
        <v>513</v>
      </c>
      <c r="E1153" t="s">
        <v>513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547</v>
      </c>
      <c r="C1154" t="s">
        <v>73</v>
      </c>
      <c r="D1154" t="s">
        <v>492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547</v>
      </c>
      <c r="C1155" t="s">
        <v>73</v>
      </c>
      <c r="D1155" t="s">
        <v>492</v>
      </c>
      <c r="E1155" t="s">
        <v>492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547</v>
      </c>
      <c r="C1156" t="s">
        <v>73</v>
      </c>
      <c r="D1156" t="s">
        <v>647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547</v>
      </c>
      <c r="C1157" t="s">
        <v>73</v>
      </c>
      <c r="D1157" t="s">
        <v>647</v>
      </c>
      <c r="E1157" t="s">
        <v>647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547</v>
      </c>
      <c r="C1158" t="s">
        <v>73</v>
      </c>
      <c r="D1158" t="s">
        <v>512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548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548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548</v>
      </c>
      <c r="C1161" t="s">
        <v>57</v>
      </c>
      <c r="D1161" t="s">
        <v>492</v>
      </c>
      <c r="E1161" t="s">
        <v>492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548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548</v>
      </c>
      <c r="C1163" t="s">
        <v>59</v>
      </c>
      <c r="D1163" t="s">
        <v>490</v>
      </c>
      <c r="E1163" t="s">
        <v>490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548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548</v>
      </c>
      <c r="C1165" t="s">
        <v>59</v>
      </c>
      <c r="D1165" t="s">
        <v>491</v>
      </c>
      <c r="E1165" t="s">
        <v>491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548</v>
      </c>
      <c r="C1166" t="s">
        <v>59</v>
      </c>
      <c r="D1166" t="s">
        <v>492</v>
      </c>
      <c r="E1166" t="s">
        <v>492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548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548</v>
      </c>
      <c r="C1168" t="s">
        <v>61</v>
      </c>
      <c r="D1168" t="s">
        <v>490</v>
      </c>
      <c r="E1168" t="s">
        <v>490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548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548</v>
      </c>
      <c r="C1170" t="s">
        <v>61</v>
      </c>
      <c r="D1170" t="s">
        <v>492</v>
      </c>
      <c r="E1170" t="s">
        <v>492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548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548</v>
      </c>
      <c r="C1172" t="s">
        <v>63</v>
      </c>
      <c r="D1172" t="s">
        <v>490</v>
      </c>
      <c r="E1172" t="s">
        <v>490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548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548</v>
      </c>
      <c r="C1174" t="s">
        <v>63</v>
      </c>
      <c r="D1174" t="s">
        <v>491</v>
      </c>
      <c r="E1174" t="s">
        <v>491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548</v>
      </c>
      <c r="C1175" t="s">
        <v>63</v>
      </c>
      <c r="D1175" t="s">
        <v>492</v>
      </c>
      <c r="E1175" t="s">
        <v>492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548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548</v>
      </c>
      <c r="C1177" t="s">
        <v>65</v>
      </c>
      <c r="D1177" t="s">
        <v>490</v>
      </c>
      <c r="E1177" t="s">
        <v>490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548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548</v>
      </c>
      <c r="C1179" t="s">
        <v>65</v>
      </c>
      <c r="D1179" t="s">
        <v>164</v>
      </c>
      <c r="E1179" t="s">
        <v>492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548</v>
      </c>
      <c r="C1180" t="s">
        <v>65</v>
      </c>
      <c r="D1180" t="s">
        <v>491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548</v>
      </c>
      <c r="C1181" t="s">
        <v>65</v>
      </c>
      <c r="D1181" t="s">
        <v>491</v>
      </c>
      <c r="E1181" t="s">
        <v>491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548</v>
      </c>
      <c r="C1182" t="s">
        <v>65</v>
      </c>
      <c r="D1182" t="s">
        <v>492</v>
      </c>
      <c r="E1182" t="s">
        <v>492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548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548</v>
      </c>
      <c r="C1184" t="s">
        <v>67</v>
      </c>
      <c r="D1184" t="s">
        <v>490</v>
      </c>
      <c r="E1184" t="s">
        <v>490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548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548</v>
      </c>
      <c r="C1186" t="s">
        <v>67</v>
      </c>
      <c r="D1186" t="s">
        <v>491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548</v>
      </c>
      <c r="C1187" t="s">
        <v>67</v>
      </c>
      <c r="D1187" t="s">
        <v>491</v>
      </c>
      <c r="E1187" t="s">
        <v>491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548</v>
      </c>
      <c r="C1188" t="s">
        <v>67</v>
      </c>
      <c r="D1188" t="s">
        <v>492</v>
      </c>
      <c r="E1188" t="s">
        <v>492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548</v>
      </c>
      <c r="C1189" t="s">
        <v>67</v>
      </c>
      <c r="D1189" t="s">
        <v>647</v>
      </c>
      <c r="E1189" t="s">
        <v>647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548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548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548</v>
      </c>
      <c r="C1192" t="s">
        <v>69</v>
      </c>
      <c r="D1192" t="s">
        <v>491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548</v>
      </c>
      <c r="C1193" t="s">
        <v>69</v>
      </c>
      <c r="D1193" t="s">
        <v>491</v>
      </c>
      <c r="E1193" t="s">
        <v>491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548</v>
      </c>
      <c r="C1194" t="s">
        <v>69</v>
      </c>
      <c r="D1194" t="s">
        <v>492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548</v>
      </c>
      <c r="C1195" t="s">
        <v>69</v>
      </c>
      <c r="D1195" t="s">
        <v>492</v>
      </c>
      <c r="E1195" t="s">
        <v>492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548</v>
      </c>
      <c r="C1196" t="s">
        <v>69</v>
      </c>
      <c r="D1196" t="s">
        <v>647</v>
      </c>
      <c r="E1196" t="s">
        <v>647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548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548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548</v>
      </c>
      <c r="C1199" t="s">
        <v>71</v>
      </c>
      <c r="D1199" t="s">
        <v>491</v>
      </c>
      <c r="E1199" t="s">
        <v>491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548</v>
      </c>
      <c r="C1200" t="s">
        <v>71</v>
      </c>
      <c r="D1200" t="s">
        <v>647</v>
      </c>
      <c r="E1200" t="s">
        <v>647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548</v>
      </c>
      <c r="C1201" t="s">
        <v>71</v>
      </c>
      <c r="D1201" t="s">
        <v>512</v>
      </c>
      <c r="E1201" t="s">
        <v>512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548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548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548</v>
      </c>
      <c r="C1204" t="s">
        <v>73</v>
      </c>
      <c r="D1204" t="s">
        <v>491</v>
      </c>
      <c r="E1204" t="s">
        <v>491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548</v>
      </c>
      <c r="C1205" t="s">
        <v>73</v>
      </c>
      <c r="D1205" t="s">
        <v>647</v>
      </c>
      <c r="E1205" t="s">
        <v>647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549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549</v>
      </c>
      <c r="C1207" t="s">
        <v>57</v>
      </c>
      <c r="D1207" t="s">
        <v>491</v>
      </c>
      <c r="E1207" t="s">
        <v>491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549</v>
      </c>
      <c r="C1208" t="s">
        <v>57</v>
      </c>
      <c r="D1208" t="s">
        <v>492</v>
      </c>
      <c r="E1208" t="s">
        <v>492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549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549</v>
      </c>
      <c r="C1210" t="s">
        <v>59</v>
      </c>
      <c r="D1210" t="s">
        <v>490</v>
      </c>
      <c r="E1210" t="s">
        <v>490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549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549</v>
      </c>
      <c r="C1212" t="s">
        <v>59</v>
      </c>
      <c r="D1212" t="s">
        <v>491</v>
      </c>
      <c r="E1212" t="s">
        <v>491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549</v>
      </c>
      <c r="C1213" t="s">
        <v>59</v>
      </c>
      <c r="D1213" t="s">
        <v>492</v>
      </c>
      <c r="E1213" t="s">
        <v>492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549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549</v>
      </c>
      <c r="C1215" t="s">
        <v>61</v>
      </c>
      <c r="D1215" t="s">
        <v>490</v>
      </c>
      <c r="E1215" t="s">
        <v>490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549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549</v>
      </c>
      <c r="C1217" t="s">
        <v>61</v>
      </c>
      <c r="D1217" t="s">
        <v>491</v>
      </c>
      <c r="E1217" t="s">
        <v>491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549</v>
      </c>
      <c r="C1218" t="s">
        <v>61</v>
      </c>
      <c r="D1218" t="s">
        <v>492</v>
      </c>
      <c r="E1218" t="s">
        <v>492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549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549</v>
      </c>
      <c r="C1220" t="s">
        <v>63</v>
      </c>
      <c r="D1220" t="s">
        <v>490</v>
      </c>
      <c r="E1220" t="s">
        <v>490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549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549</v>
      </c>
      <c r="C1222" t="s">
        <v>63</v>
      </c>
      <c r="D1222" t="s">
        <v>491</v>
      </c>
      <c r="E1222" t="s">
        <v>491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549</v>
      </c>
      <c r="C1223" t="s">
        <v>63</v>
      </c>
      <c r="D1223" t="s">
        <v>492</v>
      </c>
      <c r="E1223" t="s">
        <v>492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549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549</v>
      </c>
      <c r="C1225" t="s">
        <v>65</v>
      </c>
      <c r="D1225" t="s">
        <v>511</v>
      </c>
      <c r="E1225" t="s">
        <v>511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549</v>
      </c>
      <c r="C1226" t="s">
        <v>65</v>
      </c>
      <c r="D1226" t="s">
        <v>490</v>
      </c>
      <c r="E1226" t="s">
        <v>490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549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549</v>
      </c>
      <c r="C1228" t="s">
        <v>65</v>
      </c>
      <c r="D1228" t="s">
        <v>516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549</v>
      </c>
      <c r="C1229" t="s">
        <v>65</v>
      </c>
      <c r="D1229" t="s">
        <v>491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549</v>
      </c>
      <c r="C1230" t="s">
        <v>65</v>
      </c>
      <c r="D1230" t="s">
        <v>491</v>
      </c>
      <c r="E1230" t="s">
        <v>491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549</v>
      </c>
      <c r="C1231" t="s">
        <v>65</v>
      </c>
      <c r="D1231" t="s">
        <v>492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549</v>
      </c>
      <c r="C1232" t="s">
        <v>65</v>
      </c>
      <c r="D1232" t="s">
        <v>492</v>
      </c>
      <c r="E1232" t="s">
        <v>492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549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549</v>
      </c>
      <c r="C1234" t="s">
        <v>67</v>
      </c>
      <c r="D1234" t="s">
        <v>490</v>
      </c>
      <c r="E1234" t="s">
        <v>490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549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549</v>
      </c>
      <c r="C1236" t="s">
        <v>67</v>
      </c>
      <c r="D1236" t="s">
        <v>164</v>
      </c>
      <c r="E1236" t="s">
        <v>491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549</v>
      </c>
      <c r="C1237" t="s">
        <v>67</v>
      </c>
      <c r="D1237" t="s">
        <v>491</v>
      </c>
      <c r="E1237" t="s">
        <v>491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549</v>
      </c>
      <c r="C1238" t="s">
        <v>67</v>
      </c>
      <c r="D1238" t="s">
        <v>513</v>
      </c>
      <c r="E1238" t="s">
        <v>513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549</v>
      </c>
      <c r="C1239" t="s">
        <v>67</v>
      </c>
      <c r="D1239" t="s">
        <v>492</v>
      </c>
      <c r="E1239" t="s">
        <v>492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549</v>
      </c>
      <c r="C1240" t="s">
        <v>67</v>
      </c>
      <c r="D1240" t="s">
        <v>647</v>
      </c>
      <c r="E1240" t="s">
        <v>647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549</v>
      </c>
      <c r="C1241" t="s">
        <v>67</v>
      </c>
      <c r="D1241" t="s">
        <v>514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549</v>
      </c>
      <c r="C1242" t="s">
        <v>67</v>
      </c>
      <c r="D1242" t="s">
        <v>512</v>
      </c>
      <c r="E1242" t="s">
        <v>512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549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549</v>
      </c>
      <c r="C1244" t="s">
        <v>69</v>
      </c>
      <c r="D1244" t="s">
        <v>490</v>
      </c>
      <c r="E1244" t="s">
        <v>490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549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549</v>
      </c>
      <c r="C1246" t="s">
        <v>69</v>
      </c>
      <c r="D1246" t="s">
        <v>164</v>
      </c>
      <c r="E1246" t="s">
        <v>491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549</v>
      </c>
      <c r="C1247" t="s">
        <v>69</v>
      </c>
      <c r="D1247" t="s">
        <v>491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549</v>
      </c>
      <c r="C1248" t="s">
        <v>69</v>
      </c>
      <c r="D1248" t="s">
        <v>491</v>
      </c>
      <c r="E1248" t="s">
        <v>491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549</v>
      </c>
      <c r="C1249" t="s">
        <v>69</v>
      </c>
      <c r="D1249" t="s">
        <v>492</v>
      </c>
      <c r="E1249" t="s">
        <v>492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549</v>
      </c>
      <c r="C1250" t="s">
        <v>69</v>
      </c>
      <c r="D1250" t="s">
        <v>647</v>
      </c>
      <c r="E1250" t="s">
        <v>647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549</v>
      </c>
      <c r="C1251" t="s">
        <v>69</v>
      </c>
      <c r="D1251" t="s">
        <v>512</v>
      </c>
      <c r="E1251" t="s">
        <v>512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549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549</v>
      </c>
      <c r="C1253" t="s">
        <v>71</v>
      </c>
      <c r="D1253" t="s">
        <v>490</v>
      </c>
      <c r="E1253" t="s">
        <v>490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549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549</v>
      </c>
      <c r="C1255" t="s">
        <v>71</v>
      </c>
      <c r="D1255" t="s">
        <v>164</v>
      </c>
      <c r="E1255" t="s">
        <v>491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549</v>
      </c>
      <c r="C1256" t="s">
        <v>71</v>
      </c>
      <c r="D1256" t="s">
        <v>491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549</v>
      </c>
      <c r="C1257" t="s">
        <v>71</v>
      </c>
      <c r="D1257" t="s">
        <v>491</v>
      </c>
      <c r="E1257" t="s">
        <v>491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549</v>
      </c>
      <c r="C1258" t="s">
        <v>71</v>
      </c>
      <c r="D1258" t="s">
        <v>513</v>
      </c>
      <c r="E1258" t="s">
        <v>513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549</v>
      </c>
      <c r="C1259" t="s">
        <v>71</v>
      </c>
      <c r="D1259" t="s">
        <v>512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549</v>
      </c>
      <c r="C1260" t="s">
        <v>71</v>
      </c>
      <c r="D1260" t="s">
        <v>512</v>
      </c>
      <c r="E1260" t="s">
        <v>512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549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549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549</v>
      </c>
      <c r="C1263" t="s">
        <v>73</v>
      </c>
      <c r="D1263" t="s">
        <v>164</v>
      </c>
      <c r="E1263" t="s">
        <v>512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549</v>
      </c>
      <c r="C1264" t="s">
        <v>73</v>
      </c>
      <c r="D1264" t="s">
        <v>491</v>
      </c>
      <c r="E1264" t="s">
        <v>491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549</v>
      </c>
      <c r="C1265" t="s">
        <v>73</v>
      </c>
      <c r="D1265" t="s">
        <v>492</v>
      </c>
      <c r="E1265" t="s">
        <v>492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549</v>
      </c>
      <c r="C1266" t="s">
        <v>73</v>
      </c>
      <c r="D1266" t="s">
        <v>514</v>
      </c>
      <c r="E1266" t="s">
        <v>514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549</v>
      </c>
      <c r="C1267" t="s">
        <v>73</v>
      </c>
      <c r="D1267" t="s">
        <v>517</v>
      </c>
      <c r="E1267" t="s">
        <v>517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549</v>
      </c>
      <c r="C1268" t="s">
        <v>73</v>
      </c>
      <c r="D1268" t="s">
        <v>512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549</v>
      </c>
      <c r="C1269" t="s">
        <v>73</v>
      </c>
      <c r="D1269" t="s">
        <v>512</v>
      </c>
      <c r="E1269" t="s">
        <v>512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550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550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550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550</v>
      </c>
      <c r="C1273" t="s">
        <v>59</v>
      </c>
      <c r="D1273" t="s">
        <v>490</v>
      </c>
      <c r="E1273" t="s">
        <v>490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550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550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550</v>
      </c>
      <c r="C1276" t="s">
        <v>61</v>
      </c>
      <c r="D1276" t="s">
        <v>511</v>
      </c>
      <c r="E1276" t="s">
        <v>511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550</v>
      </c>
      <c r="C1277" t="s">
        <v>61</v>
      </c>
      <c r="D1277" t="s">
        <v>490</v>
      </c>
      <c r="E1277" t="s">
        <v>490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550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550</v>
      </c>
      <c r="C1279" t="s">
        <v>61</v>
      </c>
      <c r="D1279" t="s">
        <v>491</v>
      </c>
      <c r="E1279" t="s">
        <v>491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550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550</v>
      </c>
      <c r="C1281" t="s">
        <v>63</v>
      </c>
      <c r="D1281" t="s">
        <v>511</v>
      </c>
      <c r="E1281" t="s">
        <v>511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550</v>
      </c>
      <c r="C1282" t="s">
        <v>63</v>
      </c>
      <c r="D1282" t="s">
        <v>490</v>
      </c>
      <c r="E1282" t="s">
        <v>490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550</v>
      </c>
      <c r="C1283" t="s">
        <v>63</v>
      </c>
      <c r="D1283" t="s">
        <v>164</v>
      </c>
      <c r="E1283" t="s">
        <v>511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550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550</v>
      </c>
      <c r="C1285" t="s">
        <v>63</v>
      </c>
      <c r="D1285" t="s">
        <v>491</v>
      </c>
      <c r="E1285" t="s">
        <v>491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550</v>
      </c>
      <c r="C1286" t="s">
        <v>63</v>
      </c>
      <c r="D1286" t="s">
        <v>492</v>
      </c>
      <c r="E1286" t="s">
        <v>492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550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550</v>
      </c>
      <c r="C1288" t="s">
        <v>65</v>
      </c>
      <c r="D1288" t="s">
        <v>511</v>
      </c>
      <c r="E1288" t="s">
        <v>511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550</v>
      </c>
      <c r="C1289" t="s">
        <v>65</v>
      </c>
      <c r="D1289" t="s">
        <v>490</v>
      </c>
      <c r="E1289" t="s">
        <v>490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550</v>
      </c>
      <c r="C1290" t="s">
        <v>65</v>
      </c>
      <c r="D1290" t="s">
        <v>164</v>
      </c>
      <c r="E1290" t="s">
        <v>511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550</v>
      </c>
      <c r="C1291" t="s">
        <v>65</v>
      </c>
      <c r="D1291" t="s">
        <v>164</v>
      </c>
      <c r="E1291" t="s">
        <v>490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550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550</v>
      </c>
      <c r="C1293" t="s">
        <v>65</v>
      </c>
      <c r="D1293" t="s">
        <v>164</v>
      </c>
      <c r="E1293" t="s">
        <v>492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550</v>
      </c>
      <c r="C1294" t="s">
        <v>65</v>
      </c>
      <c r="D1294" t="s">
        <v>164</v>
      </c>
      <c r="E1294" t="s">
        <v>647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550</v>
      </c>
      <c r="C1295" t="s">
        <v>65</v>
      </c>
      <c r="D1295" t="s">
        <v>491</v>
      </c>
      <c r="E1295" t="s">
        <v>491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550</v>
      </c>
      <c r="C1296" t="s">
        <v>65</v>
      </c>
      <c r="D1296" t="s">
        <v>492</v>
      </c>
      <c r="E1296" t="s">
        <v>492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550</v>
      </c>
      <c r="C1297" t="s">
        <v>65</v>
      </c>
      <c r="D1297" t="s">
        <v>512</v>
      </c>
      <c r="E1297" t="s">
        <v>512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550</v>
      </c>
      <c r="C1298" t="s">
        <v>65</v>
      </c>
      <c r="D1298" t="s">
        <v>493</v>
      </c>
      <c r="E1298" t="s">
        <v>493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550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550</v>
      </c>
      <c r="C1300" t="s">
        <v>67</v>
      </c>
      <c r="D1300" t="s">
        <v>511</v>
      </c>
      <c r="E1300" t="s">
        <v>511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550</v>
      </c>
      <c r="C1301" t="s">
        <v>67</v>
      </c>
      <c r="D1301" t="s">
        <v>490</v>
      </c>
      <c r="E1301" t="s">
        <v>490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550</v>
      </c>
      <c r="C1302" t="s">
        <v>67</v>
      </c>
      <c r="D1302" t="s">
        <v>164</v>
      </c>
      <c r="E1302" t="s">
        <v>490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550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550</v>
      </c>
      <c r="C1304" t="s">
        <v>67</v>
      </c>
      <c r="D1304" t="s">
        <v>164</v>
      </c>
      <c r="E1304" t="s">
        <v>492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550</v>
      </c>
      <c r="C1305" t="s">
        <v>67</v>
      </c>
      <c r="D1305" t="s">
        <v>164</v>
      </c>
      <c r="E1305" t="s">
        <v>647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550</v>
      </c>
      <c r="C1306" t="s">
        <v>67</v>
      </c>
      <c r="D1306" t="s">
        <v>491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550</v>
      </c>
      <c r="C1307" t="s">
        <v>67</v>
      </c>
      <c r="D1307" t="s">
        <v>491</v>
      </c>
      <c r="E1307" t="s">
        <v>491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550</v>
      </c>
      <c r="C1308" t="s">
        <v>67</v>
      </c>
      <c r="D1308" t="s">
        <v>492</v>
      </c>
      <c r="E1308" t="s">
        <v>492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550</v>
      </c>
      <c r="C1309" t="s">
        <v>67</v>
      </c>
      <c r="D1309" t="s">
        <v>647</v>
      </c>
      <c r="E1309" t="s">
        <v>647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550</v>
      </c>
      <c r="C1310" t="s">
        <v>67</v>
      </c>
      <c r="D1310" t="s">
        <v>512</v>
      </c>
      <c r="E1310" t="s">
        <v>512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550</v>
      </c>
      <c r="C1311" t="s">
        <v>67</v>
      </c>
      <c r="D1311" t="s">
        <v>493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550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550</v>
      </c>
      <c r="C1313" t="s">
        <v>69</v>
      </c>
      <c r="D1313" t="s">
        <v>490</v>
      </c>
      <c r="E1313" t="s">
        <v>490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550</v>
      </c>
      <c r="C1314" t="s">
        <v>69</v>
      </c>
      <c r="D1314" t="s">
        <v>164</v>
      </c>
      <c r="E1314" t="s">
        <v>490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550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550</v>
      </c>
      <c r="C1316" t="s">
        <v>69</v>
      </c>
      <c r="D1316" t="s">
        <v>491</v>
      </c>
      <c r="E1316" t="s">
        <v>491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550</v>
      </c>
      <c r="C1317" t="s">
        <v>69</v>
      </c>
      <c r="D1317" t="s">
        <v>512</v>
      </c>
      <c r="E1317" t="s">
        <v>512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550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550</v>
      </c>
      <c r="C1319" t="s">
        <v>71</v>
      </c>
      <c r="D1319" t="s">
        <v>490</v>
      </c>
      <c r="E1319" t="s">
        <v>490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550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550</v>
      </c>
      <c r="C1321" t="s">
        <v>71</v>
      </c>
      <c r="D1321" t="s">
        <v>491</v>
      </c>
      <c r="E1321" t="s">
        <v>491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550</v>
      </c>
      <c r="C1322" t="s">
        <v>71</v>
      </c>
      <c r="D1322" t="s">
        <v>492</v>
      </c>
      <c r="E1322" t="s">
        <v>492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550</v>
      </c>
      <c r="C1323" t="s">
        <v>71</v>
      </c>
      <c r="D1323" t="s">
        <v>647</v>
      </c>
      <c r="E1323" t="s">
        <v>647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550</v>
      </c>
      <c r="C1324" t="s">
        <v>71</v>
      </c>
      <c r="D1324" t="s">
        <v>512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550</v>
      </c>
      <c r="C1325" t="s">
        <v>71</v>
      </c>
      <c r="D1325" t="s">
        <v>512</v>
      </c>
      <c r="E1325" t="s">
        <v>512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550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550</v>
      </c>
      <c r="C1327" t="s">
        <v>73</v>
      </c>
      <c r="D1327" t="s">
        <v>490</v>
      </c>
      <c r="E1327" t="s">
        <v>490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550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550</v>
      </c>
      <c r="C1329" t="s">
        <v>73</v>
      </c>
      <c r="D1329" t="s">
        <v>164</v>
      </c>
      <c r="E1329" t="s">
        <v>647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550</v>
      </c>
      <c r="C1330" t="s">
        <v>73</v>
      </c>
      <c r="D1330" t="s">
        <v>491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550</v>
      </c>
      <c r="C1331" t="s">
        <v>73</v>
      </c>
      <c r="D1331" t="s">
        <v>491</v>
      </c>
      <c r="E1331" t="s">
        <v>491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550</v>
      </c>
      <c r="C1332" t="s">
        <v>73</v>
      </c>
      <c r="D1332" t="s">
        <v>512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550</v>
      </c>
      <c r="C1333" t="s">
        <v>73</v>
      </c>
      <c r="D1333" t="s">
        <v>512</v>
      </c>
      <c r="E1333" t="s">
        <v>512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551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551</v>
      </c>
      <c r="C1335" t="s">
        <v>57</v>
      </c>
      <c r="D1335" t="s">
        <v>492</v>
      </c>
      <c r="E1335" t="s">
        <v>492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551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551</v>
      </c>
      <c r="C1337" t="s">
        <v>59</v>
      </c>
      <c r="D1337" t="s">
        <v>492</v>
      </c>
      <c r="E1337" t="s">
        <v>492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551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551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551</v>
      </c>
      <c r="C1340" t="s">
        <v>61</v>
      </c>
      <c r="D1340" t="s">
        <v>491</v>
      </c>
      <c r="E1340" t="s">
        <v>491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551</v>
      </c>
      <c r="C1341" t="s">
        <v>61</v>
      </c>
      <c r="D1341" t="s">
        <v>492</v>
      </c>
      <c r="E1341" t="s">
        <v>492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551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551</v>
      </c>
      <c r="C1343" t="s">
        <v>63</v>
      </c>
      <c r="D1343" t="s">
        <v>490</v>
      </c>
      <c r="E1343" t="s">
        <v>511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551</v>
      </c>
      <c r="C1344" t="s">
        <v>63</v>
      </c>
      <c r="D1344" t="s">
        <v>490</v>
      </c>
      <c r="E1344" t="s">
        <v>490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551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551</v>
      </c>
      <c r="C1346" t="s">
        <v>63</v>
      </c>
      <c r="D1346" t="s">
        <v>491</v>
      </c>
      <c r="E1346" t="s">
        <v>491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551</v>
      </c>
      <c r="C1347" t="s">
        <v>63</v>
      </c>
      <c r="D1347" t="s">
        <v>492</v>
      </c>
      <c r="E1347" t="s">
        <v>492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551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551</v>
      </c>
      <c r="C1349" t="s">
        <v>65</v>
      </c>
      <c r="D1349" t="s">
        <v>490</v>
      </c>
      <c r="E1349" t="s">
        <v>490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551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551</v>
      </c>
      <c r="C1351" t="s">
        <v>65</v>
      </c>
      <c r="D1351" t="s">
        <v>491</v>
      </c>
      <c r="E1351" t="s">
        <v>491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551</v>
      </c>
      <c r="C1352" t="s">
        <v>65</v>
      </c>
      <c r="D1352" t="s">
        <v>492</v>
      </c>
      <c r="E1352" t="s">
        <v>492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551</v>
      </c>
      <c r="C1353" t="s">
        <v>65</v>
      </c>
      <c r="D1353" t="s">
        <v>493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551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551</v>
      </c>
      <c r="C1355" t="s">
        <v>67</v>
      </c>
      <c r="D1355" t="s">
        <v>490</v>
      </c>
      <c r="E1355" t="s">
        <v>490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551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551</v>
      </c>
      <c r="C1357" t="s">
        <v>67</v>
      </c>
      <c r="D1357" t="s">
        <v>491</v>
      </c>
      <c r="E1357" t="s">
        <v>491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551</v>
      </c>
      <c r="C1358" t="s">
        <v>67</v>
      </c>
      <c r="D1358" t="s">
        <v>492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551</v>
      </c>
      <c r="C1359" t="s">
        <v>67</v>
      </c>
      <c r="D1359" t="s">
        <v>492</v>
      </c>
      <c r="E1359" t="s">
        <v>492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551</v>
      </c>
      <c r="C1360" t="s">
        <v>67</v>
      </c>
      <c r="D1360" t="s">
        <v>647</v>
      </c>
      <c r="E1360" t="s">
        <v>647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551</v>
      </c>
      <c r="C1361" t="s">
        <v>67</v>
      </c>
      <c r="D1361" t="s">
        <v>512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551</v>
      </c>
      <c r="C1362" t="s">
        <v>67</v>
      </c>
      <c r="D1362" t="s">
        <v>512</v>
      </c>
      <c r="E1362" t="s">
        <v>512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551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551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551</v>
      </c>
      <c r="C1365" t="s">
        <v>69</v>
      </c>
      <c r="D1365" t="s">
        <v>491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551</v>
      </c>
      <c r="C1366" t="s">
        <v>69</v>
      </c>
      <c r="D1366" t="s">
        <v>491</v>
      </c>
      <c r="E1366" t="s">
        <v>491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551</v>
      </c>
      <c r="C1367" t="s">
        <v>69</v>
      </c>
      <c r="D1367" t="s">
        <v>492</v>
      </c>
      <c r="E1367" t="s">
        <v>491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551</v>
      </c>
      <c r="C1368" t="s">
        <v>69</v>
      </c>
      <c r="D1368" t="s">
        <v>492</v>
      </c>
      <c r="E1368" t="s">
        <v>492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551</v>
      </c>
      <c r="C1369" t="s">
        <v>69</v>
      </c>
      <c r="D1369" t="s">
        <v>512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551</v>
      </c>
      <c r="C1370" t="s">
        <v>69</v>
      </c>
      <c r="D1370" t="s">
        <v>512</v>
      </c>
      <c r="E1370" t="s">
        <v>512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551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551</v>
      </c>
      <c r="C1372" t="s">
        <v>71</v>
      </c>
      <c r="D1372" t="s">
        <v>491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551</v>
      </c>
      <c r="C1373" t="s">
        <v>71</v>
      </c>
      <c r="D1373" t="s">
        <v>491</v>
      </c>
      <c r="E1373" t="s">
        <v>491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551</v>
      </c>
      <c r="C1374" t="s">
        <v>71</v>
      </c>
      <c r="D1374" t="s">
        <v>492</v>
      </c>
      <c r="E1374" t="s">
        <v>492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551</v>
      </c>
      <c r="C1375" t="s">
        <v>71</v>
      </c>
      <c r="D1375" t="s">
        <v>512</v>
      </c>
      <c r="E1375" t="s">
        <v>512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551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551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551</v>
      </c>
      <c r="C1378" t="s">
        <v>73</v>
      </c>
      <c r="D1378" t="s">
        <v>491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551</v>
      </c>
      <c r="C1379" t="s">
        <v>73</v>
      </c>
      <c r="D1379" t="s">
        <v>491</v>
      </c>
      <c r="E1379" t="s">
        <v>491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551</v>
      </c>
      <c r="C1380" t="s">
        <v>73</v>
      </c>
      <c r="D1380" t="s">
        <v>513</v>
      </c>
      <c r="E1380" t="s">
        <v>513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551</v>
      </c>
      <c r="C1381" t="s">
        <v>73</v>
      </c>
      <c r="D1381" t="s">
        <v>492</v>
      </c>
      <c r="E1381" t="s">
        <v>492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551</v>
      </c>
      <c r="C1382" t="s">
        <v>73</v>
      </c>
      <c r="D1382" t="s">
        <v>647</v>
      </c>
      <c r="E1382" t="s">
        <v>647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551</v>
      </c>
      <c r="C1383" t="s">
        <v>73</v>
      </c>
      <c r="D1383" t="s">
        <v>512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552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552</v>
      </c>
      <c r="C1385" t="s">
        <v>57</v>
      </c>
      <c r="D1385" t="s">
        <v>492</v>
      </c>
      <c r="E1385" t="s">
        <v>492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552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552</v>
      </c>
      <c r="C1387" t="s">
        <v>59</v>
      </c>
      <c r="D1387" t="s">
        <v>491</v>
      </c>
      <c r="E1387" t="s">
        <v>491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552</v>
      </c>
      <c r="C1388" t="s">
        <v>59</v>
      </c>
      <c r="D1388" t="s">
        <v>492</v>
      </c>
      <c r="E1388" t="s">
        <v>492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552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552</v>
      </c>
      <c r="C1390" t="s">
        <v>61</v>
      </c>
      <c r="D1390" t="s">
        <v>491</v>
      </c>
      <c r="E1390" t="s">
        <v>491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552</v>
      </c>
      <c r="C1391" t="s">
        <v>61</v>
      </c>
      <c r="D1391" t="s">
        <v>492</v>
      </c>
      <c r="E1391" t="s">
        <v>492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552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552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552</v>
      </c>
      <c r="C1394" t="s">
        <v>63</v>
      </c>
      <c r="D1394" t="s">
        <v>491</v>
      </c>
      <c r="E1394" t="s">
        <v>491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552</v>
      </c>
      <c r="C1395" t="s">
        <v>63</v>
      </c>
      <c r="D1395" t="s">
        <v>492</v>
      </c>
      <c r="E1395" t="s">
        <v>492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552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552</v>
      </c>
      <c r="C1397" t="s">
        <v>65</v>
      </c>
      <c r="D1397" t="s">
        <v>490</v>
      </c>
      <c r="E1397" t="s">
        <v>490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552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552</v>
      </c>
      <c r="C1399" t="s">
        <v>65</v>
      </c>
      <c r="D1399" t="s">
        <v>491</v>
      </c>
      <c r="E1399" t="s">
        <v>491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552</v>
      </c>
      <c r="C1400" t="s">
        <v>65</v>
      </c>
      <c r="D1400" t="s">
        <v>492</v>
      </c>
      <c r="E1400" t="s">
        <v>492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552</v>
      </c>
      <c r="C1401" t="s">
        <v>65</v>
      </c>
      <c r="D1401" t="s">
        <v>512</v>
      </c>
      <c r="E1401" t="s">
        <v>512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552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552</v>
      </c>
      <c r="C1403" t="s">
        <v>67</v>
      </c>
      <c r="D1403" t="s">
        <v>490</v>
      </c>
      <c r="E1403" t="s">
        <v>490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552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552</v>
      </c>
      <c r="C1405" t="s">
        <v>67</v>
      </c>
      <c r="D1405" t="s">
        <v>491</v>
      </c>
      <c r="E1405" t="s">
        <v>491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552</v>
      </c>
      <c r="C1406" t="s">
        <v>67</v>
      </c>
      <c r="D1406" t="s">
        <v>492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552</v>
      </c>
      <c r="C1407" t="s">
        <v>67</v>
      </c>
      <c r="D1407" t="s">
        <v>492</v>
      </c>
      <c r="E1407" t="s">
        <v>492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552</v>
      </c>
      <c r="C1408" t="s">
        <v>67</v>
      </c>
      <c r="D1408" t="s">
        <v>647</v>
      </c>
      <c r="E1408" t="s">
        <v>647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552</v>
      </c>
      <c r="C1409" t="s">
        <v>67</v>
      </c>
      <c r="D1409" t="s">
        <v>512</v>
      </c>
      <c r="E1409" t="s">
        <v>512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552</v>
      </c>
      <c r="C1410" t="s">
        <v>67</v>
      </c>
      <c r="D1410" t="s">
        <v>493</v>
      </c>
      <c r="E1410" t="s">
        <v>493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552</v>
      </c>
      <c r="C1411" t="s">
        <v>69</v>
      </c>
      <c r="D1411" t="s">
        <v>490</v>
      </c>
      <c r="E1411" t="s">
        <v>490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552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552</v>
      </c>
      <c r="C1413" t="s">
        <v>69</v>
      </c>
      <c r="D1413" t="s">
        <v>491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552</v>
      </c>
      <c r="C1414" t="s">
        <v>69</v>
      </c>
      <c r="D1414" t="s">
        <v>491</v>
      </c>
      <c r="E1414" t="s">
        <v>491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552</v>
      </c>
      <c r="C1415" t="s">
        <v>69</v>
      </c>
      <c r="D1415" t="s">
        <v>492</v>
      </c>
      <c r="E1415" t="s">
        <v>492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552</v>
      </c>
      <c r="C1416" t="s">
        <v>69</v>
      </c>
      <c r="D1416" t="s">
        <v>512</v>
      </c>
      <c r="E1416" t="s">
        <v>512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552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552</v>
      </c>
      <c r="C1418" t="s">
        <v>71</v>
      </c>
      <c r="D1418" t="s">
        <v>491</v>
      </c>
      <c r="E1418" t="s">
        <v>491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552</v>
      </c>
      <c r="C1419" t="s">
        <v>71</v>
      </c>
      <c r="D1419" t="s">
        <v>492</v>
      </c>
      <c r="E1419" t="s">
        <v>492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552</v>
      </c>
      <c r="C1420" t="s">
        <v>71</v>
      </c>
      <c r="D1420" t="s">
        <v>512</v>
      </c>
      <c r="E1420" t="s">
        <v>512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552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552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552</v>
      </c>
      <c r="C1423" t="s">
        <v>73</v>
      </c>
      <c r="D1423" t="s">
        <v>491</v>
      </c>
      <c r="E1423" t="s">
        <v>491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552</v>
      </c>
      <c r="C1424" t="s">
        <v>73</v>
      </c>
      <c r="D1424" t="s">
        <v>492</v>
      </c>
      <c r="E1424" t="s">
        <v>492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457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457</v>
      </c>
      <c r="C1426" t="s">
        <v>59</v>
      </c>
      <c r="D1426" t="s">
        <v>492</v>
      </c>
      <c r="E1426" t="s">
        <v>492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457</v>
      </c>
      <c r="C1427" t="s">
        <v>61</v>
      </c>
      <c r="D1427" t="s">
        <v>491</v>
      </c>
      <c r="E1427" t="s">
        <v>491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457</v>
      </c>
      <c r="C1428" t="s">
        <v>61</v>
      </c>
      <c r="D1428" t="s">
        <v>492</v>
      </c>
      <c r="E1428" t="s">
        <v>492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457</v>
      </c>
      <c r="C1429" t="s">
        <v>63</v>
      </c>
      <c r="D1429" t="s">
        <v>490</v>
      </c>
      <c r="E1429" t="s">
        <v>490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457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457</v>
      </c>
      <c r="C1431" t="s">
        <v>63</v>
      </c>
      <c r="D1431" t="s">
        <v>491</v>
      </c>
      <c r="E1431" t="s">
        <v>491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457</v>
      </c>
      <c r="C1432" t="s">
        <v>63</v>
      </c>
      <c r="D1432" t="s">
        <v>492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457</v>
      </c>
      <c r="C1433" t="s">
        <v>63</v>
      </c>
      <c r="D1433" t="s">
        <v>492</v>
      </c>
      <c r="E1433" t="s">
        <v>492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457</v>
      </c>
      <c r="C1434" t="s">
        <v>65</v>
      </c>
      <c r="D1434" t="s">
        <v>490</v>
      </c>
      <c r="E1434" t="s">
        <v>490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457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457</v>
      </c>
      <c r="C1436" t="s">
        <v>65</v>
      </c>
      <c r="D1436" t="s">
        <v>491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457</v>
      </c>
      <c r="C1437" t="s">
        <v>65</v>
      </c>
      <c r="D1437" t="s">
        <v>491</v>
      </c>
      <c r="E1437" t="s">
        <v>491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457</v>
      </c>
      <c r="C1438" t="s">
        <v>65</v>
      </c>
      <c r="D1438" t="s">
        <v>491</v>
      </c>
      <c r="E1438" t="s">
        <v>647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457</v>
      </c>
      <c r="C1439" t="s">
        <v>65</v>
      </c>
      <c r="D1439" t="s">
        <v>492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457</v>
      </c>
      <c r="C1440" t="s">
        <v>65</v>
      </c>
      <c r="D1440" t="s">
        <v>492</v>
      </c>
      <c r="E1440" t="s">
        <v>492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457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457</v>
      </c>
      <c r="C1442" t="s">
        <v>67</v>
      </c>
      <c r="D1442" t="s">
        <v>490</v>
      </c>
      <c r="E1442" t="s">
        <v>490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457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457</v>
      </c>
      <c r="C1444" t="s">
        <v>67</v>
      </c>
      <c r="D1444" t="s">
        <v>491</v>
      </c>
      <c r="E1444" t="s">
        <v>491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457</v>
      </c>
      <c r="C1445" t="s">
        <v>67</v>
      </c>
      <c r="D1445" t="s">
        <v>492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457</v>
      </c>
      <c r="C1446" t="s">
        <v>67</v>
      </c>
      <c r="D1446" t="s">
        <v>492</v>
      </c>
      <c r="E1446" t="s">
        <v>492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457</v>
      </c>
      <c r="C1447" t="s">
        <v>67</v>
      </c>
      <c r="D1447" t="s">
        <v>647</v>
      </c>
      <c r="E1447" t="s">
        <v>647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457</v>
      </c>
      <c r="C1448" t="s">
        <v>67</v>
      </c>
      <c r="D1448" t="s">
        <v>512</v>
      </c>
      <c r="E1448" t="s">
        <v>512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457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457</v>
      </c>
      <c r="C1450" t="s">
        <v>69</v>
      </c>
      <c r="D1450" t="s">
        <v>164</v>
      </c>
      <c r="E1450" t="s">
        <v>512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457</v>
      </c>
      <c r="C1451" t="s">
        <v>69</v>
      </c>
      <c r="D1451" t="s">
        <v>491</v>
      </c>
      <c r="E1451" t="s">
        <v>491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457</v>
      </c>
      <c r="C1452" t="s">
        <v>69</v>
      </c>
      <c r="D1452" t="s">
        <v>492</v>
      </c>
      <c r="E1452" t="s">
        <v>492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457</v>
      </c>
      <c r="C1453" t="s">
        <v>69</v>
      </c>
      <c r="D1453" t="s">
        <v>647</v>
      </c>
      <c r="E1453" t="s">
        <v>647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457</v>
      </c>
      <c r="C1454" t="s">
        <v>69</v>
      </c>
      <c r="D1454" t="s">
        <v>512</v>
      </c>
      <c r="E1454" t="s">
        <v>512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457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457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457</v>
      </c>
      <c r="C1457" t="s">
        <v>71</v>
      </c>
      <c r="D1457" t="s">
        <v>491</v>
      </c>
      <c r="E1457" t="s">
        <v>491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457</v>
      </c>
      <c r="C1458" t="s">
        <v>71</v>
      </c>
      <c r="D1458" t="s">
        <v>492</v>
      </c>
      <c r="E1458" t="s">
        <v>492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457</v>
      </c>
      <c r="C1459" t="s">
        <v>71</v>
      </c>
      <c r="D1459" t="s">
        <v>512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457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457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457</v>
      </c>
      <c r="C1462" t="s">
        <v>73</v>
      </c>
      <c r="D1462" t="s">
        <v>164</v>
      </c>
      <c r="E1462" t="s">
        <v>491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457</v>
      </c>
      <c r="C1463" t="s">
        <v>73</v>
      </c>
      <c r="D1463" t="s">
        <v>491</v>
      </c>
      <c r="E1463" t="s">
        <v>491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457</v>
      </c>
      <c r="C1464" t="s">
        <v>73</v>
      </c>
      <c r="D1464" t="s">
        <v>492</v>
      </c>
      <c r="E1464" t="s">
        <v>492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457</v>
      </c>
      <c r="C1465" t="s">
        <v>73</v>
      </c>
      <c r="D1465" t="s">
        <v>647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457</v>
      </c>
      <c r="C1466" t="s">
        <v>73</v>
      </c>
      <c r="D1466" t="s">
        <v>647</v>
      </c>
      <c r="E1466" t="s">
        <v>647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457</v>
      </c>
      <c r="C1467" t="s">
        <v>73</v>
      </c>
      <c r="D1467" t="s">
        <v>512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457</v>
      </c>
      <c r="C1468" t="s">
        <v>73</v>
      </c>
      <c r="D1468" t="s">
        <v>512</v>
      </c>
      <c r="E1468" t="s">
        <v>512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553</v>
      </c>
      <c r="C1469" t="s">
        <v>59</v>
      </c>
      <c r="D1469" t="s">
        <v>492</v>
      </c>
      <c r="E1469" t="s">
        <v>492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553</v>
      </c>
      <c r="C1470" t="s">
        <v>61</v>
      </c>
      <c r="D1470" t="s">
        <v>490</v>
      </c>
      <c r="E1470" t="s">
        <v>490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553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553</v>
      </c>
      <c r="C1472" t="s">
        <v>63</v>
      </c>
      <c r="D1472" t="s">
        <v>490</v>
      </c>
      <c r="E1472" t="s">
        <v>490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553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553</v>
      </c>
      <c r="C1474" t="s">
        <v>63</v>
      </c>
      <c r="D1474" t="s">
        <v>491</v>
      </c>
      <c r="E1474" t="s">
        <v>491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553</v>
      </c>
      <c r="C1475" t="s">
        <v>63</v>
      </c>
      <c r="D1475" t="s">
        <v>492</v>
      </c>
      <c r="E1475" t="s">
        <v>492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553</v>
      </c>
      <c r="C1476" t="s">
        <v>65</v>
      </c>
      <c r="D1476" t="s">
        <v>490</v>
      </c>
      <c r="E1476" t="s">
        <v>490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553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553</v>
      </c>
      <c r="C1478" t="s">
        <v>65</v>
      </c>
      <c r="D1478" t="s">
        <v>491</v>
      </c>
      <c r="E1478" t="s">
        <v>491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553</v>
      </c>
      <c r="C1479" t="s">
        <v>67</v>
      </c>
      <c r="D1479" t="s">
        <v>490</v>
      </c>
      <c r="E1479" t="s">
        <v>490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553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553</v>
      </c>
      <c r="C1481" t="s">
        <v>67</v>
      </c>
      <c r="D1481" t="s">
        <v>491</v>
      </c>
      <c r="E1481" t="s">
        <v>491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553</v>
      </c>
      <c r="C1482" t="s">
        <v>67</v>
      </c>
      <c r="D1482" t="s">
        <v>492</v>
      </c>
      <c r="E1482" t="s">
        <v>492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553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553</v>
      </c>
      <c r="C1484" t="s">
        <v>69</v>
      </c>
      <c r="D1484" t="s">
        <v>491</v>
      </c>
      <c r="E1484" t="s">
        <v>491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553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553</v>
      </c>
      <c r="C1486" t="s">
        <v>71</v>
      </c>
      <c r="D1486" t="s">
        <v>491</v>
      </c>
      <c r="E1486" t="s">
        <v>491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553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553</v>
      </c>
      <c r="C1488" t="s">
        <v>73</v>
      </c>
      <c r="D1488" t="s">
        <v>491</v>
      </c>
      <c r="E1488" t="s">
        <v>491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553</v>
      </c>
      <c r="C1489" t="s">
        <v>73</v>
      </c>
      <c r="D1489" t="s">
        <v>513</v>
      </c>
      <c r="E1489" t="s">
        <v>513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553</v>
      </c>
      <c r="C1490" t="s">
        <v>73</v>
      </c>
      <c r="D1490" t="s">
        <v>512</v>
      </c>
      <c r="E1490" t="s">
        <v>512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554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554</v>
      </c>
      <c r="C1492" t="s">
        <v>57</v>
      </c>
      <c r="D1492" t="s">
        <v>492</v>
      </c>
      <c r="E1492" t="s">
        <v>492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554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554</v>
      </c>
      <c r="C1494" t="s">
        <v>59</v>
      </c>
      <c r="D1494" t="s">
        <v>492</v>
      </c>
      <c r="E1494" t="s">
        <v>492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554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554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554</v>
      </c>
      <c r="C1497" t="s">
        <v>61</v>
      </c>
      <c r="D1497" t="s">
        <v>492</v>
      </c>
      <c r="E1497" t="s">
        <v>492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554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554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554</v>
      </c>
      <c r="C1500" t="s">
        <v>63</v>
      </c>
      <c r="D1500" t="s">
        <v>492</v>
      </c>
      <c r="E1500" t="s">
        <v>511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554</v>
      </c>
      <c r="C1501" t="s">
        <v>63</v>
      </c>
      <c r="D1501" t="s">
        <v>492</v>
      </c>
      <c r="E1501" t="s">
        <v>492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554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554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554</v>
      </c>
      <c r="C1504" t="s">
        <v>65</v>
      </c>
      <c r="D1504" t="s">
        <v>491</v>
      </c>
      <c r="E1504" t="s">
        <v>491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554</v>
      </c>
      <c r="C1505" t="s">
        <v>65</v>
      </c>
      <c r="D1505" t="s">
        <v>492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554</v>
      </c>
      <c r="C1506" t="s">
        <v>65</v>
      </c>
      <c r="D1506" t="s">
        <v>492</v>
      </c>
      <c r="E1506" t="s">
        <v>492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554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554</v>
      </c>
      <c r="C1508" t="s">
        <v>67</v>
      </c>
      <c r="D1508" t="s">
        <v>511</v>
      </c>
      <c r="E1508" t="s">
        <v>491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554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554</v>
      </c>
      <c r="C1510" t="s">
        <v>67</v>
      </c>
      <c r="D1510" t="s">
        <v>491</v>
      </c>
      <c r="E1510" t="s">
        <v>491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554</v>
      </c>
      <c r="C1511" t="s">
        <v>67</v>
      </c>
      <c r="D1511" t="s">
        <v>492</v>
      </c>
      <c r="E1511" t="s">
        <v>492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554</v>
      </c>
      <c r="C1512" t="s">
        <v>67</v>
      </c>
      <c r="D1512" t="s">
        <v>647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554</v>
      </c>
      <c r="C1513" t="s">
        <v>67</v>
      </c>
      <c r="D1513" t="s">
        <v>512</v>
      </c>
      <c r="E1513" t="s">
        <v>512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554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554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554</v>
      </c>
      <c r="C1516" t="s">
        <v>69</v>
      </c>
      <c r="D1516" t="s">
        <v>491</v>
      </c>
      <c r="E1516" t="s">
        <v>491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554</v>
      </c>
      <c r="C1517" t="s">
        <v>69</v>
      </c>
      <c r="D1517" t="s">
        <v>492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554</v>
      </c>
      <c r="C1518" t="s">
        <v>69</v>
      </c>
      <c r="D1518" t="s">
        <v>492</v>
      </c>
      <c r="E1518" t="s">
        <v>492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554</v>
      </c>
      <c r="C1519" t="s">
        <v>69</v>
      </c>
      <c r="D1519" t="s">
        <v>647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554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554</v>
      </c>
      <c r="C1521" t="s">
        <v>71</v>
      </c>
      <c r="D1521" t="s">
        <v>491</v>
      </c>
      <c r="E1521" t="s">
        <v>491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554</v>
      </c>
      <c r="C1522" t="s">
        <v>71</v>
      </c>
      <c r="D1522" t="s">
        <v>492</v>
      </c>
      <c r="E1522" t="s">
        <v>492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554</v>
      </c>
      <c r="C1523" t="s">
        <v>71</v>
      </c>
      <c r="D1523" t="s">
        <v>647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554</v>
      </c>
      <c r="C1524" t="s">
        <v>71</v>
      </c>
      <c r="D1524" t="s">
        <v>647</v>
      </c>
      <c r="E1524" t="s">
        <v>647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554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554</v>
      </c>
      <c r="C1526" t="s">
        <v>73</v>
      </c>
      <c r="D1526" t="s">
        <v>491</v>
      </c>
      <c r="E1526" t="s">
        <v>491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554</v>
      </c>
      <c r="C1527" t="s">
        <v>73</v>
      </c>
      <c r="D1527" t="s">
        <v>513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554</v>
      </c>
      <c r="C1528" t="s">
        <v>73</v>
      </c>
      <c r="D1528" t="s">
        <v>492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554</v>
      </c>
      <c r="C1529" t="s">
        <v>73</v>
      </c>
      <c r="D1529" t="s">
        <v>492</v>
      </c>
      <c r="E1529" t="s">
        <v>492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554</v>
      </c>
      <c r="C1530" t="s">
        <v>73</v>
      </c>
      <c r="D1530" t="s">
        <v>647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554</v>
      </c>
      <c r="C1531" t="s">
        <v>73</v>
      </c>
      <c r="D1531" t="s">
        <v>647</v>
      </c>
      <c r="E1531" t="s">
        <v>647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554</v>
      </c>
      <c r="C1532" t="s">
        <v>73</v>
      </c>
      <c r="D1532" t="s">
        <v>512</v>
      </c>
      <c r="E1532" t="s">
        <v>512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555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555</v>
      </c>
      <c r="C1534" t="s">
        <v>57</v>
      </c>
      <c r="D1534" t="s">
        <v>492</v>
      </c>
      <c r="E1534" t="s">
        <v>492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555</v>
      </c>
      <c r="C1535" t="s">
        <v>59</v>
      </c>
      <c r="D1535" t="s">
        <v>491</v>
      </c>
      <c r="E1535" t="s">
        <v>491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555</v>
      </c>
      <c r="C1536" t="s">
        <v>59</v>
      </c>
      <c r="D1536" t="s">
        <v>492</v>
      </c>
      <c r="E1536" t="s">
        <v>492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555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555</v>
      </c>
      <c r="C1538" t="s">
        <v>61</v>
      </c>
      <c r="D1538" t="s">
        <v>492</v>
      </c>
      <c r="E1538" t="s">
        <v>492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555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555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555</v>
      </c>
      <c r="C1541" t="s">
        <v>63</v>
      </c>
      <c r="D1541" t="s">
        <v>491</v>
      </c>
      <c r="E1541" t="s">
        <v>491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555</v>
      </c>
      <c r="C1542" t="s">
        <v>63</v>
      </c>
      <c r="D1542" t="s">
        <v>492</v>
      </c>
      <c r="E1542" t="s">
        <v>492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555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555</v>
      </c>
      <c r="C1544" t="s">
        <v>65</v>
      </c>
      <c r="D1544" t="s">
        <v>490</v>
      </c>
      <c r="E1544" t="s">
        <v>490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555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555</v>
      </c>
      <c r="C1546" t="s">
        <v>65</v>
      </c>
      <c r="D1546" t="s">
        <v>491</v>
      </c>
      <c r="E1546" t="s">
        <v>491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555</v>
      </c>
      <c r="C1547" t="s">
        <v>65</v>
      </c>
      <c r="D1547" t="s">
        <v>492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555</v>
      </c>
      <c r="C1548" t="s">
        <v>65</v>
      </c>
      <c r="D1548" t="s">
        <v>492</v>
      </c>
      <c r="E1548" t="s">
        <v>492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555</v>
      </c>
      <c r="C1549" t="s">
        <v>65</v>
      </c>
      <c r="D1549" t="s">
        <v>492</v>
      </c>
      <c r="E1549" t="s">
        <v>647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555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555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555</v>
      </c>
      <c r="C1552" t="s">
        <v>67</v>
      </c>
      <c r="D1552" t="s">
        <v>491</v>
      </c>
      <c r="E1552" t="s">
        <v>491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555</v>
      </c>
      <c r="C1553" t="s">
        <v>67</v>
      </c>
      <c r="D1553" t="s">
        <v>492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555</v>
      </c>
      <c r="C1554" t="s">
        <v>67</v>
      </c>
      <c r="D1554" t="s">
        <v>492</v>
      </c>
      <c r="E1554" t="s">
        <v>492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555</v>
      </c>
      <c r="C1555" t="s">
        <v>67</v>
      </c>
      <c r="D1555" t="s">
        <v>512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555</v>
      </c>
      <c r="C1556" t="s">
        <v>67</v>
      </c>
      <c r="D1556" t="s">
        <v>512</v>
      </c>
      <c r="E1556" t="s">
        <v>512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555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555</v>
      </c>
      <c r="C1558" t="s">
        <v>69</v>
      </c>
      <c r="D1558" t="s">
        <v>511</v>
      </c>
      <c r="E1558" t="s">
        <v>491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555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555</v>
      </c>
      <c r="C1560" t="s">
        <v>69</v>
      </c>
      <c r="D1560" t="s">
        <v>491</v>
      </c>
      <c r="E1560" t="s">
        <v>491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555</v>
      </c>
      <c r="C1561" t="s">
        <v>69</v>
      </c>
      <c r="D1561" t="s">
        <v>492</v>
      </c>
      <c r="E1561" t="s">
        <v>492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555</v>
      </c>
      <c r="C1562" t="s">
        <v>69</v>
      </c>
      <c r="D1562" t="s">
        <v>647</v>
      </c>
      <c r="E1562" t="s">
        <v>647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555</v>
      </c>
      <c r="C1563" t="s">
        <v>69</v>
      </c>
      <c r="D1563" t="s">
        <v>512</v>
      </c>
      <c r="E1563" t="s">
        <v>512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555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555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555</v>
      </c>
      <c r="C1566" t="s">
        <v>71</v>
      </c>
      <c r="D1566" t="s">
        <v>491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555</v>
      </c>
      <c r="C1567" t="s">
        <v>71</v>
      </c>
      <c r="D1567" t="s">
        <v>491</v>
      </c>
      <c r="E1567" t="s">
        <v>491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555</v>
      </c>
      <c r="C1568" t="s">
        <v>71</v>
      </c>
      <c r="D1568" t="s">
        <v>492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555</v>
      </c>
      <c r="C1569" t="s">
        <v>71</v>
      </c>
      <c r="D1569" t="s">
        <v>492</v>
      </c>
      <c r="E1569" t="s">
        <v>492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555</v>
      </c>
      <c r="C1570" t="s">
        <v>71</v>
      </c>
      <c r="D1570" t="s">
        <v>512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555</v>
      </c>
      <c r="C1571" t="s">
        <v>71</v>
      </c>
      <c r="D1571" t="s">
        <v>512</v>
      </c>
      <c r="E1571" t="s">
        <v>512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555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555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555</v>
      </c>
      <c r="C1574" t="s">
        <v>73</v>
      </c>
      <c r="D1574" t="s">
        <v>491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555</v>
      </c>
      <c r="C1575" t="s">
        <v>73</v>
      </c>
      <c r="D1575" t="s">
        <v>491</v>
      </c>
      <c r="E1575" t="s">
        <v>491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555</v>
      </c>
      <c r="C1576" t="s">
        <v>73</v>
      </c>
      <c r="D1576" t="s">
        <v>492</v>
      </c>
      <c r="E1576" t="s">
        <v>492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555</v>
      </c>
      <c r="C1577" t="s">
        <v>73</v>
      </c>
      <c r="D1577" t="s">
        <v>512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555</v>
      </c>
      <c r="C1578" t="s">
        <v>73</v>
      </c>
      <c r="D1578" t="s">
        <v>512</v>
      </c>
      <c r="E1578" t="s">
        <v>512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555</v>
      </c>
      <c r="C1579" t="s">
        <v>73</v>
      </c>
      <c r="D1579" t="s">
        <v>519</v>
      </c>
      <c r="E1579" t="s">
        <v>519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555</v>
      </c>
      <c r="C1580" t="s">
        <v>73</v>
      </c>
      <c r="D1580" t="s">
        <v>515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556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556</v>
      </c>
      <c r="C1582" t="s">
        <v>57</v>
      </c>
      <c r="D1582" t="s">
        <v>492</v>
      </c>
      <c r="E1582" t="s">
        <v>492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556</v>
      </c>
      <c r="C1583" t="s">
        <v>59</v>
      </c>
      <c r="D1583" t="s">
        <v>490</v>
      </c>
      <c r="E1583" t="s">
        <v>490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556</v>
      </c>
      <c r="C1584" t="s">
        <v>59</v>
      </c>
      <c r="D1584" t="s">
        <v>492</v>
      </c>
      <c r="E1584" t="s">
        <v>492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556</v>
      </c>
      <c r="C1585" t="s">
        <v>61</v>
      </c>
      <c r="D1585" t="s">
        <v>511</v>
      </c>
      <c r="E1585" t="s">
        <v>511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556</v>
      </c>
      <c r="C1586" t="s">
        <v>61</v>
      </c>
      <c r="D1586" t="s">
        <v>491</v>
      </c>
      <c r="E1586" t="s">
        <v>491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556</v>
      </c>
      <c r="C1587" t="s">
        <v>61</v>
      </c>
      <c r="D1587" t="s">
        <v>492</v>
      </c>
      <c r="E1587" t="s">
        <v>492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556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556</v>
      </c>
      <c r="C1589" t="s">
        <v>63</v>
      </c>
      <c r="D1589" t="s">
        <v>490</v>
      </c>
      <c r="E1589" t="s">
        <v>490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556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556</v>
      </c>
      <c r="C1591" t="s">
        <v>63</v>
      </c>
      <c r="D1591" t="s">
        <v>491</v>
      </c>
      <c r="E1591" t="s">
        <v>491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556</v>
      </c>
      <c r="C1592" t="s">
        <v>63</v>
      </c>
      <c r="D1592" t="s">
        <v>492</v>
      </c>
      <c r="E1592" t="s">
        <v>492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556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556</v>
      </c>
      <c r="C1594" t="s">
        <v>65</v>
      </c>
      <c r="D1594" t="s">
        <v>490</v>
      </c>
      <c r="E1594" t="s">
        <v>490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556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556</v>
      </c>
      <c r="C1596" t="s">
        <v>65</v>
      </c>
      <c r="D1596" t="s">
        <v>491</v>
      </c>
      <c r="E1596" t="s">
        <v>491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556</v>
      </c>
      <c r="C1597" t="s">
        <v>65</v>
      </c>
      <c r="D1597" t="s">
        <v>492</v>
      </c>
      <c r="E1597" t="s">
        <v>492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556</v>
      </c>
      <c r="C1598" t="s">
        <v>65</v>
      </c>
      <c r="D1598" t="s">
        <v>512</v>
      </c>
      <c r="E1598" t="s">
        <v>512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556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556</v>
      </c>
      <c r="C1600" t="s">
        <v>67</v>
      </c>
      <c r="D1600" t="s">
        <v>490</v>
      </c>
      <c r="E1600" t="s">
        <v>490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556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556</v>
      </c>
      <c r="C1602" t="s">
        <v>67</v>
      </c>
      <c r="D1602" t="s">
        <v>491</v>
      </c>
      <c r="E1602" t="s">
        <v>491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556</v>
      </c>
      <c r="C1603" t="s">
        <v>67</v>
      </c>
      <c r="D1603" t="s">
        <v>512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556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556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556</v>
      </c>
      <c r="C1606" t="s">
        <v>69</v>
      </c>
      <c r="D1606" t="s">
        <v>491</v>
      </c>
      <c r="E1606" t="s">
        <v>491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556</v>
      </c>
      <c r="C1607" t="s">
        <v>69</v>
      </c>
      <c r="D1607" t="s">
        <v>512</v>
      </c>
      <c r="E1607" t="s">
        <v>512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556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556</v>
      </c>
      <c r="C1609" t="s">
        <v>71</v>
      </c>
      <c r="D1609" t="s">
        <v>511</v>
      </c>
      <c r="E1609" t="s">
        <v>511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556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556</v>
      </c>
      <c r="C1611" t="s">
        <v>71</v>
      </c>
      <c r="D1611" t="s">
        <v>491</v>
      </c>
      <c r="E1611" t="s">
        <v>491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556</v>
      </c>
      <c r="C1612" t="s">
        <v>71</v>
      </c>
      <c r="D1612" t="s">
        <v>513</v>
      </c>
      <c r="E1612" t="s">
        <v>513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556</v>
      </c>
      <c r="C1613" t="s">
        <v>71</v>
      </c>
      <c r="D1613" t="s">
        <v>512</v>
      </c>
      <c r="E1613" t="s">
        <v>512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556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556</v>
      </c>
      <c r="C1615" t="s">
        <v>73</v>
      </c>
      <c r="D1615" t="s">
        <v>491</v>
      </c>
      <c r="E1615" t="s">
        <v>491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556</v>
      </c>
      <c r="C1616" t="s">
        <v>73</v>
      </c>
      <c r="D1616" t="s">
        <v>512</v>
      </c>
      <c r="E1616" t="s">
        <v>512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557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557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557</v>
      </c>
      <c r="C1619" t="s">
        <v>57</v>
      </c>
      <c r="D1619" t="s">
        <v>492</v>
      </c>
      <c r="E1619" t="s">
        <v>492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557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557</v>
      </c>
      <c r="C1621" t="s">
        <v>59</v>
      </c>
      <c r="D1621" t="s">
        <v>492</v>
      </c>
      <c r="E1621" t="s">
        <v>492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557</v>
      </c>
      <c r="C1622" t="s">
        <v>61</v>
      </c>
      <c r="D1622" t="s">
        <v>490</v>
      </c>
      <c r="E1622" t="s">
        <v>490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557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557</v>
      </c>
      <c r="C1624" t="s">
        <v>61</v>
      </c>
      <c r="D1624" t="s">
        <v>491</v>
      </c>
      <c r="E1624" t="s">
        <v>491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557</v>
      </c>
      <c r="C1625" t="s">
        <v>61</v>
      </c>
      <c r="D1625" t="s">
        <v>492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557</v>
      </c>
      <c r="C1626" t="s">
        <v>61</v>
      </c>
      <c r="D1626" t="s">
        <v>492</v>
      </c>
      <c r="E1626" t="s">
        <v>492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557</v>
      </c>
      <c r="C1627" t="s">
        <v>63</v>
      </c>
      <c r="D1627" t="s">
        <v>490</v>
      </c>
      <c r="E1627" t="s">
        <v>490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557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557</v>
      </c>
      <c r="C1629" t="s">
        <v>63</v>
      </c>
      <c r="D1629" t="s">
        <v>491</v>
      </c>
      <c r="E1629" t="s">
        <v>491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557</v>
      </c>
      <c r="C1630" t="s">
        <v>63</v>
      </c>
      <c r="D1630" t="s">
        <v>492</v>
      </c>
      <c r="E1630" t="s">
        <v>492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557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557</v>
      </c>
      <c r="C1632" t="s">
        <v>65</v>
      </c>
      <c r="D1632" t="s">
        <v>490</v>
      </c>
      <c r="E1632" t="s">
        <v>490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557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557</v>
      </c>
      <c r="C1634" t="s">
        <v>65</v>
      </c>
      <c r="D1634" t="s">
        <v>491</v>
      </c>
      <c r="E1634" t="s">
        <v>491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557</v>
      </c>
      <c r="C1635" t="s">
        <v>65</v>
      </c>
      <c r="D1635" t="s">
        <v>492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557</v>
      </c>
      <c r="C1636" t="s">
        <v>65</v>
      </c>
      <c r="D1636" t="s">
        <v>492</v>
      </c>
      <c r="E1636" t="s">
        <v>492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557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557</v>
      </c>
      <c r="C1638" t="s">
        <v>67</v>
      </c>
      <c r="D1638" t="s">
        <v>490</v>
      </c>
      <c r="E1638" t="s">
        <v>490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557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557</v>
      </c>
      <c r="C1640" t="s">
        <v>67</v>
      </c>
      <c r="D1640" t="s">
        <v>491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557</v>
      </c>
      <c r="C1641" t="s">
        <v>67</v>
      </c>
      <c r="D1641" t="s">
        <v>491</v>
      </c>
      <c r="E1641" t="s">
        <v>491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557</v>
      </c>
      <c r="C1642" t="s">
        <v>67</v>
      </c>
      <c r="D1642" t="s">
        <v>492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557</v>
      </c>
      <c r="C1643" t="s">
        <v>67</v>
      </c>
      <c r="D1643" t="s">
        <v>492</v>
      </c>
      <c r="E1643" t="s">
        <v>492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557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557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557</v>
      </c>
      <c r="C1646" t="s">
        <v>69</v>
      </c>
      <c r="D1646" t="s">
        <v>491</v>
      </c>
      <c r="E1646" t="s">
        <v>490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557</v>
      </c>
      <c r="C1647" t="s">
        <v>69</v>
      </c>
      <c r="D1647" t="s">
        <v>491</v>
      </c>
      <c r="E1647" t="s">
        <v>491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557</v>
      </c>
      <c r="C1648" t="s">
        <v>69</v>
      </c>
      <c r="D1648" t="s">
        <v>492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557</v>
      </c>
      <c r="C1649" t="s">
        <v>69</v>
      </c>
      <c r="D1649" t="s">
        <v>492</v>
      </c>
      <c r="E1649" t="s">
        <v>492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557</v>
      </c>
      <c r="C1650" t="s">
        <v>69</v>
      </c>
      <c r="D1650" t="s">
        <v>512</v>
      </c>
      <c r="E1650" t="s">
        <v>512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557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557</v>
      </c>
      <c r="C1652" t="s">
        <v>71</v>
      </c>
      <c r="D1652" t="s">
        <v>491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557</v>
      </c>
      <c r="C1653" t="s">
        <v>71</v>
      </c>
      <c r="D1653" t="s">
        <v>491</v>
      </c>
      <c r="E1653" t="s">
        <v>491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557</v>
      </c>
      <c r="C1654" t="s">
        <v>71</v>
      </c>
      <c r="D1654" t="s">
        <v>492</v>
      </c>
      <c r="E1654" t="s">
        <v>492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557</v>
      </c>
      <c r="C1655" t="s">
        <v>71</v>
      </c>
      <c r="D1655" t="s">
        <v>647</v>
      </c>
      <c r="E1655" t="s">
        <v>647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557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557</v>
      </c>
      <c r="C1657" t="s">
        <v>73</v>
      </c>
      <c r="D1657" t="s">
        <v>491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557</v>
      </c>
      <c r="C1658" t="s">
        <v>73</v>
      </c>
      <c r="D1658" t="s">
        <v>491</v>
      </c>
      <c r="E1658" t="s">
        <v>491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557</v>
      </c>
      <c r="C1659" t="s">
        <v>73</v>
      </c>
      <c r="D1659" t="s">
        <v>492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557</v>
      </c>
      <c r="C1660" t="s">
        <v>73</v>
      </c>
      <c r="D1660" t="s">
        <v>492</v>
      </c>
      <c r="E1660" t="s">
        <v>492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557</v>
      </c>
      <c r="C1661" t="s">
        <v>73</v>
      </c>
      <c r="D1661" t="s">
        <v>647</v>
      </c>
      <c r="E1661" t="s">
        <v>647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557</v>
      </c>
      <c r="C1662" t="s">
        <v>73</v>
      </c>
      <c r="D1662" t="s">
        <v>512</v>
      </c>
      <c r="E1662" t="s">
        <v>512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558</v>
      </c>
      <c r="C1663" t="s">
        <v>57</v>
      </c>
      <c r="D1663" t="s">
        <v>491</v>
      </c>
      <c r="E1663" t="s">
        <v>491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558</v>
      </c>
      <c r="C1664" t="s">
        <v>57</v>
      </c>
      <c r="D1664" t="s">
        <v>492</v>
      </c>
      <c r="E1664" t="s">
        <v>492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558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558</v>
      </c>
      <c r="C1666" t="s">
        <v>59</v>
      </c>
      <c r="D1666" t="s">
        <v>492</v>
      </c>
      <c r="E1666" t="s">
        <v>492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558</v>
      </c>
      <c r="C1667" t="s">
        <v>61</v>
      </c>
      <c r="D1667" t="s">
        <v>511</v>
      </c>
      <c r="E1667" t="s">
        <v>511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558</v>
      </c>
      <c r="C1668" t="s">
        <v>61</v>
      </c>
      <c r="D1668" t="s">
        <v>490</v>
      </c>
      <c r="E1668" t="s">
        <v>490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558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558</v>
      </c>
      <c r="C1670" t="s">
        <v>61</v>
      </c>
      <c r="D1670" t="s">
        <v>491</v>
      </c>
      <c r="E1670" t="s">
        <v>491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558</v>
      </c>
      <c r="C1671" t="s">
        <v>61</v>
      </c>
      <c r="D1671" t="s">
        <v>492</v>
      </c>
      <c r="E1671" t="s">
        <v>492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558</v>
      </c>
      <c r="C1672" t="s">
        <v>63</v>
      </c>
      <c r="D1672" t="s">
        <v>490</v>
      </c>
      <c r="E1672" t="s">
        <v>490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558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558</v>
      </c>
      <c r="C1674" t="s">
        <v>63</v>
      </c>
      <c r="D1674" t="s">
        <v>491</v>
      </c>
      <c r="E1674" t="s">
        <v>491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558</v>
      </c>
      <c r="C1675" t="s">
        <v>63</v>
      </c>
      <c r="D1675" t="s">
        <v>492</v>
      </c>
      <c r="E1675" t="s">
        <v>492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558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558</v>
      </c>
      <c r="C1677" t="s">
        <v>65</v>
      </c>
      <c r="D1677" t="s">
        <v>511</v>
      </c>
      <c r="E1677" t="s">
        <v>511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558</v>
      </c>
      <c r="C1678" t="s">
        <v>65</v>
      </c>
      <c r="D1678" t="s">
        <v>490</v>
      </c>
      <c r="E1678" t="s">
        <v>490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558</v>
      </c>
      <c r="C1679" t="s">
        <v>65</v>
      </c>
      <c r="D1679" t="s">
        <v>490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558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558</v>
      </c>
      <c r="C1681" t="s">
        <v>65</v>
      </c>
      <c r="D1681" t="s">
        <v>491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558</v>
      </c>
      <c r="C1682" t="s">
        <v>65</v>
      </c>
      <c r="D1682" t="s">
        <v>491</v>
      </c>
      <c r="E1682" t="s">
        <v>491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558</v>
      </c>
      <c r="C1683" t="s">
        <v>65</v>
      </c>
      <c r="D1683" t="s">
        <v>492</v>
      </c>
      <c r="E1683" t="s">
        <v>492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558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558</v>
      </c>
      <c r="C1685" t="s">
        <v>67</v>
      </c>
      <c r="D1685" t="s">
        <v>511</v>
      </c>
      <c r="E1685" t="s">
        <v>511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558</v>
      </c>
      <c r="C1686" t="s">
        <v>67</v>
      </c>
      <c r="D1686" t="s">
        <v>490</v>
      </c>
      <c r="E1686" t="s">
        <v>490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558</v>
      </c>
      <c r="C1687" t="s">
        <v>67</v>
      </c>
      <c r="D1687" t="s">
        <v>164</v>
      </c>
      <c r="E1687" t="s">
        <v>511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558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558</v>
      </c>
      <c r="C1689" t="s">
        <v>67</v>
      </c>
      <c r="D1689" t="s">
        <v>164</v>
      </c>
      <c r="E1689" t="s">
        <v>491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558</v>
      </c>
      <c r="C1690" t="s">
        <v>67</v>
      </c>
      <c r="D1690" t="s">
        <v>491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558</v>
      </c>
      <c r="C1691" t="s">
        <v>67</v>
      </c>
      <c r="D1691" t="s">
        <v>491</v>
      </c>
      <c r="E1691" t="s">
        <v>491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558</v>
      </c>
      <c r="C1692" t="s">
        <v>67</v>
      </c>
      <c r="D1692" t="s">
        <v>492</v>
      </c>
      <c r="E1692" t="s">
        <v>492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558</v>
      </c>
      <c r="C1693" t="s">
        <v>67</v>
      </c>
      <c r="D1693" t="s">
        <v>512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558</v>
      </c>
      <c r="C1694" t="s">
        <v>67</v>
      </c>
      <c r="D1694" t="s">
        <v>512</v>
      </c>
      <c r="E1694" t="s">
        <v>512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558</v>
      </c>
      <c r="C1695" t="s">
        <v>69</v>
      </c>
      <c r="D1695" t="s">
        <v>511</v>
      </c>
      <c r="E1695" t="s">
        <v>511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558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558</v>
      </c>
      <c r="C1697" t="s">
        <v>69</v>
      </c>
      <c r="D1697" t="s">
        <v>491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558</v>
      </c>
      <c r="C1698" t="s">
        <v>69</v>
      </c>
      <c r="D1698" t="s">
        <v>491</v>
      </c>
      <c r="E1698" t="s">
        <v>491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558</v>
      </c>
      <c r="C1699" t="s">
        <v>69</v>
      </c>
      <c r="D1699" t="s">
        <v>492</v>
      </c>
      <c r="E1699" t="s">
        <v>492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558</v>
      </c>
      <c r="C1700" t="s">
        <v>69</v>
      </c>
      <c r="D1700" t="s">
        <v>517</v>
      </c>
      <c r="E1700" t="s">
        <v>517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558</v>
      </c>
      <c r="C1701" t="s">
        <v>69</v>
      </c>
      <c r="D1701" t="s">
        <v>512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558</v>
      </c>
      <c r="C1702" t="s">
        <v>69</v>
      </c>
      <c r="D1702" t="s">
        <v>512</v>
      </c>
      <c r="E1702" t="s">
        <v>512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558</v>
      </c>
      <c r="C1703" t="s">
        <v>71</v>
      </c>
      <c r="D1703" t="s">
        <v>164</v>
      </c>
      <c r="E1703" t="s">
        <v>489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558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558</v>
      </c>
      <c r="C1705" t="s">
        <v>71</v>
      </c>
      <c r="D1705" t="s">
        <v>491</v>
      </c>
      <c r="E1705" t="s">
        <v>491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558</v>
      </c>
      <c r="C1706" t="s">
        <v>71</v>
      </c>
      <c r="D1706" t="s">
        <v>517</v>
      </c>
      <c r="E1706" t="s">
        <v>517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558</v>
      </c>
      <c r="C1707" t="s">
        <v>71</v>
      </c>
      <c r="D1707" t="s">
        <v>512</v>
      </c>
      <c r="E1707" t="s">
        <v>512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558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558</v>
      </c>
      <c r="C1709" t="s">
        <v>73</v>
      </c>
      <c r="D1709" t="s">
        <v>511</v>
      </c>
      <c r="E1709" t="s">
        <v>511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558</v>
      </c>
      <c r="C1710" t="s">
        <v>73</v>
      </c>
      <c r="D1710" t="s">
        <v>490</v>
      </c>
      <c r="E1710" t="s">
        <v>517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558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558</v>
      </c>
      <c r="C1712" t="s">
        <v>73</v>
      </c>
      <c r="D1712" t="s">
        <v>164</v>
      </c>
      <c r="E1712" t="s">
        <v>512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558</v>
      </c>
      <c r="C1713" t="s">
        <v>73</v>
      </c>
      <c r="D1713" t="s">
        <v>491</v>
      </c>
      <c r="E1713" t="s">
        <v>491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558</v>
      </c>
      <c r="C1714" t="s">
        <v>73</v>
      </c>
      <c r="D1714" t="s">
        <v>517</v>
      </c>
      <c r="E1714" t="s">
        <v>517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558</v>
      </c>
      <c r="C1715" t="s">
        <v>73</v>
      </c>
      <c r="D1715" t="s">
        <v>512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558</v>
      </c>
      <c r="C1716" t="s">
        <v>73</v>
      </c>
      <c r="D1716" t="s">
        <v>512</v>
      </c>
      <c r="E1716" t="s">
        <v>512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463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463</v>
      </c>
      <c r="C1718" t="s">
        <v>57</v>
      </c>
      <c r="D1718" t="s">
        <v>492</v>
      </c>
      <c r="E1718" t="s">
        <v>492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463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463</v>
      </c>
      <c r="C1720" t="s">
        <v>59</v>
      </c>
      <c r="D1720" t="s">
        <v>491</v>
      </c>
      <c r="E1720" t="s">
        <v>491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463</v>
      </c>
      <c r="C1721" t="s">
        <v>59</v>
      </c>
      <c r="D1721" t="s">
        <v>492</v>
      </c>
      <c r="E1721" t="s">
        <v>492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463</v>
      </c>
      <c r="C1722" t="s">
        <v>61</v>
      </c>
      <c r="D1722" t="s">
        <v>491</v>
      </c>
      <c r="E1722" t="s">
        <v>491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463</v>
      </c>
      <c r="C1723" t="s">
        <v>61</v>
      </c>
      <c r="D1723" t="s">
        <v>492</v>
      </c>
      <c r="E1723" t="s">
        <v>492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463</v>
      </c>
      <c r="C1724" t="s">
        <v>63</v>
      </c>
      <c r="D1724" t="s">
        <v>490</v>
      </c>
      <c r="E1724" t="s">
        <v>490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463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463</v>
      </c>
      <c r="C1726" t="s">
        <v>63</v>
      </c>
      <c r="D1726" t="s">
        <v>164</v>
      </c>
      <c r="E1726" t="s">
        <v>512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463</v>
      </c>
      <c r="C1727" t="s">
        <v>63</v>
      </c>
      <c r="D1727" t="s">
        <v>491</v>
      </c>
      <c r="E1727" t="s">
        <v>491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463</v>
      </c>
      <c r="C1728" t="s">
        <v>63</v>
      </c>
      <c r="D1728" t="s">
        <v>492</v>
      </c>
      <c r="E1728" t="s">
        <v>492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463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463</v>
      </c>
      <c r="C1730" t="s">
        <v>65</v>
      </c>
      <c r="D1730" t="s">
        <v>490</v>
      </c>
      <c r="E1730" t="s">
        <v>490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463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463</v>
      </c>
      <c r="C1732" t="s">
        <v>65</v>
      </c>
      <c r="D1732" t="s">
        <v>491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463</v>
      </c>
      <c r="C1733" t="s">
        <v>65</v>
      </c>
      <c r="D1733" t="s">
        <v>491</v>
      </c>
      <c r="E1733" t="s">
        <v>491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463</v>
      </c>
      <c r="C1734" t="s">
        <v>65</v>
      </c>
      <c r="D1734" t="s">
        <v>492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463</v>
      </c>
      <c r="C1735" t="s">
        <v>65</v>
      </c>
      <c r="D1735" t="s">
        <v>492</v>
      </c>
      <c r="E1735" t="s">
        <v>492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463</v>
      </c>
      <c r="C1736" t="s">
        <v>65</v>
      </c>
      <c r="D1736" t="s">
        <v>493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463</v>
      </c>
      <c r="C1737" t="s">
        <v>67</v>
      </c>
      <c r="D1737" t="s">
        <v>490</v>
      </c>
      <c r="E1737" t="s">
        <v>490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463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463</v>
      </c>
      <c r="C1739" t="s">
        <v>67</v>
      </c>
      <c r="D1739" t="s">
        <v>491</v>
      </c>
      <c r="E1739" t="s">
        <v>491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463</v>
      </c>
      <c r="C1740" t="s">
        <v>67</v>
      </c>
      <c r="D1740" t="s">
        <v>492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463</v>
      </c>
      <c r="C1741" t="s">
        <v>67</v>
      </c>
      <c r="D1741" t="s">
        <v>492</v>
      </c>
      <c r="E1741" t="s">
        <v>492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463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463</v>
      </c>
      <c r="C1743" t="s">
        <v>69</v>
      </c>
      <c r="D1743" t="s">
        <v>491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463</v>
      </c>
      <c r="C1744" t="s">
        <v>69</v>
      </c>
      <c r="D1744" t="s">
        <v>491</v>
      </c>
      <c r="E1744" t="s">
        <v>491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463</v>
      </c>
      <c r="C1745" t="s">
        <v>69</v>
      </c>
      <c r="D1745" t="s">
        <v>492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463</v>
      </c>
      <c r="C1746" t="s">
        <v>69</v>
      </c>
      <c r="D1746" t="s">
        <v>492</v>
      </c>
      <c r="E1746" t="s">
        <v>492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463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463</v>
      </c>
      <c r="C1748" t="s">
        <v>71</v>
      </c>
      <c r="D1748" t="s">
        <v>491</v>
      </c>
      <c r="E1748" t="s">
        <v>491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463</v>
      </c>
      <c r="C1749" t="s">
        <v>71</v>
      </c>
      <c r="D1749" t="s">
        <v>492</v>
      </c>
      <c r="E1749" t="s">
        <v>492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463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463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463</v>
      </c>
      <c r="C1752" t="s">
        <v>73</v>
      </c>
      <c r="D1752" t="s">
        <v>491</v>
      </c>
      <c r="E1752" t="s">
        <v>491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463</v>
      </c>
      <c r="C1753" t="s">
        <v>73</v>
      </c>
      <c r="D1753" t="s">
        <v>513</v>
      </c>
      <c r="E1753" t="s">
        <v>513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463</v>
      </c>
      <c r="C1754" t="s">
        <v>73</v>
      </c>
      <c r="D1754" t="s">
        <v>512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463</v>
      </c>
      <c r="C1755" t="s">
        <v>73</v>
      </c>
      <c r="D1755" t="s">
        <v>512</v>
      </c>
      <c r="E1755" t="s">
        <v>512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464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464</v>
      </c>
      <c r="C1757" t="s">
        <v>59</v>
      </c>
      <c r="D1757" t="s">
        <v>491</v>
      </c>
      <c r="E1757" t="s">
        <v>491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464</v>
      </c>
      <c r="C1758" t="s">
        <v>59</v>
      </c>
      <c r="D1758" t="s">
        <v>492</v>
      </c>
      <c r="E1758" t="s">
        <v>492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464</v>
      </c>
      <c r="C1759" t="s">
        <v>61</v>
      </c>
      <c r="D1759" t="s">
        <v>490</v>
      </c>
      <c r="E1759" t="s">
        <v>490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464</v>
      </c>
      <c r="C1760" t="s">
        <v>61</v>
      </c>
      <c r="D1760" t="s">
        <v>491</v>
      </c>
      <c r="E1760" t="s">
        <v>491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464</v>
      </c>
      <c r="C1761" t="s">
        <v>61</v>
      </c>
      <c r="D1761" t="s">
        <v>492</v>
      </c>
      <c r="E1761" t="s">
        <v>492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464</v>
      </c>
      <c r="C1762" t="s">
        <v>63</v>
      </c>
      <c r="D1762" t="s">
        <v>511</v>
      </c>
      <c r="E1762" t="s">
        <v>511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464</v>
      </c>
      <c r="C1763" t="s">
        <v>63</v>
      </c>
      <c r="D1763" t="s">
        <v>490</v>
      </c>
      <c r="E1763" t="s">
        <v>490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464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464</v>
      </c>
      <c r="C1765" t="s">
        <v>63</v>
      </c>
      <c r="D1765" t="s">
        <v>491</v>
      </c>
      <c r="E1765" t="s">
        <v>491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464</v>
      </c>
      <c r="C1766" t="s">
        <v>63</v>
      </c>
      <c r="D1766" t="s">
        <v>492</v>
      </c>
      <c r="E1766" t="s">
        <v>492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464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464</v>
      </c>
      <c r="C1768" t="s">
        <v>65</v>
      </c>
      <c r="D1768" t="s">
        <v>511</v>
      </c>
      <c r="E1768" t="s">
        <v>511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464</v>
      </c>
      <c r="C1769" t="s">
        <v>65</v>
      </c>
      <c r="D1769" t="s">
        <v>490</v>
      </c>
      <c r="E1769" t="s">
        <v>490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464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464</v>
      </c>
      <c r="C1771" t="s">
        <v>65</v>
      </c>
      <c r="D1771" t="s">
        <v>491</v>
      </c>
      <c r="E1771" t="s">
        <v>491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464</v>
      </c>
      <c r="C1772" t="s">
        <v>65</v>
      </c>
      <c r="D1772" t="s">
        <v>492</v>
      </c>
      <c r="E1772" t="s">
        <v>492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464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464</v>
      </c>
      <c r="C1774" t="s">
        <v>67</v>
      </c>
      <c r="D1774" t="s">
        <v>511</v>
      </c>
      <c r="E1774" t="s">
        <v>511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464</v>
      </c>
      <c r="C1775" t="s">
        <v>67</v>
      </c>
      <c r="D1775" t="s">
        <v>511</v>
      </c>
      <c r="E1775" t="s">
        <v>491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464</v>
      </c>
      <c r="C1776" t="s">
        <v>67</v>
      </c>
      <c r="D1776" t="s">
        <v>490</v>
      </c>
      <c r="E1776" t="s">
        <v>490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464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464</v>
      </c>
      <c r="C1778" t="s">
        <v>67</v>
      </c>
      <c r="D1778" t="s">
        <v>164</v>
      </c>
      <c r="E1778" t="s">
        <v>512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464</v>
      </c>
      <c r="C1779" t="s">
        <v>67</v>
      </c>
      <c r="D1779" t="s">
        <v>491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464</v>
      </c>
      <c r="C1780" t="s">
        <v>67</v>
      </c>
      <c r="D1780" t="s">
        <v>491</v>
      </c>
      <c r="E1780" t="s">
        <v>491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464</v>
      </c>
      <c r="C1781" t="s">
        <v>67</v>
      </c>
      <c r="D1781" t="s">
        <v>513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464</v>
      </c>
      <c r="C1782" t="s">
        <v>67</v>
      </c>
      <c r="D1782" t="s">
        <v>492</v>
      </c>
      <c r="E1782" t="s">
        <v>492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464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464</v>
      </c>
      <c r="C1784" t="s">
        <v>69</v>
      </c>
      <c r="D1784" t="s">
        <v>511</v>
      </c>
      <c r="E1784" t="s">
        <v>490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464</v>
      </c>
      <c r="C1785" t="s">
        <v>69</v>
      </c>
      <c r="D1785" t="s">
        <v>164</v>
      </c>
      <c r="E1785" t="s">
        <v>511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464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464</v>
      </c>
      <c r="C1787" t="s">
        <v>69</v>
      </c>
      <c r="D1787" t="s">
        <v>491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464</v>
      </c>
      <c r="C1788" t="s">
        <v>69</v>
      </c>
      <c r="D1788" t="s">
        <v>491</v>
      </c>
      <c r="E1788" t="s">
        <v>491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464</v>
      </c>
      <c r="C1789" t="s">
        <v>69</v>
      </c>
      <c r="D1789" t="s">
        <v>491</v>
      </c>
      <c r="E1789" t="s">
        <v>512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464</v>
      </c>
      <c r="C1790" t="s">
        <v>69</v>
      </c>
      <c r="D1790" t="s">
        <v>513</v>
      </c>
      <c r="E1790" t="s">
        <v>513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464</v>
      </c>
      <c r="C1791" t="s">
        <v>69</v>
      </c>
      <c r="D1791" t="s">
        <v>492</v>
      </c>
      <c r="E1791" t="s">
        <v>492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464</v>
      </c>
      <c r="C1792" t="s">
        <v>69</v>
      </c>
      <c r="D1792" t="s">
        <v>512</v>
      </c>
      <c r="E1792" t="s">
        <v>512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464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464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464</v>
      </c>
      <c r="C1795" t="s">
        <v>71</v>
      </c>
      <c r="D1795" t="s">
        <v>491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464</v>
      </c>
      <c r="C1796" t="s">
        <v>71</v>
      </c>
      <c r="D1796" t="s">
        <v>491</v>
      </c>
      <c r="E1796" t="s">
        <v>491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464</v>
      </c>
      <c r="C1797" t="s">
        <v>71</v>
      </c>
      <c r="D1797" t="s">
        <v>513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464</v>
      </c>
      <c r="C1798" t="s">
        <v>71</v>
      </c>
      <c r="D1798" t="s">
        <v>513</v>
      </c>
      <c r="E1798" t="s">
        <v>513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464</v>
      </c>
      <c r="C1799" t="s">
        <v>71</v>
      </c>
      <c r="D1799" t="s">
        <v>492</v>
      </c>
      <c r="E1799" t="s">
        <v>492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464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464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464</v>
      </c>
      <c r="C1802" t="s">
        <v>73</v>
      </c>
      <c r="D1802" t="s">
        <v>491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464</v>
      </c>
      <c r="C1803" t="s">
        <v>73</v>
      </c>
      <c r="D1803" t="s">
        <v>491</v>
      </c>
      <c r="E1803" t="s">
        <v>491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464</v>
      </c>
      <c r="C1804" t="s">
        <v>73</v>
      </c>
      <c r="D1804" t="s">
        <v>513</v>
      </c>
      <c r="E1804" t="s">
        <v>513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464</v>
      </c>
      <c r="C1805" t="s">
        <v>73</v>
      </c>
      <c r="D1805" t="s">
        <v>512</v>
      </c>
      <c r="E1805" t="s">
        <v>512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559</v>
      </c>
      <c r="C1806" t="s">
        <v>61</v>
      </c>
      <c r="D1806" t="s">
        <v>491</v>
      </c>
      <c r="E1806" t="s">
        <v>491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559</v>
      </c>
      <c r="C1807" t="s">
        <v>61</v>
      </c>
      <c r="D1807" t="s">
        <v>492</v>
      </c>
      <c r="E1807" t="s">
        <v>492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559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559</v>
      </c>
      <c r="C1809" t="s">
        <v>63</v>
      </c>
      <c r="D1809" t="s">
        <v>490</v>
      </c>
      <c r="E1809" t="s">
        <v>490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559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559</v>
      </c>
      <c r="C1811" t="s">
        <v>63</v>
      </c>
      <c r="D1811" t="s">
        <v>491</v>
      </c>
      <c r="E1811" t="s">
        <v>491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559</v>
      </c>
      <c r="C1812" t="s">
        <v>63</v>
      </c>
      <c r="D1812" t="s">
        <v>492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559</v>
      </c>
      <c r="C1813" t="s">
        <v>63</v>
      </c>
      <c r="D1813" t="s">
        <v>492</v>
      </c>
      <c r="E1813" t="s">
        <v>492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559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559</v>
      </c>
      <c r="C1815" t="s">
        <v>65</v>
      </c>
      <c r="D1815" t="s">
        <v>511</v>
      </c>
      <c r="E1815" t="s">
        <v>511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559</v>
      </c>
      <c r="C1816" t="s">
        <v>65</v>
      </c>
      <c r="D1816" t="s">
        <v>490</v>
      </c>
      <c r="E1816" t="s">
        <v>490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559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559</v>
      </c>
      <c r="C1818" t="s">
        <v>65</v>
      </c>
      <c r="D1818" t="s">
        <v>491</v>
      </c>
      <c r="E1818" t="s">
        <v>491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559</v>
      </c>
      <c r="C1819" t="s">
        <v>65</v>
      </c>
      <c r="D1819" t="s">
        <v>492</v>
      </c>
      <c r="E1819" t="s">
        <v>492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559</v>
      </c>
      <c r="C1820" t="s">
        <v>65</v>
      </c>
      <c r="D1820" t="s">
        <v>512</v>
      </c>
      <c r="E1820" t="s">
        <v>512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559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559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559</v>
      </c>
      <c r="C1823" t="s">
        <v>67</v>
      </c>
      <c r="D1823" t="s">
        <v>491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559</v>
      </c>
      <c r="C1824" t="s">
        <v>67</v>
      </c>
      <c r="D1824" t="s">
        <v>491</v>
      </c>
      <c r="E1824" t="s">
        <v>491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559</v>
      </c>
      <c r="C1825" t="s">
        <v>67</v>
      </c>
      <c r="D1825" t="s">
        <v>492</v>
      </c>
      <c r="E1825" t="s">
        <v>492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559</v>
      </c>
      <c r="C1826" t="s">
        <v>67</v>
      </c>
      <c r="D1826" t="s">
        <v>512</v>
      </c>
      <c r="E1826" t="s">
        <v>512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559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559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559</v>
      </c>
      <c r="C1829" t="s">
        <v>69</v>
      </c>
      <c r="D1829" t="s">
        <v>491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559</v>
      </c>
      <c r="C1830" t="s">
        <v>69</v>
      </c>
      <c r="D1830" t="s">
        <v>491</v>
      </c>
      <c r="E1830" t="s">
        <v>491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559</v>
      </c>
      <c r="C1831" t="s">
        <v>69</v>
      </c>
      <c r="D1831" t="s">
        <v>513</v>
      </c>
      <c r="E1831" t="s">
        <v>513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559</v>
      </c>
      <c r="C1832" t="s">
        <v>69</v>
      </c>
      <c r="D1832" t="s">
        <v>492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559</v>
      </c>
      <c r="C1833" t="s">
        <v>69</v>
      </c>
      <c r="D1833" t="s">
        <v>492</v>
      </c>
      <c r="E1833" t="s">
        <v>492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559</v>
      </c>
      <c r="C1834" t="s">
        <v>69</v>
      </c>
      <c r="D1834" t="s">
        <v>512</v>
      </c>
      <c r="E1834" t="s">
        <v>512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559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559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559</v>
      </c>
      <c r="C1837" t="s">
        <v>71</v>
      </c>
      <c r="D1837" t="s">
        <v>491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559</v>
      </c>
      <c r="C1838" t="s">
        <v>71</v>
      </c>
      <c r="D1838" t="s">
        <v>491</v>
      </c>
      <c r="E1838" t="s">
        <v>491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559</v>
      </c>
      <c r="C1839" t="s">
        <v>71</v>
      </c>
      <c r="D1839" t="s">
        <v>513</v>
      </c>
      <c r="E1839" t="s">
        <v>513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559</v>
      </c>
      <c r="C1840" t="s">
        <v>71</v>
      </c>
      <c r="D1840" t="s">
        <v>492</v>
      </c>
      <c r="E1840" t="s">
        <v>492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559</v>
      </c>
      <c r="C1841" t="s">
        <v>71</v>
      </c>
      <c r="D1841" t="s">
        <v>512</v>
      </c>
      <c r="E1841" t="s">
        <v>512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559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559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559</v>
      </c>
      <c r="C1844" t="s">
        <v>73</v>
      </c>
      <c r="D1844" t="s">
        <v>491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559</v>
      </c>
      <c r="C1845" t="s">
        <v>73</v>
      </c>
      <c r="D1845" t="s">
        <v>491</v>
      </c>
      <c r="E1845" t="s">
        <v>491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559</v>
      </c>
      <c r="C1846" t="s">
        <v>73</v>
      </c>
      <c r="D1846" t="s">
        <v>491</v>
      </c>
      <c r="E1846" t="s">
        <v>512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559</v>
      </c>
      <c r="C1847" t="s">
        <v>73</v>
      </c>
      <c r="D1847" t="s">
        <v>513</v>
      </c>
      <c r="E1847" t="s">
        <v>513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559</v>
      </c>
      <c r="C1848" t="s">
        <v>73</v>
      </c>
      <c r="D1848" t="s">
        <v>512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559</v>
      </c>
      <c r="C1849" t="s">
        <v>73</v>
      </c>
      <c r="D1849" t="s">
        <v>512</v>
      </c>
      <c r="E1849" t="s">
        <v>512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466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466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466</v>
      </c>
      <c r="C1852" t="s">
        <v>61</v>
      </c>
      <c r="D1852" t="s">
        <v>491</v>
      </c>
      <c r="E1852" t="s">
        <v>491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466</v>
      </c>
      <c r="C1853" t="s">
        <v>61</v>
      </c>
      <c r="D1853" t="s">
        <v>492</v>
      </c>
      <c r="E1853" t="s">
        <v>492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466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466</v>
      </c>
      <c r="C1855" t="s">
        <v>63</v>
      </c>
      <c r="D1855" t="s">
        <v>492</v>
      </c>
      <c r="E1855" t="s">
        <v>492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466</v>
      </c>
      <c r="C1856" t="s">
        <v>65</v>
      </c>
      <c r="D1856" t="s">
        <v>490</v>
      </c>
      <c r="E1856" t="s">
        <v>490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466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466</v>
      </c>
      <c r="C1858" t="s">
        <v>65</v>
      </c>
      <c r="D1858" t="s">
        <v>491</v>
      </c>
      <c r="E1858" t="s">
        <v>491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466</v>
      </c>
      <c r="C1859" t="s">
        <v>65</v>
      </c>
      <c r="D1859" t="s">
        <v>491</v>
      </c>
      <c r="E1859" t="s">
        <v>513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466</v>
      </c>
      <c r="C1860" t="s">
        <v>65</v>
      </c>
      <c r="D1860" t="s">
        <v>492</v>
      </c>
      <c r="E1860" t="s">
        <v>492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466</v>
      </c>
      <c r="C1861" t="s">
        <v>65</v>
      </c>
      <c r="D1861" t="s">
        <v>512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466</v>
      </c>
      <c r="C1862" t="s">
        <v>65</v>
      </c>
      <c r="D1862" t="s">
        <v>493</v>
      </c>
      <c r="E1862" t="s">
        <v>493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466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466</v>
      </c>
      <c r="C1864" t="s">
        <v>67</v>
      </c>
      <c r="D1864" t="s">
        <v>490</v>
      </c>
      <c r="E1864" t="s">
        <v>490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466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466</v>
      </c>
      <c r="C1866" t="s">
        <v>67</v>
      </c>
      <c r="D1866" t="s">
        <v>491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466</v>
      </c>
      <c r="C1867" t="s">
        <v>67</v>
      </c>
      <c r="D1867" t="s">
        <v>491</v>
      </c>
      <c r="E1867" t="s">
        <v>491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466</v>
      </c>
      <c r="C1868" t="s">
        <v>67</v>
      </c>
      <c r="D1868" t="s">
        <v>492</v>
      </c>
      <c r="E1868" t="s">
        <v>492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466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466</v>
      </c>
      <c r="C1870" t="s">
        <v>69</v>
      </c>
      <c r="D1870" t="s">
        <v>164</v>
      </c>
      <c r="E1870" t="s">
        <v>512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466</v>
      </c>
      <c r="C1871" t="s">
        <v>69</v>
      </c>
      <c r="D1871" t="s">
        <v>491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466</v>
      </c>
      <c r="C1872" t="s">
        <v>69</v>
      </c>
      <c r="D1872" t="s">
        <v>491</v>
      </c>
      <c r="E1872" t="s">
        <v>491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466</v>
      </c>
      <c r="C1873" t="s">
        <v>69</v>
      </c>
      <c r="D1873" t="s">
        <v>512</v>
      </c>
      <c r="E1873" t="s">
        <v>512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466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466</v>
      </c>
      <c r="C1875" t="s">
        <v>71</v>
      </c>
      <c r="D1875" t="s">
        <v>491</v>
      </c>
      <c r="E1875" t="s">
        <v>491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466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466</v>
      </c>
      <c r="C1877" t="s">
        <v>73</v>
      </c>
      <c r="D1877" t="s">
        <v>491</v>
      </c>
      <c r="E1877" t="s">
        <v>491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466</v>
      </c>
      <c r="C1878" t="s">
        <v>73</v>
      </c>
      <c r="D1878" t="s">
        <v>513</v>
      </c>
      <c r="E1878" t="s">
        <v>513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466</v>
      </c>
      <c r="C1879" t="s">
        <v>73</v>
      </c>
      <c r="D1879" t="s">
        <v>512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466</v>
      </c>
      <c r="C1880" t="s">
        <v>73</v>
      </c>
      <c r="D1880" t="s">
        <v>512</v>
      </c>
      <c r="E1880" t="s">
        <v>512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467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467</v>
      </c>
      <c r="C1882" t="s">
        <v>59</v>
      </c>
      <c r="D1882" t="s">
        <v>490</v>
      </c>
      <c r="E1882" t="s">
        <v>490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467</v>
      </c>
      <c r="C1883" t="s">
        <v>61</v>
      </c>
      <c r="D1883" t="s">
        <v>490</v>
      </c>
      <c r="E1883" t="s">
        <v>511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467</v>
      </c>
      <c r="C1884" t="s">
        <v>61</v>
      </c>
      <c r="D1884" t="s">
        <v>490</v>
      </c>
      <c r="E1884" t="s">
        <v>490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467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467</v>
      </c>
      <c r="C1886" t="s">
        <v>61</v>
      </c>
      <c r="D1886" t="s">
        <v>491</v>
      </c>
      <c r="E1886" t="s">
        <v>491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467</v>
      </c>
      <c r="C1887" t="s">
        <v>61</v>
      </c>
      <c r="D1887" t="s">
        <v>492</v>
      </c>
      <c r="E1887" t="s">
        <v>492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467</v>
      </c>
      <c r="C1888" t="s">
        <v>63</v>
      </c>
      <c r="D1888" t="s">
        <v>511</v>
      </c>
      <c r="E1888" t="s">
        <v>490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467</v>
      </c>
      <c r="C1889" t="s">
        <v>63</v>
      </c>
      <c r="D1889" t="s">
        <v>490</v>
      </c>
      <c r="E1889" t="s">
        <v>490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467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467</v>
      </c>
      <c r="C1891" t="s">
        <v>63</v>
      </c>
      <c r="D1891" t="s">
        <v>164</v>
      </c>
      <c r="E1891" t="s">
        <v>491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467</v>
      </c>
      <c r="C1892" t="s">
        <v>63</v>
      </c>
      <c r="D1892" t="s">
        <v>491</v>
      </c>
      <c r="E1892" t="s">
        <v>491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467</v>
      </c>
      <c r="C1893" t="s">
        <v>63</v>
      </c>
      <c r="D1893" t="s">
        <v>492</v>
      </c>
      <c r="E1893" t="s">
        <v>492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467</v>
      </c>
      <c r="C1894" t="s">
        <v>65</v>
      </c>
      <c r="D1894" t="s">
        <v>490</v>
      </c>
      <c r="E1894" t="s">
        <v>490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467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467</v>
      </c>
      <c r="C1896" t="s">
        <v>65</v>
      </c>
      <c r="D1896" t="s">
        <v>164</v>
      </c>
      <c r="E1896" t="s">
        <v>491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467</v>
      </c>
      <c r="C1897" t="s">
        <v>65</v>
      </c>
      <c r="D1897" t="s">
        <v>491</v>
      </c>
      <c r="E1897" t="s">
        <v>491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467</v>
      </c>
      <c r="C1898" t="s">
        <v>65</v>
      </c>
      <c r="D1898" t="s">
        <v>492</v>
      </c>
      <c r="E1898" t="s">
        <v>492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467</v>
      </c>
      <c r="C1899" t="s">
        <v>65</v>
      </c>
      <c r="D1899" t="s">
        <v>512</v>
      </c>
      <c r="E1899" t="s">
        <v>512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467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467</v>
      </c>
      <c r="C1901" t="s">
        <v>67</v>
      </c>
      <c r="D1901" t="s">
        <v>490</v>
      </c>
      <c r="E1901" t="s">
        <v>490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467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467</v>
      </c>
      <c r="C1903" t="s">
        <v>67</v>
      </c>
      <c r="D1903" t="s">
        <v>164</v>
      </c>
      <c r="E1903" t="s">
        <v>491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467</v>
      </c>
      <c r="C1904" t="s">
        <v>67</v>
      </c>
      <c r="D1904" t="s">
        <v>491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467</v>
      </c>
      <c r="C1905" t="s">
        <v>67</v>
      </c>
      <c r="D1905" t="s">
        <v>491</v>
      </c>
      <c r="E1905" t="s">
        <v>491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467</v>
      </c>
      <c r="C1906" t="s">
        <v>67</v>
      </c>
      <c r="D1906" t="s">
        <v>647</v>
      </c>
      <c r="E1906" t="s">
        <v>647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467</v>
      </c>
      <c r="C1907" t="s">
        <v>67</v>
      </c>
      <c r="D1907" t="s">
        <v>512</v>
      </c>
      <c r="E1907" t="s">
        <v>512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467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467</v>
      </c>
      <c r="C1909" t="s">
        <v>69</v>
      </c>
      <c r="D1909" t="s">
        <v>490</v>
      </c>
      <c r="E1909" t="s">
        <v>490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467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467</v>
      </c>
      <c r="C1911" t="s">
        <v>69</v>
      </c>
      <c r="D1911" t="s">
        <v>491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467</v>
      </c>
      <c r="C1912" t="s">
        <v>69</v>
      </c>
      <c r="D1912" t="s">
        <v>491</v>
      </c>
      <c r="E1912" t="s">
        <v>491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467</v>
      </c>
      <c r="C1913" t="s">
        <v>69</v>
      </c>
      <c r="D1913" t="s">
        <v>513</v>
      </c>
      <c r="E1913" t="s">
        <v>513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467</v>
      </c>
      <c r="C1914" t="s">
        <v>69</v>
      </c>
      <c r="D1914" t="s">
        <v>647</v>
      </c>
      <c r="E1914" t="s">
        <v>647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467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467</v>
      </c>
      <c r="C1916" t="s">
        <v>71</v>
      </c>
      <c r="D1916" t="s">
        <v>491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467</v>
      </c>
      <c r="C1917" t="s">
        <v>71</v>
      </c>
      <c r="D1917" t="s">
        <v>491</v>
      </c>
      <c r="E1917" t="s">
        <v>491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467</v>
      </c>
      <c r="C1918" t="s">
        <v>71</v>
      </c>
      <c r="D1918" t="s">
        <v>513</v>
      </c>
      <c r="E1918" t="s">
        <v>513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467</v>
      </c>
      <c r="C1919" t="s">
        <v>71</v>
      </c>
      <c r="D1919" t="s">
        <v>647</v>
      </c>
      <c r="E1919" t="s">
        <v>647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467</v>
      </c>
      <c r="C1920" t="s">
        <v>71</v>
      </c>
      <c r="D1920" t="s">
        <v>512</v>
      </c>
      <c r="E1920" t="s">
        <v>512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467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467</v>
      </c>
      <c r="C1922" t="s">
        <v>73</v>
      </c>
      <c r="D1922" t="s">
        <v>511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467</v>
      </c>
      <c r="C1923" t="s">
        <v>73</v>
      </c>
      <c r="D1923" t="s">
        <v>490</v>
      </c>
      <c r="E1923" t="s">
        <v>490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467</v>
      </c>
      <c r="C1924" t="s">
        <v>73</v>
      </c>
      <c r="D1924" t="s">
        <v>490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467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467</v>
      </c>
      <c r="C1926" t="s">
        <v>73</v>
      </c>
      <c r="D1926" t="s">
        <v>164</v>
      </c>
      <c r="E1926" t="s">
        <v>512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467</v>
      </c>
      <c r="C1927" t="s">
        <v>73</v>
      </c>
      <c r="D1927" t="s">
        <v>491</v>
      </c>
      <c r="E1927" t="s">
        <v>491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467</v>
      </c>
      <c r="C1928" t="s">
        <v>73</v>
      </c>
      <c r="D1928" t="s">
        <v>647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467</v>
      </c>
      <c r="C1929" t="s">
        <v>73</v>
      </c>
      <c r="D1929" t="s">
        <v>647</v>
      </c>
      <c r="E1929" t="s">
        <v>647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467</v>
      </c>
      <c r="C1930" t="s">
        <v>73</v>
      </c>
      <c r="D1930" t="s">
        <v>512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467</v>
      </c>
      <c r="C1931" t="s">
        <v>73</v>
      </c>
      <c r="D1931" t="s">
        <v>512</v>
      </c>
      <c r="E1931" t="s">
        <v>512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560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560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560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560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560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560</v>
      </c>
      <c r="C1937" t="s">
        <v>61</v>
      </c>
      <c r="D1937" t="s">
        <v>491</v>
      </c>
      <c r="E1937" t="s">
        <v>491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560</v>
      </c>
      <c r="C1938" t="s">
        <v>61</v>
      </c>
      <c r="D1938" t="s">
        <v>492</v>
      </c>
      <c r="E1938" t="s">
        <v>492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560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560</v>
      </c>
      <c r="C1940" t="s">
        <v>63</v>
      </c>
      <c r="D1940" t="s">
        <v>164</v>
      </c>
      <c r="E1940" t="s">
        <v>491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560</v>
      </c>
      <c r="C1941" t="s">
        <v>63</v>
      </c>
      <c r="D1941" t="s">
        <v>491</v>
      </c>
      <c r="E1941" t="s">
        <v>491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560</v>
      </c>
      <c r="C1942" t="s">
        <v>63</v>
      </c>
      <c r="D1942" t="s">
        <v>491</v>
      </c>
      <c r="E1942" t="s">
        <v>512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560</v>
      </c>
      <c r="C1943" t="s">
        <v>63</v>
      </c>
      <c r="D1943" t="s">
        <v>492</v>
      </c>
      <c r="E1943" t="s">
        <v>492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560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560</v>
      </c>
      <c r="C1945" t="s">
        <v>65</v>
      </c>
      <c r="D1945" t="s">
        <v>490</v>
      </c>
      <c r="E1945" t="s">
        <v>490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560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560</v>
      </c>
      <c r="C1947" t="s">
        <v>65</v>
      </c>
      <c r="D1947" t="s">
        <v>491</v>
      </c>
      <c r="E1947" t="s">
        <v>491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560</v>
      </c>
      <c r="C1948" t="s">
        <v>65</v>
      </c>
      <c r="D1948" t="s">
        <v>492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560</v>
      </c>
      <c r="C1949" t="s">
        <v>65</v>
      </c>
      <c r="D1949" t="s">
        <v>492</v>
      </c>
      <c r="E1949" t="s">
        <v>492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560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560</v>
      </c>
      <c r="C1951" t="s">
        <v>67</v>
      </c>
      <c r="D1951" t="s">
        <v>511</v>
      </c>
      <c r="E1951" t="s">
        <v>511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560</v>
      </c>
      <c r="C1952" t="s">
        <v>67</v>
      </c>
      <c r="D1952" t="s">
        <v>490</v>
      </c>
      <c r="E1952" t="s">
        <v>490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560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560</v>
      </c>
      <c r="C1954" t="s">
        <v>67</v>
      </c>
      <c r="D1954" t="s">
        <v>164</v>
      </c>
      <c r="E1954" t="s">
        <v>512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560</v>
      </c>
      <c r="C1955" t="s">
        <v>67</v>
      </c>
      <c r="D1955" t="s">
        <v>491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560</v>
      </c>
      <c r="C1956" t="s">
        <v>67</v>
      </c>
      <c r="D1956" t="s">
        <v>491</v>
      </c>
      <c r="E1956" t="s">
        <v>491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560</v>
      </c>
      <c r="C1957" t="s">
        <v>67</v>
      </c>
      <c r="D1957" t="s">
        <v>491</v>
      </c>
      <c r="E1957" t="s">
        <v>512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560</v>
      </c>
      <c r="C1958" t="s">
        <v>67</v>
      </c>
      <c r="D1958" t="s">
        <v>492</v>
      </c>
      <c r="E1958" t="s">
        <v>492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560</v>
      </c>
      <c r="C1959" t="s">
        <v>67</v>
      </c>
      <c r="D1959" t="s">
        <v>512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560</v>
      </c>
      <c r="C1960" t="s">
        <v>67</v>
      </c>
      <c r="D1960" t="s">
        <v>512</v>
      </c>
      <c r="E1960" t="s">
        <v>512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560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560</v>
      </c>
      <c r="C1962" t="s">
        <v>69</v>
      </c>
      <c r="D1962" t="s">
        <v>511</v>
      </c>
      <c r="E1962" t="s">
        <v>511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560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560</v>
      </c>
      <c r="C1964" t="s">
        <v>69</v>
      </c>
      <c r="D1964" t="s">
        <v>491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560</v>
      </c>
      <c r="C1965" t="s">
        <v>69</v>
      </c>
      <c r="D1965" t="s">
        <v>491</v>
      </c>
      <c r="E1965" t="s">
        <v>491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560</v>
      </c>
      <c r="C1966" t="s">
        <v>69</v>
      </c>
      <c r="D1966" t="s">
        <v>492</v>
      </c>
      <c r="E1966" t="s">
        <v>492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560</v>
      </c>
      <c r="C1967" t="s">
        <v>69</v>
      </c>
      <c r="D1967" t="s">
        <v>512</v>
      </c>
      <c r="E1967" t="s">
        <v>512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560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560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560</v>
      </c>
      <c r="C1970" t="s">
        <v>71</v>
      </c>
      <c r="D1970" t="s">
        <v>491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560</v>
      </c>
      <c r="C1971" t="s">
        <v>71</v>
      </c>
      <c r="D1971" t="s">
        <v>491</v>
      </c>
      <c r="E1971" t="s">
        <v>491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560</v>
      </c>
      <c r="C1972" t="s">
        <v>71</v>
      </c>
      <c r="D1972" t="s">
        <v>492</v>
      </c>
      <c r="E1972" t="s">
        <v>492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560</v>
      </c>
      <c r="C1973" t="s">
        <v>71</v>
      </c>
      <c r="D1973" t="s">
        <v>512</v>
      </c>
      <c r="E1973" t="s">
        <v>512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560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560</v>
      </c>
      <c r="C1975" t="s">
        <v>73</v>
      </c>
      <c r="D1975" t="s">
        <v>490</v>
      </c>
      <c r="E1975" t="s">
        <v>490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560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560</v>
      </c>
      <c r="C1977" t="s">
        <v>73</v>
      </c>
      <c r="D1977" t="s">
        <v>491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560</v>
      </c>
      <c r="C1978" t="s">
        <v>73</v>
      </c>
      <c r="D1978" t="s">
        <v>491</v>
      </c>
      <c r="E1978" t="s">
        <v>491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560</v>
      </c>
      <c r="C1979" t="s">
        <v>73</v>
      </c>
      <c r="D1979" t="s">
        <v>492</v>
      </c>
      <c r="E1979" t="s">
        <v>492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560</v>
      </c>
      <c r="C1980" t="s">
        <v>73</v>
      </c>
      <c r="D1980" t="s">
        <v>647</v>
      </c>
      <c r="E1980" t="s">
        <v>647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560</v>
      </c>
      <c r="C1981" t="s">
        <v>73</v>
      </c>
      <c r="D1981" t="s">
        <v>512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560</v>
      </c>
      <c r="C1982" t="s">
        <v>73</v>
      </c>
      <c r="D1982" t="s">
        <v>512</v>
      </c>
      <c r="E1982" t="s">
        <v>512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561</v>
      </c>
      <c r="C1983" t="s">
        <v>57</v>
      </c>
      <c r="D1983" t="s">
        <v>488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561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561</v>
      </c>
      <c r="C1985" t="s">
        <v>57</v>
      </c>
      <c r="D1985" t="s">
        <v>492</v>
      </c>
      <c r="E1985" t="s">
        <v>492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561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561</v>
      </c>
      <c r="C1987" t="s">
        <v>59</v>
      </c>
      <c r="D1987" t="s">
        <v>492</v>
      </c>
      <c r="E1987" t="s">
        <v>492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561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561</v>
      </c>
      <c r="C1989" t="s">
        <v>61</v>
      </c>
      <c r="D1989" t="s">
        <v>492</v>
      </c>
      <c r="E1989" t="s">
        <v>492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561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561</v>
      </c>
      <c r="C1991" t="s">
        <v>63</v>
      </c>
      <c r="D1991" t="s">
        <v>492</v>
      </c>
      <c r="E1991" t="s">
        <v>492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561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561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561</v>
      </c>
      <c r="C1994" t="s">
        <v>65</v>
      </c>
      <c r="D1994" t="s">
        <v>491</v>
      </c>
      <c r="E1994" t="s">
        <v>491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561</v>
      </c>
      <c r="C1995" t="s">
        <v>65</v>
      </c>
      <c r="D1995" t="s">
        <v>492</v>
      </c>
      <c r="E1995" t="s">
        <v>492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561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561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561</v>
      </c>
      <c r="C1998" t="s">
        <v>67</v>
      </c>
      <c r="D1998" t="s">
        <v>491</v>
      </c>
      <c r="E1998" t="s">
        <v>491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561</v>
      </c>
      <c r="C1999" t="s">
        <v>67</v>
      </c>
      <c r="D1999" t="s">
        <v>513</v>
      </c>
      <c r="E1999" t="s">
        <v>513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561</v>
      </c>
      <c r="C2000" t="s">
        <v>67</v>
      </c>
      <c r="D2000" t="s">
        <v>492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561</v>
      </c>
      <c r="C2001" t="s">
        <v>67</v>
      </c>
      <c r="D2001" t="s">
        <v>492</v>
      </c>
      <c r="E2001" t="s">
        <v>492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561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561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561</v>
      </c>
      <c r="C2004" t="s">
        <v>69</v>
      </c>
      <c r="D2004" t="s">
        <v>492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561</v>
      </c>
      <c r="C2005" t="s">
        <v>69</v>
      </c>
      <c r="D2005" t="s">
        <v>492</v>
      </c>
      <c r="E2005" t="s">
        <v>492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561</v>
      </c>
      <c r="C2006" t="s">
        <v>69</v>
      </c>
      <c r="D2006" t="s">
        <v>647</v>
      </c>
      <c r="E2006" t="s">
        <v>647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561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561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561</v>
      </c>
      <c r="C2009" t="s">
        <v>71</v>
      </c>
      <c r="D2009" t="s">
        <v>491</v>
      </c>
      <c r="E2009" t="s">
        <v>491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561</v>
      </c>
      <c r="C2010" t="s">
        <v>71</v>
      </c>
      <c r="D2010" t="s">
        <v>492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561</v>
      </c>
      <c r="C2011" t="s">
        <v>71</v>
      </c>
      <c r="D2011" t="s">
        <v>492</v>
      </c>
      <c r="E2011" t="s">
        <v>492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561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561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561</v>
      </c>
      <c r="C2014" t="s">
        <v>73</v>
      </c>
      <c r="D2014" t="s">
        <v>164</v>
      </c>
      <c r="E2014" t="s">
        <v>647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561</v>
      </c>
      <c r="C2015" t="s">
        <v>73</v>
      </c>
      <c r="D2015" t="s">
        <v>492</v>
      </c>
      <c r="E2015" t="s">
        <v>492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561</v>
      </c>
      <c r="C2016" t="s">
        <v>73</v>
      </c>
      <c r="D2016" t="s">
        <v>647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561</v>
      </c>
      <c r="C2017" t="s">
        <v>73</v>
      </c>
      <c r="D2017" t="s">
        <v>647</v>
      </c>
      <c r="E2017" t="s">
        <v>647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562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562</v>
      </c>
      <c r="C2019" t="s">
        <v>57</v>
      </c>
      <c r="D2019" t="s">
        <v>492</v>
      </c>
      <c r="E2019" t="s">
        <v>492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562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562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562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562</v>
      </c>
      <c r="C2023" t="s">
        <v>61</v>
      </c>
      <c r="D2023" t="s">
        <v>492</v>
      </c>
      <c r="E2023" t="s">
        <v>492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562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562</v>
      </c>
      <c r="C2025" t="s">
        <v>63</v>
      </c>
      <c r="D2025" t="s">
        <v>490</v>
      </c>
      <c r="E2025" t="s">
        <v>490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562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562</v>
      </c>
      <c r="C2027" t="s">
        <v>63</v>
      </c>
      <c r="D2027" t="s">
        <v>491</v>
      </c>
      <c r="E2027" t="s">
        <v>491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562</v>
      </c>
      <c r="C2028" t="s">
        <v>63</v>
      </c>
      <c r="D2028" t="s">
        <v>492</v>
      </c>
      <c r="E2028" t="s">
        <v>492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562</v>
      </c>
      <c r="C2029" t="s">
        <v>63</v>
      </c>
      <c r="D2029" t="s">
        <v>493</v>
      </c>
      <c r="E2029" t="s">
        <v>493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562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562</v>
      </c>
      <c r="C2031" t="s">
        <v>65</v>
      </c>
      <c r="D2031" t="s">
        <v>490</v>
      </c>
      <c r="E2031" t="s">
        <v>511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562</v>
      </c>
      <c r="C2032" t="s">
        <v>65</v>
      </c>
      <c r="D2032" t="s">
        <v>490</v>
      </c>
      <c r="E2032" t="s">
        <v>490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562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562</v>
      </c>
      <c r="C2034" t="s">
        <v>65</v>
      </c>
      <c r="D2034" t="s">
        <v>491</v>
      </c>
      <c r="E2034" t="s">
        <v>491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562</v>
      </c>
      <c r="C2035" t="s">
        <v>65</v>
      </c>
      <c r="D2035" t="s">
        <v>492</v>
      </c>
      <c r="E2035" t="s">
        <v>490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562</v>
      </c>
      <c r="C2036" t="s">
        <v>65</v>
      </c>
      <c r="D2036" t="s">
        <v>492</v>
      </c>
      <c r="E2036" t="s">
        <v>492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562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562</v>
      </c>
      <c r="C2038" t="s">
        <v>67</v>
      </c>
      <c r="D2038" t="s">
        <v>490</v>
      </c>
      <c r="E2038" t="s">
        <v>490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562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562</v>
      </c>
      <c r="C2040" t="s">
        <v>67</v>
      </c>
      <c r="D2040" t="s">
        <v>491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562</v>
      </c>
      <c r="C2041" t="s">
        <v>67</v>
      </c>
      <c r="D2041" t="s">
        <v>491</v>
      </c>
      <c r="E2041" t="s">
        <v>491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562</v>
      </c>
      <c r="C2042" t="s">
        <v>67</v>
      </c>
      <c r="D2042" t="s">
        <v>492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562</v>
      </c>
      <c r="C2043" t="s">
        <v>67</v>
      </c>
      <c r="D2043" t="s">
        <v>492</v>
      </c>
      <c r="E2043" t="s">
        <v>492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562</v>
      </c>
      <c r="C2044" t="s">
        <v>67</v>
      </c>
      <c r="D2044" t="s">
        <v>512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562</v>
      </c>
      <c r="C2045" t="s">
        <v>67</v>
      </c>
      <c r="D2045" t="s">
        <v>512</v>
      </c>
      <c r="E2045" t="s">
        <v>512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562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562</v>
      </c>
      <c r="C2047" t="s">
        <v>69</v>
      </c>
      <c r="D2047" t="s">
        <v>491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562</v>
      </c>
      <c r="C2048" t="s">
        <v>69</v>
      </c>
      <c r="D2048" t="s">
        <v>491</v>
      </c>
      <c r="E2048" t="s">
        <v>491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562</v>
      </c>
      <c r="C2049" t="s">
        <v>69</v>
      </c>
      <c r="D2049" t="s">
        <v>513</v>
      </c>
      <c r="E2049" t="s">
        <v>513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562</v>
      </c>
      <c r="C2050" t="s">
        <v>69</v>
      </c>
      <c r="D2050" t="s">
        <v>492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562</v>
      </c>
      <c r="C2051" t="s">
        <v>69</v>
      </c>
      <c r="D2051" t="s">
        <v>492</v>
      </c>
      <c r="E2051" t="s">
        <v>492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562</v>
      </c>
      <c r="C2052" t="s">
        <v>69</v>
      </c>
      <c r="D2052" t="s">
        <v>512</v>
      </c>
      <c r="E2052" t="s">
        <v>512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562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562</v>
      </c>
      <c r="C2054" t="s">
        <v>71</v>
      </c>
      <c r="D2054" t="s">
        <v>490</v>
      </c>
      <c r="E2054" t="s">
        <v>490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562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562</v>
      </c>
      <c r="C2056" t="s">
        <v>71</v>
      </c>
      <c r="D2056" t="s">
        <v>491</v>
      </c>
      <c r="E2056" t="s">
        <v>491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562</v>
      </c>
      <c r="C2057" t="s">
        <v>71</v>
      </c>
      <c r="D2057" t="s">
        <v>492</v>
      </c>
      <c r="E2057" t="s">
        <v>492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562</v>
      </c>
      <c r="C2058" t="s">
        <v>71</v>
      </c>
      <c r="D2058" t="s">
        <v>512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562</v>
      </c>
      <c r="C2059" t="s">
        <v>71</v>
      </c>
      <c r="D2059" t="s">
        <v>512</v>
      </c>
      <c r="E2059" t="s">
        <v>512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562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562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562</v>
      </c>
      <c r="C2062" t="s">
        <v>73</v>
      </c>
      <c r="D2062" t="s">
        <v>491</v>
      </c>
      <c r="E2062" t="s">
        <v>491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562</v>
      </c>
      <c r="C2063" t="s">
        <v>73</v>
      </c>
      <c r="D2063" t="s">
        <v>513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562</v>
      </c>
      <c r="C2064" t="s">
        <v>73</v>
      </c>
      <c r="D2064" t="s">
        <v>492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562</v>
      </c>
      <c r="C2065" t="s">
        <v>73</v>
      </c>
      <c r="D2065" t="s">
        <v>492</v>
      </c>
      <c r="E2065" t="s">
        <v>492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562</v>
      </c>
      <c r="C2066" t="s">
        <v>73</v>
      </c>
      <c r="D2066" t="s">
        <v>647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563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563</v>
      </c>
      <c r="C2068" t="s">
        <v>59</v>
      </c>
      <c r="D2068" t="s">
        <v>490</v>
      </c>
      <c r="E2068" t="s">
        <v>490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563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563</v>
      </c>
      <c r="C2070" t="s">
        <v>59</v>
      </c>
      <c r="D2070" t="s">
        <v>492</v>
      </c>
      <c r="E2070" t="s">
        <v>492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563</v>
      </c>
      <c r="C2071" t="s">
        <v>61</v>
      </c>
      <c r="D2071" t="s">
        <v>490</v>
      </c>
      <c r="E2071" t="s">
        <v>490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563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563</v>
      </c>
      <c r="C2073" t="s">
        <v>61</v>
      </c>
      <c r="D2073" t="s">
        <v>491</v>
      </c>
      <c r="E2073" t="s">
        <v>491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563</v>
      </c>
      <c r="C2074" t="s">
        <v>61</v>
      </c>
      <c r="D2074" t="s">
        <v>492</v>
      </c>
      <c r="E2074" t="s">
        <v>492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563</v>
      </c>
      <c r="C2075" t="s">
        <v>63</v>
      </c>
      <c r="D2075" t="s">
        <v>490</v>
      </c>
      <c r="E2075" t="s">
        <v>511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563</v>
      </c>
      <c r="C2076" t="s">
        <v>63</v>
      </c>
      <c r="D2076" t="s">
        <v>490</v>
      </c>
      <c r="E2076" t="s">
        <v>490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563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563</v>
      </c>
      <c r="C2078" t="s">
        <v>63</v>
      </c>
      <c r="D2078" t="s">
        <v>491</v>
      </c>
      <c r="E2078" t="s">
        <v>491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563</v>
      </c>
      <c r="C2079" t="s">
        <v>63</v>
      </c>
      <c r="D2079" t="s">
        <v>492</v>
      </c>
      <c r="E2079" t="s">
        <v>492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563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563</v>
      </c>
      <c r="C2081" t="s">
        <v>65</v>
      </c>
      <c r="D2081" t="s">
        <v>511</v>
      </c>
      <c r="E2081" t="s">
        <v>511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563</v>
      </c>
      <c r="C2082" t="s">
        <v>65</v>
      </c>
      <c r="D2082" t="s">
        <v>511</v>
      </c>
      <c r="E2082" t="s">
        <v>490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563</v>
      </c>
      <c r="C2083" t="s">
        <v>65</v>
      </c>
      <c r="D2083" t="s">
        <v>490</v>
      </c>
      <c r="E2083" t="s">
        <v>511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563</v>
      </c>
      <c r="C2084" t="s">
        <v>65</v>
      </c>
      <c r="D2084" t="s">
        <v>490</v>
      </c>
      <c r="E2084" t="s">
        <v>490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563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563</v>
      </c>
      <c r="C2086" t="s">
        <v>65</v>
      </c>
      <c r="D2086" t="s">
        <v>491</v>
      </c>
      <c r="E2086" t="s">
        <v>491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563</v>
      </c>
      <c r="C2087" t="s">
        <v>65</v>
      </c>
      <c r="D2087" t="s">
        <v>492</v>
      </c>
      <c r="E2087" t="s">
        <v>492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563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563</v>
      </c>
      <c r="C2089" t="s">
        <v>67</v>
      </c>
      <c r="D2089" t="s">
        <v>511</v>
      </c>
      <c r="E2089" t="s">
        <v>511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563</v>
      </c>
      <c r="C2090" t="s">
        <v>67</v>
      </c>
      <c r="D2090" t="s">
        <v>490</v>
      </c>
      <c r="E2090" t="s">
        <v>490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563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563</v>
      </c>
      <c r="C2092" t="s">
        <v>67</v>
      </c>
      <c r="D2092" t="s">
        <v>491</v>
      </c>
      <c r="E2092" t="s">
        <v>491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563</v>
      </c>
      <c r="C2093" t="s">
        <v>67</v>
      </c>
      <c r="D2093" t="s">
        <v>513</v>
      </c>
      <c r="E2093" t="s">
        <v>513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563</v>
      </c>
      <c r="C2094" t="s">
        <v>67</v>
      </c>
      <c r="D2094" t="s">
        <v>492</v>
      </c>
      <c r="E2094" t="s">
        <v>492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563</v>
      </c>
      <c r="C2095" t="s">
        <v>67</v>
      </c>
      <c r="D2095" t="s">
        <v>512</v>
      </c>
      <c r="E2095" t="s">
        <v>512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563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563</v>
      </c>
      <c r="C2097" t="s">
        <v>69</v>
      </c>
      <c r="D2097" t="s">
        <v>490</v>
      </c>
      <c r="E2097" t="s">
        <v>490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563</v>
      </c>
      <c r="C2098" t="s">
        <v>69</v>
      </c>
      <c r="D2098" t="s">
        <v>490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563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563</v>
      </c>
      <c r="C2100" t="s">
        <v>69</v>
      </c>
      <c r="D2100" t="s">
        <v>164</v>
      </c>
      <c r="E2100" t="s">
        <v>512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563</v>
      </c>
      <c r="C2101" t="s">
        <v>69</v>
      </c>
      <c r="D2101" t="s">
        <v>491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563</v>
      </c>
      <c r="C2102" t="s">
        <v>69</v>
      </c>
      <c r="D2102" t="s">
        <v>491</v>
      </c>
      <c r="E2102" t="s">
        <v>491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563</v>
      </c>
      <c r="C2103" t="s">
        <v>69</v>
      </c>
      <c r="D2103" t="s">
        <v>492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563</v>
      </c>
      <c r="C2104" t="s">
        <v>69</v>
      </c>
      <c r="D2104" t="s">
        <v>492</v>
      </c>
      <c r="E2104" t="s">
        <v>492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563</v>
      </c>
      <c r="C2105" t="s">
        <v>69</v>
      </c>
      <c r="D2105" t="s">
        <v>647</v>
      </c>
      <c r="E2105" t="s">
        <v>647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563</v>
      </c>
      <c r="C2106" t="s">
        <v>69</v>
      </c>
      <c r="D2106" t="s">
        <v>514</v>
      </c>
      <c r="E2106" t="s">
        <v>514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563</v>
      </c>
      <c r="C2107" t="s">
        <v>69</v>
      </c>
      <c r="D2107" t="s">
        <v>512</v>
      </c>
      <c r="E2107" t="s">
        <v>512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563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563</v>
      </c>
      <c r="C2109" t="s">
        <v>71</v>
      </c>
      <c r="D2109" t="s">
        <v>490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563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563</v>
      </c>
      <c r="C2111" t="s">
        <v>71</v>
      </c>
      <c r="D2111" t="s">
        <v>491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563</v>
      </c>
      <c r="C2112" t="s">
        <v>71</v>
      </c>
      <c r="D2112" t="s">
        <v>491</v>
      </c>
      <c r="E2112" t="s">
        <v>491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563</v>
      </c>
      <c r="C2113" t="s">
        <v>71</v>
      </c>
      <c r="D2113" t="s">
        <v>513</v>
      </c>
      <c r="E2113" t="s">
        <v>491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563</v>
      </c>
      <c r="C2114" t="s">
        <v>71</v>
      </c>
      <c r="D2114" t="s">
        <v>492</v>
      </c>
      <c r="E2114" t="s">
        <v>492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563</v>
      </c>
      <c r="C2115" t="s">
        <v>71</v>
      </c>
      <c r="D2115" t="s">
        <v>647</v>
      </c>
      <c r="E2115" t="s">
        <v>647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563</v>
      </c>
      <c r="C2116" t="s">
        <v>71</v>
      </c>
      <c r="D2116" t="s">
        <v>512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563</v>
      </c>
      <c r="C2117" t="s">
        <v>71</v>
      </c>
      <c r="D2117" t="s">
        <v>512</v>
      </c>
      <c r="E2117" t="s">
        <v>512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563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563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563</v>
      </c>
      <c r="C2120" t="s">
        <v>73</v>
      </c>
      <c r="D2120" t="s">
        <v>491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563</v>
      </c>
      <c r="C2121" t="s">
        <v>73</v>
      </c>
      <c r="D2121" t="s">
        <v>491</v>
      </c>
      <c r="E2121" t="s">
        <v>491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563</v>
      </c>
      <c r="C2122" t="s">
        <v>73</v>
      </c>
      <c r="D2122" t="s">
        <v>647</v>
      </c>
      <c r="E2122" t="s">
        <v>647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563</v>
      </c>
      <c r="C2123" t="s">
        <v>73</v>
      </c>
      <c r="D2123" t="s">
        <v>514</v>
      </c>
      <c r="E2123" t="s">
        <v>514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563</v>
      </c>
      <c r="C2124" t="s">
        <v>73</v>
      </c>
      <c r="D2124" t="s">
        <v>512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563</v>
      </c>
      <c r="C2125" t="s">
        <v>73</v>
      </c>
      <c r="D2125" t="s">
        <v>512</v>
      </c>
      <c r="E2125" t="s">
        <v>512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564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564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564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564</v>
      </c>
      <c r="C2129" t="s">
        <v>59</v>
      </c>
      <c r="D2129" t="s">
        <v>491</v>
      </c>
      <c r="E2129" t="s">
        <v>491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564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564</v>
      </c>
      <c r="C2131" t="s">
        <v>61</v>
      </c>
      <c r="D2131" t="s">
        <v>490</v>
      </c>
      <c r="E2131" t="s">
        <v>490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564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564</v>
      </c>
      <c r="C2133" t="s">
        <v>61</v>
      </c>
      <c r="D2133" t="s">
        <v>491</v>
      </c>
      <c r="E2133" t="s">
        <v>491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564</v>
      </c>
      <c r="C2134" t="s">
        <v>61</v>
      </c>
      <c r="D2134" t="s">
        <v>492</v>
      </c>
      <c r="E2134" t="s">
        <v>492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564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564</v>
      </c>
      <c r="C2136" t="s">
        <v>63</v>
      </c>
      <c r="D2136" t="s">
        <v>490</v>
      </c>
      <c r="E2136" t="s">
        <v>490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564</v>
      </c>
      <c r="C2137" t="s">
        <v>63</v>
      </c>
      <c r="D2137" t="s">
        <v>164</v>
      </c>
      <c r="E2137" t="s">
        <v>490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564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564</v>
      </c>
      <c r="C2139" t="s">
        <v>63</v>
      </c>
      <c r="D2139" t="s">
        <v>491</v>
      </c>
      <c r="E2139" t="s">
        <v>491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564</v>
      </c>
      <c r="C2140" t="s">
        <v>63</v>
      </c>
      <c r="D2140" t="s">
        <v>492</v>
      </c>
      <c r="E2140" t="s">
        <v>492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564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564</v>
      </c>
      <c r="C2142" t="s">
        <v>65</v>
      </c>
      <c r="D2142" t="s">
        <v>511</v>
      </c>
      <c r="E2142" t="s">
        <v>511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564</v>
      </c>
      <c r="C2143" t="s">
        <v>65</v>
      </c>
      <c r="D2143" t="s">
        <v>490</v>
      </c>
      <c r="E2143" t="s">
        <v>490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564</v>
      </c>
      <c r="C2144" t="s">
        <v>65</v>
      </c>
      <c r="D2144" t="s">
        <v>490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564</v>
      </c>
      <c r="C2145" t="s">
        <v>65</v>
      </c>
      <c r="D2145" t="s">
        <v>164</v>
      </c>
      <c r="E2145" t="s">
        <v>490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564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564</v>
      </c>
      <c r="C2147" t="s">
        <v>65</v>
      </c>
      <c r="D2147" t="s">
        <v>491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564</v>
      </c>
      <c r="C2148" t="s">
        <v>65</v>
      </c>
      <c r="D2148" t="s">
        <v>491</v>
      </c>
      <c r="E2148" t="s">
        <v>491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564</v>
      </c>
      <c r="C2149" t="s">
        <v>65</v>
      </c>
      <c r="D2149" t="s">
        <v>492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564</v>
      </c>
      <c r="C2150" t="s">
        <v>65</v>
      </c>
      <c r="D2150" t="s">
        <v>492</v>
      </c>
      <c r="E2150" t="s">
        <v>492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564</v>
      </c>
      <c r="C2151" t="s">
        <v>65</v>
      </c>
      <c r="D2151" t="s">
        <v>512</v>
      </c>
      <c r="E2151" t="s">
        <v>512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564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564</v>
      </c>
      <c r="C2153" t="s">
        <v>67</v>
      </c>
      <c r="D2153" t="s">
        <v>511</v>
      </c>
      <c r="E2153" t="s">
        <v>511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564</v>
      </c>
      <c r="C2154" t="s">
        <v>67</v>
      </c>
      <c r="D2154" t="s">
        <v>511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564</v>
      </c>
      <c r="C2155" t="s">
        <v>67</v>
      </c>
      <c r="D2155" t="s">
        <v>490</v>
      </c>
      <c r="E2155" t="s">
        <v>490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564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564</v>
      </c>
      <c r="C2157" t="s">
        <v>67</v>
      </c>
      <c r="D2157" t="s">
        <v>164</v>
      </c>
      <c r="E2157" t="s">
        <v>512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564</v>
      </c>
      <c r="C2158" t="s">
        <v>67</v>
      </c>
      <c r="D2158" t="s">
        <v>491</v>
      </c>
      <c r="E2158" t="s">
        <v>491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564</v>
      </c>
      <c r="C2159" t="s">
        <v>67</v>
      </c>
      <c r="D2159" t="s">
        <v>492</v>
      </c>
      <c r="E2159" t="s">
        <v>492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564</v>
      </c>
      <c r="C2160" t="s">
        <v>67</v>
      </c>
      <c r="D2160" t="s">
        <v>647</v>
      </c>
      <c r="E2160" t="s">
        <v>647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564</v>
      </c>
      <c r="C2161" t="s">
        <v>67</v>
      </c>
      <c r="D2161" t="s">
        <v>512</v>
      </c>
      <c r="E2161" t="s">
        <v>512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564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564</v>
      </c>
      <c r="C2163" t="s">
        <v>69</v>
      </c>
      <c r="D2163" t="s">
        <v>646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564</v>
      </c>
      <c r="C2164" t="s">
        <v>69</v>
      </c>
      <c r="D2164" t="s">
        <v>511</v>
      </c>
      <c r="E2164" t="s">
        <v>511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564</v>
      </c>
      <c r="C2165" t="s">
        <v>69</v>
      </c>
      <c r="D2165" t="s">
        <v>490</v>
      </c>
      <c r="E2165" t="s">
        <v>490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564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564</v>
      </c>
      <c r="C2167" t="s">
        <v>69</v>
      </c>
      <c r="D2167" t="s">
        <v>491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564</v>
      </c>
      <c r="C2168" t="s">
        <v>69</v>
      </c>
      <c r="D2168" t="s">
        <v>491</v>
      </c>
      <c r="E2168" t="s">
        <v>491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564</v>
      </c>
      <c r="C2169" t="s">
        <v>69</v>
      </c>
      <c r="D2169" t="s">
        <v>513</v>
      </c>
      <c r="E2169" t="s">
        <v>513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564</v>
      </c>
      <c r="C2170" t="s">
        <v>69</v>
      </c>
      <c r="D2170" t="s">
        <v>647</v>
      </c>
      <c r="E2170" t="s">
        <v>647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564</v>
      </c>
      <c r="C2171" t="s">
        <v>69</v>
      </c>
      <c r="D2171" t="s">
        <v>512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564</v>
      </c>
      <c r="C2172" t="s">
        <v>69</v>
      </c>
      <c r="D2172" t="s">
        <v>512</v>
      </c>
      <c r="E2172" t="s">
        <v>512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564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564</v>
      </c>
      <c r="C2174" t="s">
        <v>71</v>
      </c>
      <c r="D2174" t="s">
        <v>490</v>
      </c>
      <c r="E2174" t="s">
        <v>490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564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564</v>
      </c>
      <c r="C2176" t="s">
        <v>71</v>
      </c>
      <c r="D2176" t="s">
        <v>491</v>
      </c>
      <c r="E2176" t="s">
        <v>491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564</v>
      </c>
      <c r="C2177" t="s">
        <v>71</v>
      </c>
      <c r="D2177" t="s">
        <v>513</v>
      </c>
      <c r="E2177" t="s">
        <v>513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564</v>
      </c>
      <c r="C2178" t="s">
        <v>71</v>
      </c>
      <c r="D2178" t="s">
        <v>492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564</v>
      </c>
      <c r="C2179" t="s">
        <v>71</v>
      </c>
      <c r="D2179" t="s">
        <v>647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564</v>
      </c>
      <c r="C2180" t="s">
        <v>71</v>
      </c>
      <c r="D2180" t="s">
        <v>647</v>
      </c>
      <c r="E2180" t="s">
        <v>647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564</v>
      </c>
      <c r="C2181" t="s">
        <v>71</v>
      </c>
      <c r="D2181" t="s">
        <v>512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564</v>
      </c>
      <c r="C2182" t="s">
        <v>71</v>
      </c>
      <c r="D2182" t="s">
        <v>512</v>
      </c>
      <c r="E2182" t="s">
        <v>512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564</v>
      </c>
      <c r="C2183" t="s">
        <v>71</v>
      </c>
      <c r="D2183" t="s">
        <v>519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564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564</v>
      </c>
      <c r="C2185" t="s">
        <v>73</v>
      </c>
      <c r="D2185" t="s">
        <v>490</v>
      </c>
      <c r="E2185" t="s">
        <v>490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564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564</v>
      </c>
      <c r="C2187" t="s">
        <v>73</v>
      </c>
      <c r="D2187" t="s">
        <v>491</v>
      </c>
      <c r="E2187" t="s">
        <v>511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564</v>
      </c>
      <c r="C2188" t="s">
        <v>73</v>
      </c>
      <c r="D2188" t="s">
        <v>491</v>
      </c>
      <c r="E2188" t="s">
        <v>491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564</v>
      </c>
      <c r="C2189" t="s">
        <v>73</v>
      </c>
      <c r="D2189" t="s">
        <v>513</v>
      </c>
      <c r="E2189" t="s">
        <v>513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564</v>
      </c>
      <c r="C2190" t="s">
        <v>73</v>
      </c>
      <c r="D2190" t="s">
        <v>647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564</v>
      </c>
      <c r="C2191" t="s">
        <v>73</v>
      </c>
      <c r="D2191" t="s">
        <v>647</v>
      </c>
      <c r="E2191" t="s">
        <v>647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564</v>
      </c>
      <c r="C2192" t="s">
        <v>73</v>
      </c>
      <c r="D2192" t="s">
        <v>512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564</v>
      </c>
      <c r="C2193" t="s">
        <v>73</v>
      </c>
      <c r="D2193" t="s">
        <v>512</v>
      </c>
      <c r="E2193" t="s">
        <v>512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564</v>
      </c>
      <c r="C2194" t="s">
        <v>73</v>
      </c>
      <c r="D2194" t="s">
        <v>519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565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565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565</v>
      </c>
      <c r="C2197" t="s">
        <v>57</v>
      </c>
      <c r="D2197" t="s">
        <v>492</v>
      </c>
      <c r="E2197" t="s">
        <v>492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565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565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565</v>
      </c>
      <c r="C2200" t="s">
        <v>59</v>
      </c>
      <c r="D2200" t="s">
        <v>492</v>
      </c>
      <c r="E2200" t="s">
        <v>492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565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565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565</v>
      </c>
      <c r="C2203" t="s">
        <v>61</v>
      </c>
      <c r="D2203" t="s">
        <v>491</v>
      </c>
      <c r="E2203" t="s">
        <v>491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565</v>
      </c>
      <c r="C2204" t="s">
        <v>61</v>
      </c>
      <c r="D2204" t="s">
        <v>492</v>
      </c>
      <c r="E2204" t="s">
        <v>492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565</v>
      </c>
      <c r="C2205" t="s">
        <v>63</v>
      </c>
      <c r="D2205" t="s">
        <v>490</v>
      </c>
      <c r="E2205" t="s">
        <v>490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565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565</v>
      </c>
      <c r="C2207" t="s">
        <v>63</v>
      </c>
      <c r="D2207" t="s">
        <v>491</v>
      </c>
      <c r="E2207" t="s">
        <v>491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565</v>
      </c>
      <c r="C2208" t="s">
        <v>63</v>
      </c>
      <c r="D2208" t="s">
        <v>492</v>
      </c>
      <c r="E2208" t="s">
        <v>492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565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565</v>
      </c>
      <c r="C2210" t="s">
        <v>65</v>
      </c>
      <c r="D2210" t="s">
        <v>490</v>
      </c>
      <c r="E2210" t="s">
        <v>490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565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565</v>
      </c>
      <c r="C2212" t="s">
        <v>65</v>
      </c>
      <c r="D2212" t="s">
        <v>491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565</v>
      </c>
      <c r="C2213" t="s">
        <v>65</v>
      </c>
      <c r="D2213" t="s">
        <v>491</v>
      </c>
      <c r="E2213" t="s">
        <v>491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565</v>
      </c>
      <c r="C2214" t="s">
        <v>65</v>
      </c>
      <c r="D2214" t="s">
        <v>492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565</v>
      </c>
      <c r="C2215" t="s">
        <v>65</v>
      </c>
      <c r="D2215" t="s">
        <v>492</v>
      </c>
      <c r="E2215" t="s">
        <v>492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565</v>
      </c>
      <c r="C2216" t="s">
        <v>65</v>
      </c>
      <c r="D2216" t="s">
        <v>512</v>
      </c>
      <c r="E2216" t="s">
        <v>512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565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565</v>
      </c>
      <c r="C2218" t="s">
        <v>67</v>
      </c>
      <c r="D2218" t="s">
        <v>164</v>
      </c>
      <c r="E2218" t="s">
        <v>488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565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565</v>
      </c>
      <c r="C2220" t="s">
        <v>67</v>
      </c>
      <c r="D2220" t="s">
        <v>491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565</v>
      </c>
      <c r="C2221" t="s">
        <v>67</v>
      </c>
      <c r="D2221" t="s">
        <v>491</v>
      </c>
      <c r="E2221" t="s">
        <v>491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565</v>
      </c>
      <c r="C2222" t="s">
        <v>67</v>
      </c>
      <c r="D2222" t="s">
        <v>492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565</v>
      </c>
      <c r="C2223" t="s">
        <v>67</v>
      </c>
      <c r="D2223" t="s">
        <v>492</v>
      </c>
      <c r="E2223" t="s">
        <v>492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565</v>
      </c>
      <c r="C2224" t="s">
        <v>67</v>
      </c>
      <c r="D2224" t="s">
        <v>512</v>
      </c>
      <c r="E2224" t="s">
        <v>512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565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565</v>
      </c>
      <c r="C2226" t="s">
        <v>69</v>
      </c>
      <c r="D2226" t="s">
        <v>511</v>
      </c>
      <c r="E2226" t="s">
        <v>511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565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565</v>
      </c>
      <c r="C2228" t="s">
        <v>69</v>
      </c>
      <c r="D2228" t="s">
        <v>164</v>
      </c>
      <c r="E2228" t="s">
        <v>512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565</v>
      </c>
      <c r="C2229" t="s">
        <v>69</v>
      </c>
      <c r="D2229" t="s">
        <v>491</v>
      </c>
      <c r="E2229" t="s">
        <v>491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565</v>
      </c>
      <c r="C2230" t="s">
        <v>69</v>
      </c>
      <c r="D2230" t="s">
        <v>492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565</v>
      </c>
      <c r="C2231" t="s">
        <v>69</v>
      </c>
      <c r="D2231" t="s">
        <v>492</v>
      </c>
      <c r="E2231" t="s">
        <v>492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565</v>
      </c>
      <c r="C2232" t="s">
        <v>69</v>
      </c>
      <c r="D2232" t="s">
        <v>512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565</v>
      </c>
      <c r="C2233" t="s">
        <v>69</v>
      </c>
      <c r="D2233" t="s">
        <v>512</v>
      </c>
      <c r="E2233" t="s">
        <v>512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565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565</v>
      </c>
      <c r="C2235" t="s">
        <v>71</v>
      </c>
      <c r="D2235" t="s">
        <v>490</v>
      </c>
      <c r="E2235" t="s">
        <v>490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565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565</v>
      </c>
      <c r="C2237" t="s">
        <v>71</v>
      </c>
      <c r="D2237" t="s">
        <v>491</v>
      </c>
      <c r="E2237" t="s">
        <v>491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565</v>
      </c>
      <c r="C2238" t="s">
        <v>71</v>
      </c>
      <c r="D2238" t="s">
        <v>492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565</v>
      </c>
      <c r="C2239" t="s">
        <v>71</v>
      </c>
      <c r="D2239" t="s">
        <v>492</v>
      </c>
      <c r="E2239" t="s">
        <v>492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565</v>
      </c>
      <c r="C2240" t="s">
        <v>71</v>
      </c>
      <c r="D2240" t="s">
        <v>512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565</v>
      </c>
      <c r="C2241" t="s">
        <v>71</v>
      </c>
      <c r="D2241" t="s">
        <v>512</v>
      </c>
      <c r="E2241" t="s">
        <v>512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565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565</v>
      </c>
      <c r="C2243" t="s">
        <v>73</v>
      </c>
      <c r="D2243" t="s">
        <v>490</v>
      </c>
      <c r="E2243" t="s">
        <v>490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565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565</v>
      </c>
      <c r="C2245" t="s">
        <v>73</v>
      </c>
      <c r="D2245" t="s">
        <v>164</v>
      </c>
      <c r="E2245" t="s">
        <v>492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565</v>
      </c>
      <c r="C2246" t="s">
        <v>73</v>
      </c>
      <c r="D2246" t="s">
        <v>164</v>
      </c>
      <c r="E2246" t="s">
        <v>512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565</v>
      </c>
      <c r="C2247" t="s">
        <v>73</v>
      </c>
      <c r="D2247" t="s">
        <v>491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565</v>
      </c>
      <c r="C2248" t="s">
        <v>73</v>
      </c>
      <c r="D2248" t="s">
        <v>491</v>
      </c>
      <c r="E2248" t="s">
        <v>491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565</v>
      </c>
      <c r="C2249" t="s">
        <v>73</v>
      </c>
      <c r="D2249" t="s">
        <v>513</v>
      </c>
      <c r="E2249" t="s">
        <v>513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565</v>
      </c>
      <c r="C2250" t="s">
        <v>73</v>
      </c>
      <c r="D2250" t="s">
        <v>492</v>
      </c>
      <c r="E2250" t="s">
        <v>492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565</v>
      </c>
      <c r="C2251" t="s">
        <v>73</v>
      </c>
      <c r="D2251" t="s">
        <v>647</v>
      </c>
      <c r="E2251" t="s">
        <v>647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565</v>
      </c>
      <c r="C2252" t="s">
        <v>73</v>
      </c>
      <c r="D2252" t="s">
        <v>512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565</v>
      </c>
      <c r="C2253" t="s">
        <v>73</v>
      </c>
      <c r="D2253" t="s">
        <v>512</v>
      </c>
      <c r="E2253" t="s">
        <v>512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566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438</v>
      </c>
      <c r="G4" s="148" t="s">
        <v>438</v>
      </c>
      <c r="H4" s="148" t="s">
        <v>438</v>
      </c>
      <c r="I4" s="148" t="s">
        <v>438</v>
      </c>
      <c r="J4" s="148" t="s">
        <v>438</v>
      </c>
      <c r="K4" s="148" t="s">
        <v>438</v>
      </c>
      <c r="L4" s="148" t="s">
        <v>438</v>
      </c>
      <c r="M4" s="148" t="s">
        <v>438</v>
      </c>
      <c r="N4" s="148" t="s">
        <v>438</v>
      </c>
      <c r="O4" s="148" t="s">
        <v>438</v>
      </c>
      <c r="P4" s="148" t="s">
        <v>438</v>
      </c>
      <c r="Q4" s="148" t="s">
        <v>438</v>
      </c>
      <c r="R4" s="148" t="s">
        <v>438</v>
      </c>
      <c r="S4" s="148" t="s">
        <v>438</v>
      </c>
      <c r="T4" s="148" t="s">
        <v>438</v>
      </c>
      <c r="U4" s="148" t="s">
        <v>438</v>
      </c>
      <c r="V4" s="148" t="s">
        <v>438</v>
      </c>
      <c r="W4" s="148" t="s">
        <v>500</v>
      </c>
      <c r="X4" s="148" t="s">
        <v>500</v>
      </c>
      <c r="Y4" s="148"/>
      <c r="AD4" t="s">
        <v>438</v>
      </c>
      <c r="AE4" t="s">
        <v>438</v>
      </c>
      <c r="AF4" t="s">
        <v>438</v>
      </c>
      <c r="AG4" t="s">
        <v>438</v>
      </c>
      <c r="AH4" t="s">
        <v>438</v>
      </c>
      <c r="AI4" s="328" t="s">
        <v>438</v>
      </c>
      <c r="AJ4" t="s">
        <v>438</v>
      </c>
      <c r="AK4" t="s">
        <v>438</v>
      </c>
      <c r="AL4" t="s">
        <v>438</v>
      </c>
      <c r="AM4" t="s">
        <v>438</v>
      </c>
      <c r="AN4" t="s">
        <v>438</v>
      </c>
      <c r="AO4" t="s">
        <v>438</v>
      </c>
      <c r="AP4" t="s">
        <v>438</v>
      </c>
      <c r="AQ4" t="s">
        <v>438</v>
      </c>
      <c r="AR4" t="s">
        <v>438</v>
      </c>
      <c r="AS4" t="s">
        <v>438</v>
      </c>
      <c r="AT4" t="s">
        <v>438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437</v>
      </c>
      <c r="C6" t="s">
        <v>333</v>
      </c>
      <c r="D6" t="s">
        <v>478</v>
      </c>
      <c r="E6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t="s">
        <v>481</v>
      </c>
      <c r="M6" t="s">
        <v>482</v>
      </c>
      <c r="N6" t="s">
        <v>502</v>
      </c>
      <c r="O6" t="s">
        <v>503</v>
      </c>
      <c r="P6" t="s">
        <v>504</v>
      </c>
      <c r="Q6" t="s">
        <v>505</v>
      </c>
      <c r="R6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t="s">
        <v>483</v>
      </c>
      <c r="AG6" t="s">
        <v>484</v>
      </c>
      <c r="AH6" t="s">
        <v>501</v>
      </c>
      <c r="AI6" t="s">
        <v>479</v>
      </c>
      <c r="AJ6" t="s">
        <v>480</v>
      </c>
      <c r="AK6" t="s">
        <v>485</v>
      </c>
      <c r="AL6" t="s">
        <v>481</v>
      </c>
      <c r="AM6" t="s">
        <v>482</v>
      </c>
      <c r="AN6" t="s">
        <v>502</v>
      </c>
      <c r="AO6" t="s">
        <v>503</v>
      </c>
      <c r="AP6" t="s">
        <v>504</v>
      </c>
      <c r="AQ6" t="s">
        <v>505</v>
      </c>
      <c r="AR6" t="s">
        <v>506</v>
      </c>
      <c r="AS6" t="s">
        <v>507</v>
      </c>
      <c r="AT6" t="s">
        <v>508</v>
      </c>
      <c r="AU6" t="s">
        <v>509</v>
      </c>
      <c r="AV6" t="s">
        <v>510</v>
      </c>
    </row>
    <row r="7" spans="1:48" ht="12.75" hidden="1" customHeight="1">
      <c r="B7" t="s">
        <v>440</v>
      </c>
      <c r="C7" t="s">
        <v>57</v>
      </c>
      <c r="D7" t="s">
        <v>490</v>
      </c>
      <c r="E7" t="s">
        <v>490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657</v>
      </c>
      <c r="AE7" t="s">
        <v>657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440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490</v>
      </c>
      <c r="AC8" t="s">
        <v>490</v>
      </c>
      <c r="AD8" t="s">
        <v>490</v>
      </c>
      <c r="AE8" t="s">
        <v>657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440</v>
      </c>
      <c r="C9" t="s">
        <v>57</v>
      </c>
      <c r="D9" t="s">
        <v>492</v>
      </c>
      <c r="E9" t="s">
        <v>492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490</v>
      </c>
      <c r="AC9" t="s">
        <v>164</v>
      </c>
      <c r="AD9" t="s">
        <v>490</v>
      </c>
      <c r="AE9" t="s">
        <v>657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440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490</v>
      </c>
      <c r="AC10" t="s">
        <v>512</v>
      </c>
      <c r="AD10" t="s">
        <v>490</v>
      </c>
      <c r="AE10" t="s">
        <v>657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440</v>
      </c>
      <c r="C11" t="s">
        <v>59</v>
      </c>
      <c r="D11" t="s">
        <v>491</v>
      </c>
      <c r="E11" t="s">
        <v>491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490</v>
      </c>
      <c r="AC11" t="s">
        <v>657</v>
      </c>
      <c r="AD11" t="s">
        <v>490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440</v>
      </c>
      <c r="C12" t="s">
        <v>59</v>
      </c>
      <c r="D12" t="s">
        <v>492</v>
      </c>
      <c r="E12" t="s">
        <v>492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490</v>
      </c>
      <c r="AC12" t="s">
        <v>657</v>
      </c>
      <c r="AD12" t="s">
        <v>490</v>
      </c>
      <c r="AE12" t="s">
        <v>657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440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490</v>
      </c>
      <c r="AC13" t="s">
        <v>519</v>
      </c>
      <c r="AD13" t="s">
        <v>490</v>
      </c>
      <c r="AE13" t="s">
        <v>657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440</v>
      </c>
      <c r="C14" t="s">
        <v>61</v>
      </c>
      <c r="D14" t="s">
        <v>491</v>
      </c>
      <c r="E14" t="s">
        <v>491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671</v>
      </c>
      <c r="AD14" t="s">
        <v>164</v>
      </c>
      <c r="AE14" t="s">
        <v>657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440</v>
      </c>
      <c r="C15" t="s">
        <v>61</v>
      </c>
      <c r="D15" t="s">
        <v>492</v>
      </c>
      <c r="E15" t="s">
        <v>492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511</v>
      </c>
      <c r="AD15" t="s">
        <v>164</v>
      </c>
      <c r="AE15" t="s">
        <v>657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440</v>
      </c>
      <c r="C16" t="s">
        <v>63</v>
      </c>
      <c r="D16" t="s">
        <v>490</v>
      </c>
      <c r="E16" t="s">
        <v>490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490</v>
      </c>
      <c r="AD16" t="s">
        <v>164</v>
      </c>
      <c r="AE16" t="s">
        <v>657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440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440</v>
      </c>
      <c r="C18" t="s">
        <v>63</v>
      </c>
      <c r="D18" t="s">
        <v>491</v>
      </c>
      <c r="E18" s="604" t="s">
        <v>491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657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440</v>
      </c>
      <c r="C19" t="s">
        <v>63</v>
      </c>
      <c r="D19" t="s">
        <v>513</v>
      </c>
      <c r="E19" t="s">
        <v>491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513</v>
      </c>
      <c r="AD19" t="s">
        <v>164</v>
      </c>
      <c r="AE19" t="s">
        <v>657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440</v>
      </c>
      <c r="C20" t="s">
        <v>63</v>
      </c>
      <c r="D20" t="s">
        <v>492</v>
      </c>
      <c r="E20" t="s">
        <v>491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492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440</v>
      </c>
      <c r="C21" t="s">
        <v>63</v>
      </c>
      <c r="D21" t="s">
        <v>492</v>
      </c>
      <c r="E21" t="s">
        <v>492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492</v>
      </c>
      <c r="AD21" t="s">
        <v>164</v>
      </c>
      <c r="AE21" t="s">
        <v>657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440</v>
      </c>
      <c r="C22" t="s">
        <v>65</v>
      </c>
      <c r="D22" t="s">
        <v>511</v>
      </c>
      <c r="E22" t="s">
        <v>511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492</v>
      </c>
      <c r="AD22" t="s">
        <v>492</v>
      </c>
      <c r="AE22" t="s">
        <v>657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440</v>
      </c>
      <c r="C23" t="s">
        <v>65</v>
      </c>
      <c r="D23" t="s">
        <v>490</v>
      </c>
      <c r="E23" t="s">
        <v>490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672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440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672</v>
      </c>
      <c r="AD24" t="s">
        <v>164</v>
      </c>
      <c r="AE24" t="s">
        <v>657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440</v>
      </c>
      <c r="C25" t="s">
        <v>65</v>
      </c>
      <c r="D25" t="s">
        <v>491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672</v>
      </c>
      <c r="AD25" t="s">
        <v>492</v>
      </c>
      <c r="AE25" t="s">
        <v>657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440</v>
      </c>
      <c r="C26" t="s">
        <v>65</v>
      </c>
      <c r="D26" t="s">
        <v>491</v>
      </c>
      <c r="E26" t="s">
        <v>491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514</v>
      </c>
      <c r="AD26" t="s">
        <v>164</v>
      </c>
      <c r="AE26" t="s">
        <v>657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440</v>
      </c>
      <c r="C27" t="s">
        <v>65</v>
      </c>
      <c r="D27" t="s">
        <v>491</v>
      </c>
      <c r="E27" t="s">
        <v>513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512</v>
      </c>
      <c r="AD27" t="s">
        <v>490</v>
      </c>
      <c r="AE27" t="s">
        <v>657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440</v>
      </c>
      <c r="C28" t="s">
        <v>65</v>
      </c>
      <c r="D28" t="s">
        <v>491</v>
      </c>
      <c r="E28" t="s">
        <v>492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512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440</v>
      </c>
      <c r="C29" t="s">
        <v>65</v>
      </c>
      <c r="D29" t="s">
        <v>492</v>
      </c>
      <c r="E29" t="s">
        <v>490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512</v>
      </c>
      <c r="AD29" t="s">
        <v>164</v>
      </c>
      <c r="AE29" t="s">
        <v>657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440</v>
      </c>
      <c r="C30" t="s">
        <v>65</v>
      </c>
      <c r="D30" t="s">
        <v>492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512</v>
      </c>
      <c r="AD30" t="s">
        <v>491</v>
      </c>
      <c r="AE30" t="s">
        <v>657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440</v>
      </c>
      <c r="C31" t="s">
        <v>65</v>
      </c>
      <c r="D31" t="s">
        <v>492</v>
      </c>
      <c r="E31" t="s">
        <v>492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657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440</v>
      </c>
      <c r="C32" t="s">
        <v>65</v>
      </c>
      <c r="D32" t="s">
        <v>512</v>
      </c>
      <c r="E32" t="s">
        <v>512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657</v>
      </c>
      <c r="AD32" t="s">
        <v>164</v>
      </c>
      <c r="AE32" t="s">
        <v>657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440</v>
      </c>
      <c r="C33" t="s">
        <v>65</v>
      </c>
      <c r="D33" t="s">
        <v>519</v>
      </c>
      <c r="E33" t="s">
        <v>519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657</v>
      </c>
      <c r="AD33" t="s">
        <v>492</v>
      </c>
      <c r="AE33" t="s">
        <v>657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440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567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440</v>
      </c>
      <c r="C35" t="s">
        <v>67</v>
      </c>
      <c r="D35" t="s">
        <v>490</v>
      </c>
      <c r="E35" t="s">
        <v>490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567</v>
      </c>
      <c r="AD35" t="s">
        <v>164</v>
      </c>
      <c r="AE35" t="s">
        <v>657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440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519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440</v>
      </c>
      <c r="C37" t="s">
        <v>67</v>
      </c>
      <c r="D37" t="s">
        <v>164</v>
      </c>
      <c r="E37" t="s">
        <v>513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519</v>
      </c>
      <c r="AD37" t="s">
        <v>164</v>
      </c>
      <c r="AE37" t="s">
        <v>657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440</v>
      </c>
      <c r="C38" t="s">
        <v>67</v>
      </c>
      <c r="D38" t="s">
        <v>164</v>
      </c>
      <c r="E38" t="s">
        <v>512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515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440</v>
      </c>
      <c r="C39" t="s">
        <v>67</v>
      </c>
      <c r="D39" t="s">
        <v>491</v>
      </c>
      <c r="E39" t="s">
        <v>491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515</v>
      </c>
      <c r="AD39" t="s">
        <v>164</v>
      </c>
      <c r="AE39" t="s">
        <v>657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440</v>
      </c>
      <c r="C40" t="s">
        <v>67</v>
      </c>
      <c r="D40" t="s">
        <v>491</v>
      </c>
      <c r="E40" t="s">
        <v>512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491</v>
      </c>
      <c r="AC40" t="s">
        <v>511</v>
      </c>
      <c r="AD40" t="s">
        <v>491</v>
      </c>
      <c r="AE40" t="s">
        <v>657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440</v>
      </c>
      <c r="C41" t="s">
        <v>67</v>
      </c>
      <c r="D41" t="s">
        <v>513</v>
      </c>
      <c r="E41" t="s">
        <v>513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491</v>
      </c>
      <c r="AC41" t="s">
        <v>164</v>
      </c>
      <c r="AD41" t="s">
        <v>491</v>
      </c>
      <c r="AE41" t="s">
        <v>657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440</v>
      </c>
      <c r="C42" t="s">
        <v>67</v>
      </c>
      <c r="D42" t="s">
        <v>492</v>
      </c>
      <c r="E42" t="s">
        <v>490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491</v>
      </c>
      <c r="AC42" t="s">
        <v>513</v>
      </c>
      <c r="AD42" t="s">
        <v>491</v>
      </c>
      <c r="AE42" t="s">
        <v>657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440</v>
      </c>
      <c r="C43" t="s">
        <v>67</v>
      </c>
      <c r="D43" t="s">
        <v>492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491</v>
      </c>
      <c r="AC43" t="s">
        <v>672</v>
      </c>
      <c r="AD43" t="s">
        <v>491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440</v>
      </c>
      <c r="C44" t="s">
        <v>67</v>
      </c>
      <c r="D44" t="s">
        <v>492</v>
      </c>
      <c r="E44" s="604" t="s">
        <v>491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491</v>
      </c>
      <c r="AC44" t="s">
        <v>672</v>
      </c>
      <c r="AD44" t="s">
        <v>491</v>
      </c>
      <c r="AE44" t="s">
        <v>657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440</v>
      </c>
      <c r="C45" t="s">
        <v>67</v>
      </c>
      <c r="D45" t="s">
        <v>492</v>
      </c>
      <c r="E45" t="s">
        <v>492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491</v>
      </c>
      <c r="AC45" t="s">
        <v>512</v>
      </c>
      <c r="AD45" t="s">
        <v>491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440</v>
      </c>
      <c r="C46" t="s">
        <v>67</v>
      </c>
      <c r="D46" t="s">
        <v>647</v>
      </c>
      <c r="E46" t="s">
        <v>492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491</v>
      </c>
      <c r="AC46" t="s">
        <v>512</v>
      </c>
      <c r="AD46" t="s">
        <v>491</v>
      </c>
      <c r="AE46" t="s">
        <v>657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440</v>
      </c>
      <c r="C47" t="s">
        <v>67</v>
      </c>
      <c r="D47" t="s">
        <v>647</v>
      </c>
      <c r="E47" t="s">
        <v>647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491</v>
      </c>
      <c r="AC47" t="s">
        <v>657</v>
      </c>
      <c r="AD47" t="s">
        <v>491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440</v>
      </c>
      <c r="C48" t="s">
        <v>67</v>
      </c>
      <c r="D48" t="s">
        <v>514</v>
      </c>
      <c r="E48" s="604" t="s">
        <v>514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491</v>
      </c>
      <c r="AC48" t="s">
        <v>657</v>
      </c>
      <c r="AD48" t="s">
        <v>491</v>
      </c>
      <c r="AE48" t="s">
        <v>657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440</v>
      </c>
      <c r="C49" t="s">
        <v>67</v>
      </c>
      <c r="D49" t="s">
        <v>512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491</v>
      </c>
      <c r="AC49" t="s">
        <v>657</v>
      </c>
      <c r="AD49" t="s">
        <v>492</v>
      </c>
      <c r="AE49" t="s">
        <v>657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440</v>
      </c>
      <c r="C50" t="s">
        <v>67</v>
      </c>
      <c r="D50" t="s">
        <v>512</v>
      </c>
      <c r="E50" t="s">
        <v>512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491</v>
      </c>
      <c r="AC50" t="s">
        <v>567</v>
      </c>
      <c r="AD50" t="s">
        <v>491</v>
      </c>
      <c r="AE50" t="s">
        <v>657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440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491</v>
      </c>
      <c r="AC51" t="s">
        <v>519</v>
      </c>
      <c r="AD51" t="s">
        <v>491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440</v>
      </c>
      <c r="C52" t="s">
        <v>69</v>
      </c>
      <c r="D52" t="s">
        <v>164</v>
      </c>
      <c r="E52" t="s">
        <v>512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491</v>
      </c>
      <c r="AC52" t="s">
        <v>519</v>
      </c>
      <c r="AD52" t="s">
        <v>491</v>
      </c>
      <c r="AE52" t="s">
        <v>657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440</v>
      </c>
      <c r="C53" t="s">
        <v>69</v>
      </c>
      <c r="D53" t="s">
        <v>491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491</v>
      </c>
      <c r="AC53" t="s">
        <v>515</v>
      </c>
      <c r="AD53" t="s">
        <v>491</v>
      </c>
      <c r="AE53" t="s">
        <v>657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440</v>
      </c>
      <c r="C54" t="s">
        <v>69</v>
      </c>
      <c r="D54" t="s">
        <v>491</v>
      </c>
      <c r="E54" t="s">
        <v>491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492</v>
      </c>
      <c r="AC54" t="s">
        <v>671</v>
      </c>
      <c r="AD54" t="s">
        <v>492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440</v>
      </c>
      <c r="C55" t="s">
        <v>69</v>
      </c>
      <c r="D55" t="s">
        <v>513</v>
      </c>
      <c r="E55" t="s">
        <v>513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492</v>
      </c>
      <c r="AC55" t="s">
        <v>671</v>
      </c>
      <c r="AD55" t="s">
        <v>492</v>
      </c>
      <c r="AE55" t="s">
        <v>657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440</v>
      </c>
      <c r="C56" t="s">
        <v>69</v>
      </c>
      <c r="D56" t="s">
        <v>492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492</v>
      </c>
      <c r="AC56" t="s">
        <v>490</v>
      </c>
      <c r="AD56" t="s">
        <v>492</v>
      </c>
      <c r="AE56" t="s">
        <v>657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440</v>
      </c>
      <c r="C57" t="s">
        <v>69</v>
      </c>
      <c r="D57" t="s">
        <v>492</v>
      </c>
      <c r="E57" t="s">
        <v>492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492</v>
      </c>
      <c r="AC57" t="s">
        <v>164</v>
      </c>
      <c r="AD57" t="s">
        <v>492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440</v>
      </c>
      <c r="C58" t="s">
        <v>69</v>
      </c>
      <c r="D58" t="s">
        <v>647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492</v>
      </c>
      <c r="AC58" t="s">
        <v>164</v>
      </c>
      <c r="AD58" t="s">
        <v>492</v>
      </c>
      <c r="AE58" t="s">
        <v>657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440</v>
      </c>
      <c r="C59" t="s">
        <v>69</v>
      </c>
      <c r="D59" t="s">
        <v>647</v>
      </c>
      <c r="E59" t="s">
        <v>647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492</v>
      </c>
      <c r="AC59" t="s">
        <v>513</v>
      </c>
      <c r="AD59" t="s">
        <v>492</v>
      </c>
      <c r="AE59" t="s">
        <v>657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440</v>
      </c>
      <c r="C60" t="s">
        <v>69</v>
      </c>
      <c r="D60" t="s">
        <v>512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492</v>
      </c>
      <c r="AC60" t="s">
        <v>492</v>
      </c>
      <c r="AD60" t="s">
        <v>671</v>
      </c>
      <c r="AE60" t="s">
        <v>657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440</v>
      </c>
      <c r="C61" t="s">
        <v>69</v>
      </c>
      <c r="D61" t="s">
        <v>512</v>
      </c>
      <c r="E61" t="s">
        <v>512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492</v>
      </c>
      <c r="AC61" t="s">
        <v>492</v>
      </c>
      <c r="AD61" t="s">
        <v>492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440</v>
      </c>
      <c r="C62" t="s">
        <v>69</v>
      </c>
      <c r="D62" t="s">
        <v>519</v>
      </c>
      <c r="E62" t="s">
        <v>519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492</v>
      </c>
      <c r="AC62" t="s">
        <v>492</v>
      </c>
      <c r="AD62" t="s">
        <v>492</v>
      </c>
      <c r="AE62" t="s">
        <v>657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440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492</v>
      </c>
      <c r="AC63" t="s">
        <v>672</v>
      </c>
      <c r="AD63" t="s">
        <v>492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440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492</v>
      </c>
      <c r="AC64" t="s">
        <v>672</v>
      </c>
      <c r="AD64" t="s">
        <v>492</v>
      </c>
      <c r="AE64" t="s">
        <v>657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440</v>
      </c>
      <c r="C65" t="s">
        <v>71</v>
      </c>
      <c r="D65" t="s">
        <v>491</v>
      </c>
      <c r="E65" t="s">
        <v>491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492</v>
      </c>
      <c r="AC65" t="s">
        <v>512</v>
      </c>
      <c r="AD65" t="s">
        <v>490</v>
      </c>
      <c r="AE65" t="s">
        <v>657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440</v>
      </c>
      <c r="C66" t="s">
        <v>71</v>
      </c>
      <c r="D66" t="s">
        <v>513</v>
      </c>
      <c r="E66" t="s">
        <v>513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492</v>
      </c>
      <c r="AC66" t="s">
        <v>512</v>
      </c>
      <c r="AD66" t="s">
        <v>492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440</v>
      </c>
      <c r="C67" t="s">
        <v>71</v>
      </c>
      <c r="D67" t="s">
        <v>492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492</v>
      </c>
      <c r="AC67" t="s">
        <v>512</v>
      </c>
      <c r="AD67" t="s">
        <v>492</v>
      </c>
      <c r="AE67" t="s">
        <v>657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440</v>
      </c>
      <c r="C68" t="s">
        <v>71</v>
      </c>
      <c r="D68" t="s">
        <v>492</v>
      </c>
      <c r="E68" s="604" t="s">
        <v>492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492</v>
      </c>
      <c r="AC68" t="s">
        <v>657</v>
      </c>
      <c r="AD68" t="s">
        <v>490</v>
      </c>
      <c r="AE68" t="s">
        <v>657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440</v>
      </c>
      <c r="C69" t="s">
        <v>71</v>
      </c>
      <c r="D69" t="s">
        <v>647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492</v>
      </c>
      <c r="AC69" t="s">
        <v>657</v>
      </c>
      <c r="AD69" t="s">
        <v>164</v>
      </c>
      <c r="AE69" t="s">
        <v>657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440</v>
      </c>
      <c r="C70" t="s">
        <v>71</v>
      </c>
      <c r="D70" t="s">
        <v>647</v>
      </c>
      <c r="E70" t="s">
        <v>491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492</v>
      </c>
      <c r="AC70" t="s">
        <v>657</v>
      </c>
      <c r="AD70" t="s">
        <v>492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440</v>
      </c>
      <c r="C71" t="s">
        <v>71</v>
      </c>
      <c r="D71" t="s">
        <v>647</v>
      </c>
      <c r="E71" t="s">
        <v>647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492</v>
      </c>
      <c r="AC71" t="s">
        <v>657</v>
      </c>
      <c r="AD71" t="s">
        <v>492</v>
      </c>
      <c r="AE71" t="s">
        <v>657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440</v>
      </c>
      <c r="C72" t="s">
        <v>71</v>
      </c>
      <c r="D72" t="s">
        <v>512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492</v>
      </c>
      <c r="AC72" t="s">
        <v>519</v>
      </c>
      <c r="AD72" t="s">
        <v>164</v>
      </c>
      <c r="AE72" t="s">
        <v>657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440</v>
      </c>
      <c r="C73" t="s">
        <v>71</v>
      </c>
      <c r="D73" t="s">
        <v>512</v>
      </c>
      <c r="E73" t="s">
        <v>647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492</v>
      </c>
      <c r="AC73" t="s">
        <v>519</v>
      </c>
      <c r="AD73" t="s">
        <v>492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440</v>
      </c>
      <c r="C74" t="s">
        <v>71</v>
      </c>
      <c r="D74" t="s">
        <v>512</v>
      </c>
      <c r="E74" t="s">
        <v>512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492</v>
      </c>
      <c r="AC74" t="s">
        <v>519</v>
      </c>
      <c r="AD74" t="s">
        <v>492</v>
      </c>
      <c r="AE74" t="s">
        <v>657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440</v>
      </c>
      <c r="C75" t="s">
        <v>71</v>
      </c>
      <c r="D75" t="s">
        <v>519</v>
      </c>
      <c r="E75" t="s">
        <v>519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492</v>
      </c>
      <c r="AC75" t="s">
        <v>515</v>
      </c>
      <c r="AD75" t="s">
        <v>492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440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492</v>
      </c>
      <c r="AC76" t="s">
        <v>515</v>
      </c>
      <c r="AD76" t="s">
        <v>492</v>
      </c>
      <c r="AE76" t="s">
        <v>657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440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492</v>
      </c>
      <c r="AC77" t="s">
        <v>515</v>
      </c>
      <c r="AD77" t="s">
        <v>515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440</v>
      </c>
      <c r="C78" t="s">
        <v>73</v>
      </c>
      <c r="D78" t="s">
        <v>164</v>
      </c>
      <c r="E78" t="s">
        <v>491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515</v>
      </c>
      <c r="AC78" t="s">
        <v>657</v>
      </c>
      <c r="AD78" t="s">
        <v>515</v>
      </c>
      <c r="AE78" t="s">
        <v>657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440</v>
      </c>
      <c r="C79" t="s">
        <v>73</v>
      </c>
      <c r="D79" t="s">
        <v>164</v>
      </c>
      <c r="E79" t="s">
        <v>512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657</v>
      </c>
      <c r="AE79" t="s">
        <v>657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440</v>
      </c>
      <c r="C80" t="s">
        <v>73</v>
      </c>
      <c r="D80" t="s">
        <v>491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490</v>
      </c>
      <c r="AC80" t="s">
        <v>490</v>
      </c>
      <c r="AD80" t="s">
        <v>490</v>
      </c>
      <c r="AE80" t="s">
        <v>657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440</v>
      </c>
      <c r="C81" t="s">
        <v>73</v>
      </c>
      <c r="D81" t="s">
        <v>491</v>
      </c>
      <c r="E81" t="s">
        <v>491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490</v>
      </c>
      <c r="AC81" t="s">
        <v>164</v>
      </c>
      <c r="AD81" t="s">
        <v>490</v>
      </c>
      <c r="AE81" t="s">
        <v>657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440</v>
      </c>
      <c r="C82" t="s">
        <v>73</v>
      </c>
      <c r="D82" t="s">
        <v>492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490</v>
      </c>
      <c r="AC82" t="s">
        <v>512</v>
      </c>
      <c r="AD82" t="s">
        <v>490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440</v>
      </c>
      <c r="C83" t="s">
        <v>73</v>
      </c>
      <c r="D83" t="s">
        <v>492</v>
      </c>
      <c r="E83" t="s">
        <v>492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490</v>
      </c>
      <c r="AC83" t="s">
        <v>512</v>
      </c>
      <c r="AD83" t="s">
        <v>490</v>
      </c>
      <c r="AE83" t="s">
        <v>657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440</v>
      </c>
      <c r="C84" t="s">
        <v>73</v>
      </c>
      <c r="D84" t="s">
        <v>647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490</v>
      </c>
      <c r="AC84" t="s">
        <v>657</v>
      </c>
      <c r="AD84" t="s">
        <v>490</v>
      </c>
      <c r="AE84" t="s">
        <v>657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440</v>
      </c>
      <c r="C85" t="s">
        <v>73</v>
      </c>
      <c r="D85" t="s">
        <v>647</v>
      </c>
      <c r="E85" t="s">
        <v>647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490</v>
      </c>
      <c r="AC85" t="s">
        <v>567</v>
      </c>
      <c r="AD85" t="s">
        <v>490</v>
      </c>
      <c r="AE85" t="s">
        <v>657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440</v>
      </c>
      <c r="C86" t="s">
        <v>73</v>
      </c>
      <c r="D86" t="s">
        <v>514</v>
      </c>
      <c r="E86" t="s">
        <v>514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490</v>
      </c>
      <c r="AC86" t="s">
        <v>519</v>
      </c>
      <c r="AD86" t="s">
        <v>490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440</v>
      </c>
      <c r="C87" t="s">
        <v>73</v>
      </c>
      <c r="D87" t="s">
        <v>517</v>
      </c>
      <c r="E87" t="s">
        <v>517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490</v>
      </c>
      <c r="AC87" t="s">
        <v>519</v>
      </c>
      <c r="AD87" t="s">
        <v>490</v>
      </c>
      <c r="AE87" t="s">
        <v>657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440</v>
      </c>
      <c r="C88" t="s">
        <v>73</v>
      </c>
      <c r="D88" t="s">
        <v>512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671</v>
      </c>
      <c r="AD88" t="s">
        <v>164</v>
      </c>
      <c r="AE88" t="s">
        <v>657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440</v>
      </c>
      <c r="C89" t="s">
        <v>73</v>
      </c>
      <c r="D89" t="s">
        <v>512</v>
      </c>
      <c r="E89" t="s">
        <v>512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511</v>
      </c>
      <c r="AD89" t="s">
        <v>164</v>
      </c>
      <c r="AE89" t="s">
        <v>657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440</v>
      </c>
      <c r="C90" t="s">
        <v>73</v>
      </c>
      <c r="D90" t="s">
        <v>512</v>
      </c>
      <c r="E90" t="s">
        <v>567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490</v>
      </c>
      <c r="AD90" t="s">
        <v>164</v>
      </c>
      <c r="AE90" t="s">
        <v>657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440</v>
      </c>
      <c r="C91" t="s">
        <v>73</v>
      </c>
      <c r="D91" t="s">
        <v>519</v>
      </c>
      <c r="E91" t="s">
        <v>519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444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657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444</v>
      </c>
      <c r="C93" t="s">
        <v>57</v>
      </c>
      <c r="D93" t="s">
        <v>491</v>
      </c>
      <c r="E93" t="s">
        <v>491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673</v>
      </c>
      <c r="AD93" t="s">
        <v>164</v>
      </c>
      <c r="AE93" t="s">
        <v>657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444</v>
      </c>
      <c r="C94" t="s">
        <v>57</v>
      </c>
      <c r="D94" t="s">
        <v>492</v>
      </c>
      <c r="E94" t="s">
        <v>492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513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444</v>
      </c>
      <c r="C95" t="s">
        <v>59</v>
      </c>
      <c r="D95" t="s">
        <v>491</v>
      </c>
      <c r="E95" t="s">
        <v>491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513</v>
      </c>
      <c r="AD95" t="s">
        <v>164</v>
      </c>
      <c r="AE95" t="s">
        <v>657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444</v>
      </c>
      <c r="C96" t="s">
        <v>59</v>
      </c>
      <c r="D96" t="s">
        <v>492</v>
      </c>
      <c r="E96" s="604" t="s">
        <v>492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492</v>
      </c>
      <c r="AD96" t="s">
        <v>164</v>
      </c>
      <c r="AE96" t="s">
        <v>657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444</v>
      </c>
      <c r="C97" t="s">
        <v>61</v>
      </c>
      <c r="D97" t="s">
        <v>490</v>
      </c>
      <c r="E97" t="s">
        <v>490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672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444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672</v>
      </c>
      <c r="AD98" t="s">
        <v>164</v>
      </c>
      <c r="AE98" t="s">
        <v>657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444</v>
      </c>
      <c r="C99" t="s">
        <v>61</v>
      </c>
      <c r="D99" t="s">
        <v>491</v>
      </c>
      <c r="E99" t="s">
        <v>491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672</v>
      </c>
      <c r="AD99" t="s">
        <v>492</v>
      </c>
      <c r="AE99" t="s">
        <v>657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444</v>
      </c>
      <c r="C100" t="s">
        <v>61</v>
      </c>
      <c r="D100" t="s">
        <v>492</v>
      </c>
      <c r="E100" t="s">
        <v>492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517</v>
      </c>
      <c r="AD100" t="s">
        <v>164</v>
      </c>
      <c r="AE100" t="s">
        <v>657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444</v>
      </c>
      <c r="C101" t="s">
        <v>61</v>
      </c>
      <c r="D101" t="s">
        <v>567</v>
      </c>
      <c r="E101" s="604" t="s">
        <v>567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512</v>
      </c>
      <c r="AD101" t="s">
        <v>490</v>
      </c>
      <c r="AE101" t="s">
        <v>657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444</v>
      </c>
      <c r="C102" t="s">
        <v>61</v>
      </c>
      <c r="D102" t="s">
        <v>515</v>
      </c>
      <c r="E102" t="s">
        <v>515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512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444</v>
      </c>
      <c r="C103" t="s">
        <v>63</v>
      </c>
      <c r="D103" t="s">
        <v>490</v>
      </c>
      <c r="E103" t="s">
        <v>490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512</v>
      </c>
      <c r="AD103" t="s">
        <v>164</v>
      </c>
      <c r="AE103" t="s">
        <v>657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444</v>
      </c>
      <c r="C104" t="s">
        <v>63</v>
      </c>
      <c r="D104" t="s">
        <v>491</v>
      </c>
      <c r="E104" t="s">
        <v>491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657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444</v>
      </c>
      <c r="C105" t="s">
        <v>63</v>
      </c>
      <c r="D105" t="s">
        <v>492</v>
      </c>
      <c r="E105" t="s">
        <v>490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657</v>
      </c>
      <c r="AD105" t="s">
        <v>164</v>
      </c>
      <c r="AE105" t="s">
        <v>657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444</v>
      </c>
      <c r="C106" t="s">
        <v>63</v>
      </c>
      <c r="D106" t="s">
        <v>492</v>
      </c>
      <c r="E106" t="s">
        <v>491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519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444</v>
      </c>
      <c r="C107" t="s">
        <v>63</v>
      </c>
      <c r="D107" t="s">
        <v>492</v>
      </c>
      <c r="E107" t="s">
        <v>492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519</v>
      </c>
      <c r="AD107" t="s">
        <v>164</v>
      </c>
      <c r="AE107" t="s">
        <v>657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444</v>
      </c>
      <c r="C108" t="s">
        <v>63</v>
      </c>
      <c r="D108" t="s">
        <v>493</v>
      </c>
      <c r="E108" t="s">
        <v>493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515</v>
      </c>
      <c r="AD108" t="s">
        <v>164</v>
      </c>
      <c r="AE108" t="s">
        <v>657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444</v>
      </c>
      <c r="C109" t="s">
        <v>65</v>
      </c>
      <c r="D109" t="s">
        <v>511</v>
      </c>
      <c r="E109" t="s">
        <v>511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491</v>
      </c>
      <c r="AC109" t="s">
        <v>511</v>
      </c>
      <c r="AD109" t="s">
        <v>491</v>
      </c>
      <c r="AE109" t="s">
        <v>657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444</v>
      </c>
      <c r="C110" t="s">
        <v>65</v>
      </c>
      <c r="D110" t="s">
        <v>490</v>
      </c>
      <c r="E110" t="s">
        <v>511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491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444</v>
      </c>
      <c r="C111" t="s">
        <v>65</v>
      </c>
      <c r="D111" t="s">
        <v>490</v>
      </c>
      <c r="E111" t="s">
        <v>490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491</v>
      </c>
      <c r="AC111" t="s">
        <v>164</v>
      </c>
      <c r="AD111" t="s">
        <v>164</v>
      </c>
      <c r="AE111" t="s">
        <v>657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444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491</v>
      </c>
      <c r="AC112" t="s">
        <v>164</v>
      </c>
      <c r="AD112" t="s">
        <v>491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444</v>
      </c>
      <c r="C113" t="s">
        <v>65</v>
      </c>
      <c r="D113" t="s">
        <v>491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491</v>
      </c>
      <c r="AC113" t="s">
        <v>164</v>
      </c>
      <c r="AD113" t="s">
        <v>491</v>
      </c>
      <c r="AE113" t="s">
        <v>657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444</v>
      </c>
      <c r="C114" t="s">
        <v>65</v>
      </c>
      <c r="D114" t="s">
        <v>491</v>
      </c>
      <c r="E114" t="s">
        <v>491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491</v>
      </c>
      <c r="AC114" t="s">
        <v>513</v>
      </c>
      <c r="AD114" t="s">
        <v>491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444</v>
      </c>
      <c r="C115" t="s">
        <v>65</v>
      </c>
      <c r="D115" t="s">
        <v>491</v>
      </c>
      <c r="E115" t="s">
        <v>513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491</v>
      </c>
      <c r="AC115" t="s">
        <v>513</v>
      </c>
      <c r="AD115" t="s">
        <v>491</v>
      </c>
      <c r="AE115" t="s">
        <v>657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444</v>
      </c>
      <c r="C116" t="s">
        <v>65</v>
      </c>
      <c r="D116" t="s">
        <v>513</v>
      </c>
      <c r="E116" t="s">
        <v>513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491</v>
      </c>
      <c r="AC116" t="s">
        <v>513</v>
      </c>
      <c r="AD116" t="s">
        <v>513</v>
      </c>
      <c r="AE116" t="s">
        <v>657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444</v>
      </c>
      <c r="C117" t="s">
        <v>65</v>
      </c>
      <c r="D117" t="s">
        <v>492</v>
      </c>
      <c r="E117" t="s">
        <v>491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491</v>
      </c>
      <c r="AC117" t="s">
        <v>672</v>
      </c>
      <c r="AD117" t="s">
        <v>164</v>
      </c>
      <c r="AE117" t="s">
        <v>657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444</v>
      </c>
      <c r="C118" t="s">
        <v>65</v>
      </c>
      <c r="D118" t="s">
        <v>492</v>
      </c>
      <c r="E118" t="s">
        <v>492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491</v>
      </c>
      <c r="AC118" t="s">
        <v>672</v>
      </c>
      <c r="AD118" t="s">
        <v>491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444</v>
      </c>
      <c r="C119" t="s">
        <v>65</v>
      </c>
      <c r="D119" t="s">
        <v>512</v>
      </c>
      <c r="E119" t="s">
        <v>512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491</v>
      </c>
      <c r="AC119" t="s">
        <v>672</v>
      </c>
      <c r="AD119" t="s">
        <v>491</v>
      </c>
      <c r="AE119" t="s">
        <v>657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444</v>
      </c>
      <c r="C120" t="s">
        <v>65</v>
      </c>
      <c r="D120" t="s">
        <v>567</v>
      </c>
      <c r="E120" t="s">
        <v>567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491</v>
      </c>
      <c r="AC120" t="s">
        <v>517</v>
      </c>
      <c r="AD120" t="s">
        <v>491</v>
      </c>
      <c r="AE120" t="s">
        <v>657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444</v>
      </c>
      <c r="C121" t="s">
        <v>65</v>
      </c>
      <c r="D121" t="s">
        <v>519</v>
      </c>
      <c r="E121" t="s">
        <v>519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491</v>
      </c>
      <c r="AC121" t="s">
        <v>512</v>
      </c>
      <c r="AD121" t="s">
        <v>491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444</v>
      </c>
      <c r="C122" t="s">
        <v>67</v>
      </c>
      <c r="D122" t="s">
        <v>511</v>
      </c>
      <c r="E122" t="s">
        <v>491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491</v>
      </c>
      <c r="AC122" t="s">
        <v>512</v>
      </c>
      <c r="AD122" t="s">
        <v>491</v>
      </c>
      <c r="AE122" t="s">
        <v>657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444</v>
      </c>
      <c r="C123" t="s">
        <v>67</v>
      </c>
      <c r="D123" t="s">
        <v>490</v>
      </c>
      <c r="E123" t="s">
        <v>490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491</v>
      </c>
      <c r="AC123" t="s">
        <v>657</v>
      </c>
      <c r="AD123" t="s">
        <v>491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444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491</v>
      </c>
      <c r="AC124" t="s">
        <v>657</v>
      </c>
      <c r="AD124" t="s">
        <v>491</v>
      </c>
      <c r="AE124" t="s">
        <v>657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444</v>
      </c>
      <c r="C125" t="s">
        <v>67</v>
      </c>
      <c r="D125" t="s">
        <v>164</v>
      </c>
      <c r="E125" t="s">
        <v>512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491</v>
      </c>
      <c r="AC125" t="s">
        <v>567</v>
      </c>
      <c r="AD125" t="s">
        <v>491</v>
      </c>
      <c r="AE125" t="s">
        <v>657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444</v>
      </c>
      <c r="C126" t="s">
        <v>67</v>
      </c>
      <c r="D126" t="s">
        <v>491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491</v>
      </c>
      <c r="AC126" t="s">
        <v>519</v>
      </c>
      <c r="AD126" t="s">
        <v>491</v>
      </c>
      <c r="AE126" t="s">
        <v>657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444</v>
      </c>
      <c r="C127" t="s">
        <v>67</v>
      </c>
      <c r="D127" t="s">
        <v>491</v>
      </c>
      <c r="E127" t="s">
        <v>491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491</v>
      </c>
      <c r="AC127" t="s">
        <v>515</v>
      </c>
      <c r="AD127" t="s">
        <v>491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444</v>
      </c>
      <c r="C128" t="s">
        <v>67</v>
      </c>
      <c r="D128" t="s">
        <v>491</v>
      </c>
      <c r="E128" t="s">
        <v>512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491</v>
      </c>
      <c r="AC128" t="s">
        <v>515</v>
      </c>
      <c r="AD128" t="s">
        <v>491</v>
      </c>
      <c r="AE128" t="s">
        <v>657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444</v>
      </c>
      <c r="C129" t="s">
        <v>67</v>
      </c>
      <c r="D129" t="s">
        <v>513</v>
      </c>
      <c r="E129" t="s">
        <v>513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492</v>
      </c>
      <c r="AC129" t="s">
        <v>671</v>
      </c>
      <c r="AD129" t="s">
        <v>492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444</v>
      </c>
      <c r="C130" t="s">
        <v>67</v>
      </c>
      <c r="D130" t="s">
        <v>492</v>
      </c>
      <c r="E130" t="s">
        <v>492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492</v>
      </c>
      <c r="AC130" t="s">
        <v>164</v>
      </c>
      <c r="AD130" t="s">
        <v>492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444</v>
      </c>
      <c r="C131" t="s">
        <v>67</v>
      </c>
      <c r="D131" t="s">
        <v>512</v>
      </c>
      <c r="E131" t="s">
        <v>491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492</v>
      </c>
      <c r="AC131" t="s">
        <v>164</v>
      </c>
      <c r="AD131" t="s">
        <v>492</v>
      </c>
      <c r="AE131" t="s">
        <v>657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444</v>
      </c>
      <c r="C132" t="s">
        <v>67</v>
      </c>
      <c r="D132" t="s">
        <v>512</v>
      </c>
      <c r="E132" t="s">
        <v>512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492</v>
      </c>
      <c r="AC132" t="s">
        <v>513</v>
      </c>
      <c r="AD132" t="s">
        <v>492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444</v>
      </c>
      <c r="C133" t="s">
        <v>67</v>
      </c>
      <c r="D133" t="s">
        <v>519</v>
      </c>
      <c r="E133" t="s">
        <v>519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492</v>
      </c>
      <c r="AC133" t="s">
        <v>513</v>
      </c>
      <c r="AD133" t="s">
        <v>492</v>
      </c>
      <c r="AE133" t="s">
        <v>657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444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492</v>
      </c>
      <c r="AC134" t="s">
        <v>492</v>
      </c>
      <c r="AD134" t="s">
        <v>492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444</v>
      </c>
      <c r="C135" t="s">
        <v>69</v>
      </c>
      <c r="D135" t="s">
        <v>490</v>
      </c>
      <c r="E135" t="s">
        <v>490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492</v>
      </c>
      <c r="AC135" t="s">
        <v>492</v>
      </c>
      <c r="AD135" t="s">
        <v>492</v>
      </c>
      <c r="AE135" t="s">
        <v>657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444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492</v>
      </c>
      <c r="AC136" t="s">
        <v>672</v>
      </c>
      <c r="AD136" t="s">
        <v>164</v>
      </c>
      <c r="AE136" t="s">
        <v>657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444</v>
      </c>
      <c r="C137" t="s">
        <v>69</v>
      </c>
      <c r="D137" t="s">
        <v>491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492</v>
      </c>
      <c r="AC137" t="s">
        <v>672</v>
      </c>
      <c r="AD137" t="s">
        <v>492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444</v>
      </c>
      <c r="C138" t="s">
        <v>69</v>
      </c>
      <c r="D138" t="s">
        <v>491</v>
      </c>
      <c r="E138" t="s">
        <v>491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492</v>
      </c>
      <c r="AC138" t="s">
        <v>672</v>
      </c>
      <c r="AD138" t="s">
        <v>492</v>
      </c>
      <c r="AE138" t="s">
        <v>657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444</v>
      </c>
      <c r="C139" t="s">
        <v>69</v>
      </c>
      <c r="D139" t="s">
        <v>513</v>
      </c>
      <c r="E139" t="s">
        <v>513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492</v>
      </c>
      <c r="AC139" t="s">
        <v>512</v>
      </c>
      <c r="AD139" t="s">
        <v>492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444</v>
      </c>
      <c r="C140" t="s">
        <v>69</v>
      </c>
      <c r="D140" t="s">
        <v>492</v>
      </c>
      <c r="E140" t="s">
        <v>492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492</v>
      </c>
      <c r="AC140" t="s">
        <v>512</v>
      </c>
      <c r="AD140" t="s">
        <v>492</v>
      </c>
      <c r="AE140" t="s">
        <v>657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444</v>
      </c>
      <c r="C141" t="s">
        <v>69</v>
      </c>
      <c r="D141" t="s">
        <v>647</v>
      </c>
      <c r="E141" t="s">
        <v>647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492</v>
      </c>
      <c r="AC141" t="s">
        <v>657</v>
      </c>
      <c r="AD141" t="s">
        <v>164</v>
      </c>
      <c r="AE141" t="s">
        <v>657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444</v>
      </c>
      <c r="C142" t="s">
        <v>69</v>
      </c>
      <c r="D142" t="s">
        <v>517</v>
      </c>
      <c r="E142" t="s">
        <v>517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492</v>
      </c>
      <c r="AC142" t="s">
        <v>657</v>
      </c>
      <c r="AD142" t="s">
        <v>492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444</v>
      </c>
      <c r="C143" t="s">
        <v>69</v>
      </c>
      <c r="D143" t="s">
        <v>512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492</v>
      </c>
      <c r="AC143" t="s">
        <v>657</v>
      </c>
      <c r="AD143" t="s">
        <v>492</v>
      </c>
      <c r="AE143" t="s">
        <v>657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444</v>
      </c>
      <c r="C144" t="s">
        <v>69</v>
      </c>
      <c r="D144" t="s">
        <v>512</v>
      </c>
      <c r="E144" t="s">
        <v>512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492</v>
      </c>
      <c r="AC144" t="s">
        <v>567</v>
      </c>
      <c r="AD144" t="s">
        <v>492</v>
      </c>
      <c r="AE144" t="s">
        <v>657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444</v>
      </c>
      <c r="C145" t="s">
        <v>71</v>
      </c>
      <c r="D145" t="s">
        <v>490</v>
      </c>
      <c r="E145" t="s">
        <v>490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492</v>
      </c>
      <c r="AC145" t="s">
        <v>519</v>
      </c>
      <c r="AD145" t="s">
        <v>492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444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492</v>
      </c>
      <c r="AC146" t="s">
        <v>519</v>
      </c>
      <c r="AD146" t="s">
        <v>492</v>
      </c>
      <c r="AE146" t="s">
        <v>657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444</v>
      </c>
      <c r="C147" t="s">
        <v>71</v>
      </c>
      <c r="D147" t="s">
        <v>164</v>
      </c>
      <c r="E147" t="s">
        <v>512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492</v>
      </c>
      <c r="AC147" t="s">
        <v>515</v>
      </c>
      <c r="AD147" t="s">
        <v>492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444</v>
      </c>
      <c r="C148" t="s">
        <v>71</v>
      </c>
      <c r="D148" t="s">
        <v>491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492</v>
      </c>
      <c r="AC148" t="s">
        <v>515</v>
      </c>
      <c r="AD148" t="s">
        <v>492</v>
      </c>
      <c r="AE148" t="s">
        <v>657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444</v>
      </c>
      <c r="C149" t="s">
        <v>71</v>
      </c>
      <c r="D149" t="s">
        <v>491</v>
      </c>
      <c r="E149" t="s">
        <v>491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512</v>
      </c>
      <c r="AC149" t="s">
        <v>672</v>
      </c>
      <c r="AD149" t="s">
        <v>512</v>
      </c>
      <c r="AE149" t="s">
        <v>657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444</v>
      </c>
      <c r="C150" t="s">
        <v>71</v>
      </c>
      <c r="D150" t="s">
        <v>513</v>
      </c>
      <c r="E150" t="s">
        <v>513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519</v>
      </c>
      <c r="AC150" t="s">
        <v>519</v>
      </c>
      <c r="AD150" t="s">
        <v>519</v>
      </c>
      <c r="AE150" t="s">
        <v>657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444</v>
      </c>
      <c r="C151" t="s">
        <v>71</v>
      </c>
      <c r="D151" t="s">
        <v>492</v>
      </c>
      <c r="E151" t="s">
        <v>492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493</v>
      </c>
      <c r="AC151" t="s">
        <v>657</v>
      </c>
      <c r="AD151" t="s">
        <v>493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444</v>
      </c>
      <c r="C152" t="s">
        <v>71</v>
      </c>
      <c r="D152" t="s">
        <v>512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515</v>
      </c>
      <c r="AC152" t="s">
        <v>657</v>
      </c>
      <c r="AD152" t="s">
        <v>515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444</v>
      </c>
      <c r="C153" t="s">
        <v>71</v>
      </c>
      <c r="D153" t="s">
        <v>512</v>
      </c>
      <c r="E153" t="s">
        <v>512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515</v>
      </c>
      <c r="AC153" t="s">
        <v>657</v>
      </c>
      <c r="AD153" t="s">
        <v>515</v>
      </c>
      <c r="AE153" t="s">
        <v>657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444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657</v>
      </c>
      <c r="AE154" t="s">
        <v>657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444</v>
      </c>
      <c r="C155" t="s">
        <v>73</v>
      </c>
      <c r="D155" t="s">
        <v>490</v>
      </c>
      <c r="E155" t="s">
        <v>490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511</v>
      </c>
      <c r="AC155" t="s">
        <v>164</v>
      </c>
      <c r="AD155" t="s">
        <v>511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444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511</v>
      </c>
      <c r="AC156" t="s">
        <v>512</v>
      </c>
      <c r="AD156" t="s">
        <v>511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444</v>
      </c>
      <c r="C157" t="s">
        <v>73</v>
      </c>
      <c r="D157" t="s">
        <v>164</v>
      </c>
      <c r="E157" t="s">
        <v>512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511</v>
      </c>
      <c r="AC157" t="s">
        <v>512</v>
      </c>
      <c r="AD157" t="s">
        <v>511</v>
      </c>
      <c r="AE157" t="s">
        <v>657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444</v>
      </c>
      <c r="C158" t="s">
        <v>73</v>
      </c>
      <c r="D158" t="s">
        <v>491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511</v>
      </c>
      <c r="AC158" t="s">
        <v>657</v>
      </c>
      <c r="AD158" t="s">
        <v>511</v>
      </c>
      <c r="AE158" t="s">
        <v>657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444</v>
      </c>
      <c r="C159" t="s">
        <v>73</v>
      </c>
      <c r="D159" t="s">
        <v>491</v>
      </c>
      <c r="E159" t="s">
        <v>491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490</v>
      </c>
      <c r="AC159" t="s">
        <v>671</v>
      </c>
      <c r="AD159" t="s">
        <v>490</v>
      </c>
      <c r="AE159" t="s">
        <v>657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444</v>
      </c>
      <c r="C160" t="s">
        <v>73</v>
      </c>
      <c r="D160" t="s">
        <v>513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490</v>
      </c>
      <c r="AC160" t="s">
        <v>490</v>
      </c>
      <c r="AD160" t="s">
        <v>490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444</v>
      </c>
      <c r="C161" t="s">
        <v>73</v>
      </c>
      <c r="D161" t="s">
        <v>513</v>
      </c>
      <c r="E161" t="s">
        <v>513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490</v>
      </c>
      <c r="AC161" t="s">
        <v>490</v>
      </c>
      <c r="AD161" t="s">
        <v>490</v>
      </c>
      <c r="AE161" t="s">
        <v>657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444</v>
      </c>
      <c r="C162" t="s">
        <v>73</v>
      </c>
      <c r="D162" t="s">
        <v>492</v>
      </c>
      <c r="E162" t="s">
        <v>492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490</v>
      </c>
      <c r="AC162" t="s">
        <v>490</v>
      </c>
      <c r="AD162" t="s">
        <v>512</v>
      </c>
      <c r="AE162" t="s">
        <v>657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444</v>
      </c>
      <c r="C163" t="s">
        <v>73</v>
      </c>
      <c r="D163" t="s">
        <v>512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490</v>
      </c>
      <c r="AC163" t="s">
        <v>164</v>
      </c>
      <c r="AD163" t="s">
        <v>490</v>
      </c>
      <c r="AE163" t="s">
        <v>657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444</v>
      </c>
      <c r="C164" t="s">
        <v>73</v>
      </c>
      <c r="D164" t="s">
        <v>512</v>
      </c>
      <c r="E164" s="604" t="s">
        <v>491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490</v>
      </c>
      <c r="AC164" t="s">
        <v>513</v>
      </c>
      <c r="AD164" t="s">
        <v>490</v>
      </c>
      <c r="AE164" t="s">
        <v>657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444</v>
      </c>
      <c r="C165" t="s">
        <v>73</v>
      </c>
      <c r="D165" t="s">
        <v>512</v>
      </c>
      <c r="E165" t="s">
        <v>512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490</v>
      </c>
      <c r="AC165" t="s">
        <v>492</v>
      </c>
      <c r="AD165" t="s">
        <v>492</v>
      </c>
      <c r="AE165" t="s">
        <v>657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444</v>
      </c>
      <c r="C166" t="s">
        <v>73</v>
      </c>
      <c r="D166" t="s">
        <v>519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490</v>
      </c>
      <c r="AC166" t="s">
        <v>672</v>
      </c>
      <c r="AD166" t="s">
        <v>490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444</v>
      </c>
      <c r="C167" t="s">
        <v>73</v>
      </c>
      <c r="D167" t="s">
        <v>519</v>
      </c>
      <c r="E167" t="s">
        <v>519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490</v>
      </c>
      <c r="AC167" t="s">
        <v>672</v>
      </c>
      <c r="AD167" t="s">
        <v>490</v>
      </c>
      <c r="AE167" t="s">
        <v>657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448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490</v>
      </c>
      <c r="AC168" t="s">
        <v>512</v>
      </c>
      <c r="AD168" t="s">
        <v>490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448</v>
      </c>
      <c r="C169" t="s">
        <v>57</v>
      </c>
      <c r="D169" t="s">
        <v>492</v>
      </c>
      <c r="E169" t="s">
        <v>492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490</v>
      </c>
      <c r="AC169" t="s">
        <v>512</v>
      </c>
      <c r="AD169" t="s">
        <v>490</v>
      </c>
      <c r="AE169" t="s">
        <v>657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448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490</v>
      </c>
      <c r="AC170" t="s">
        <v>657</v>
      </c>
      <c r="AD170" t="s">
        <v>490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448</v>
      </c>
      <c r="C171" t="s">
        <v>59</v>
      </c>
      <c r="D171" t="s">
        <v>492</v>
      </c>
      <c r="E171" t="s">
        <v>492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490</v>
      </c>
      <c r="AC171" t="s">
        <v>657</v>
      </c>
      <c r="AD171" t="s">
        <v>490</v>
      </c>
      <c r="AE171" t="s">
        <v>657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448</v>
      </c>
      <c r="C172" t="s">
        <v>61</v>
      </c>
      <c r="D172" t="s">
        <v>511</v>
      </c>
      <c r="E172" t="s">
        <v>511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490</v>
      </c>
      <c r="AC172" t="s">
        <v>567</v>
      </c>
      <c r="AD172" t="s">
        <v>490</v>
      </c>
      <c r="AE172" t="s">
        <v>657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448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490</v>
      </c>
      <c r="AC173" t="s">
        <v>519</v>
      </c>
      <c r="AD173" t="s">
        <v>490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448</v>
      </c>
      <c r="C174" t="s">
        <v>61</v>
      </c>
      <c r="D174" t="s">
        <v>491</v>
      </c>
      <c r="E174" t="s">
        <v>491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490</v>
      </c>
      <c r="AC174" t="s">
        <v>519</v>
      </c>
      <c r="AD174" t="s">
        <v>490</v>
      </c>
      <c r="AE174" t="s">
        <v>657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448</v>
      </c>
      <c r="C175" t="s">
        <v>61</v>
      </c>
      <c r="D175" t="s">
        <v>492</v>
      </c>
      <c r="E175" t="s">
        <v>492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490</v>
      </c>
      <c r="AC175" t="s">
        <v>515</v>
      </c>
      <c r="AD175" t="s">
        <v>490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448</v>
      </c>
      <c r="C176" t="s">
        <v>61</v>
      </c>
      <c r="D176" t="s">
        <v>647</v>
      </c>
      <c r="E176" t="s">
        <v>647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511</v>
      </c>
      <c r="AD176" t="s">
        <v>164</v>
      </c>
      <c r="AE176" t="s">
        <v>657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448</v>
      </c>
      <c r="C177" t="s">
        <v>63</v>
      </c>
      <c r="D177" t="s">
        <v>511</v>
      </c>
      <c r="E177" s="604" t="s">
        <v>511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490</v>
      </c>
      <c r="AD177" t="s">
        <v>164</v>
      </c>
      <c r="AE177" t="s">
        <v>657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448</v>
      </c>
      <c r="C178" t="s">
        <v>63</v>
      </c>
      <c r="D178" t="s">
        <v>490</v>
      </c>
      <c r="E178" t="s">
        <v>490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448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657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448</v>
      </c>
      <c r="C180" t="s">
        <v>63</v>
      </c>
      <c r="D180" t="s">
        <v>491</v>
      </c>
      <c r="E180" t="s">
        <v>511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673</v>
      </c>
      <c r="AD180" t="s">
        <v>164</v>
      </c>
      <c r="AE180" t="s">
        <v>657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448</v>
      </c>
      <c r="C181" t="s">
        <v>63</v>
      </c>
      <c r="D181" t="s">
        <v>491</v>
      </c>
      <c r="E181" t="s">
        <v>491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513</v>
      </c>
      <c r="AD181" t="s">
        <v>164</v>
      </c>
      <c r="AE181" t="s">
        <v>657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448</v>
      </c>
      <c r="C182" t="s">
        <v>63</v>
      </c>
      <c r="D182" t="s">
        <v>491</v>
      </c>
      <c r="E182" t="s">
        <v>514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492</v>
      </c>
      <c r="AD182" t="s">
        <v>164</v>
      </c>
      <c r="AE182" t="s">
        <v>657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448</v>
      </c>
      <c r="C183" t="s">
        <v>63</v>
      </c>
      <c r="D183" t="s">
        <v>491</v>
      </c>
      <c r="E183" t="s">
        <v>512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672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448</v>
      </c>
      <c r="C184" t="s">
        <v>63</v>
      </c>
      <c r="D184" t="s">
        <v>492</v>
      </c>
      <c r="E184" t="s">
        <v>492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672</v>
      </c>
      <c r="AD184" t="s">
        <v>164</v>
      </c>
      <c r="AE184" t="s">
        <v>657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448</v>
      </c>
      <c r="C185" t="s">
        <v>63</v>
      </c>
      <c r="D185" t="s">
        <v>492</v>
      </c>
      <c r="E185" t="s">
        <v>519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514</v>
      </c>
      <c r="AD185" t="s">
        <v>164</v>
      </c>
      <c r="AE185" t="s">
        <v>657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448</v>
      </c>
      <c r="C186" t="s">
        <v>63</v>
      </c>
      <c r="D186" t="s">
        <v>512</v>
      </c>
      <c r="E186" t="s">
        <v>512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517</v>
      </c>
      <c r="AD186" t="s">
        <v>164</v>
      </c>
      <c r="AE186" t="s">
        <v>657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448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512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448</v>
      </c>
      <c r="C188" t="s">
        <v>65</v>
      </c>
      <c r="D188" t="s">
        <v>511</v>
      </c>
      <c r="E188" t="s">
        <v>511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512</v>
      </c>
      <c r="AD188" t="s">
        <v>164</v>
      </c>
      <c r="AE188" t="s">
        <v>657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448</v>
      </c>
      <c r="C189" t="s">
        <v>65</v>
      </c>
      <c r="D189" t="s">
        <v>511</v>
      </c>
      <c r="E189" t="s">
        <v>491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512</v>
      </c>
      <c r="AD189" t="s">
        <v>512</v>
      </c>
      <c r="AE189" t="s">
        <v>657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448</v>
      </c>
      <c r="C190" t="s">
        <v>65</v>
      </c>
      <c r="D190" t="s">
        <v>490</v>
      </c>
      <c r="E190" t="s">
        <v>511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657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448</v>
      </c>
      <c r="C191" t="s">
        <v>65</v>
      </c>
      <c r="D191" t="s">
        <v>490</v>
      </c>
      <c r="E191" t="s">
        <v>490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657</v>
      </c>
      <c r="AD191" t="s">
        <v>164</v>
      </c>
      <c r="AE191" t="s">
        <v>657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448</v>
      </c>
      <c r="C192" t="s">
        <v>65</v>
      </c>
      <c r="D192" t="s">
        <v>490</v>
      </c>
      <c r="E192" t="s">
        <v>491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657</v>
      </c>
      <c r="AD192" t="s">
        <v>492</v>
      </c>
      <c r="AE192" t="s">
        <v>657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448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519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448</v>
      </c>
      <c r="C194" t="s">
        <v>65</v>
      </c>
      <c r="D194" t="s">
        <v>491</v>
      </c>
      <c r="E194" s="604" t="s">
        <v>646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519</v>
      </c>
      <c r="AD194" t="s">
        <v>164</v>
      </c>
      <c r="AE194" t="s">
        <v>657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448</v>
      </c>
      <c r="C195" t="s">
        <v>65</v>
      </c>
      <c r="D195" t="s">
        <v>491</v>
      </c>
      <c r="E195" t="s">
        <v>511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515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448</v>
      </c>
      <c r="C196" t="s">
        <v>65</v>
      </c>
      <c r="D196" t="s">
        <v>491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515</v>
      </c>
      <c r="AD196" t="s">
        <v>164</v>
      </c>
      <c r="AE196" t="s">
        <v>657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448</v>
      </c>
      <c r="C197" t="s">
        <v>65</v>
      </c>
      <c r="D197" t="s">
        <v>491</v>
      </c>
      <c r="E197" t="s">
        <v>491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491</v>
      </c>
      <c r="AC197" t="s">
        <v>511</v>
      </c>
      <c r="AD197" t="s">
        <v>491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448</v>
      </c>
      <c r="C198" t="s">
        <v>65</v>
      </c>
      <c r="D198" t="s">
        <v>491</v>
      </c>
      <c r="E198" t="s">
        <v>513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491</v>
      </c>
      <c r="AC198" t="s">
        <v>511</v>
      </c>
      <c r="AD198" t="s">
        <v>491</v>
      </c>
      <c r="AE198" t="s">
        <v>657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448</v>
      </c>
      <c r="C199" t="s">
        <v>65</v>
      </c>
      <c r="D199" t="s">
        <v>491</v>
      </c>
      <c r="E199" t="s">
        <v>492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491</v>
      </c>
      <c r="AC199" t="s">
        <v>490</v>
      </c>
      <c r="AD199" t="s">
        <v>491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448</v>
      </c>
      <c r="C200" t="s">
        <v>65</v>
      </c>
      <c r="D200" t="s">
        <v>491</v>
      </c>
      <c r="E200" t="s">
        <v>647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491</v>
      </c>
      <c r="AC200" t="s">
        <v>490</v>
      </c>
      <c r="AD200" t="s">
        <v>491</v>
      </c>
      <c r="AE200" t="s">
        <v>657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448</v>
      </c>
      <c r="C201" t="s">
        <v>65</v>
      </c>
      <c r="D201" t="s">
        <v>491</v>
      </c>
      <c r="E201" t="s">
        <v>512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491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448</v>
      </c>
      <c r="C202" t="s">
        <v>65</v>
      </c>
      <c r="D202" t="s">
        <v>492</v>
      </c>
      <c r="E202" t="s">
        <v>490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491</v>
      </c>
      <c r="AC202" t="s">
        <v>164</v>
      </c>
      <c r="AD202" t="s">
        <v>491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448</v>
      </c>
      <c r="C203" t="s">
        <v>65</v>
      </c>
      <c r="D203" t="s">
        <v>492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491</v>
      </c>
      <c r="AC203" t="s">
        <v>164</v>
      </c>
      <c r="AD203" t="s">
        <v>491</v>
      </c>
      <c r="AE203" t="s">
        <v>657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448</v>
      </c>
      <c r="C204" t="s">
        <v>65</v>
      </c>
      <c r="D204" t="s">
        <v>492</v>
      </c>
      <c r="E204" t="s">
        <v>491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491</v>
      </c>
      <c r="AC204" t="s">
        <v>673</v>
      </c>
      <c r="AD204" t="s">
        <v>491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448</v>
      </c>
      <c r="C205" t="s">
        <v>65</v>
      </c>
      <c r="D205" t="s">
        <v>492</v>
      </c>
      <c r="E205" t="s">
        <v>513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491</v>
      </c>
      <c r="AC205" t="s">
        <v>673</v>
      </c>
      <c r="AD205" t="s">
        <v>491</v>
      </c>
      <c r="AE205" t="s">
        <v>657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448</v>
      </c>
      <c r="C206" t="s">
        <v>65</v>
      </c>
      <c r="D206" t="s">
        <v>492</v>
      </c>
      <c r="E206" t="s">
        <v>492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491</v>
      </c>
      <c r="AC206" t="s">
        <v>513</v>
      </c>
      <c r="AD206" t="s">
        <v>491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448</v>
      </c>
      <c r="C207" t="s">
        <v>65</v>
      </c>
      <c r="D207" t="s">
        <v>492</v>
      </c>
      <c r="E207" t="s">
        <v>514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491</v>
      </c>
      <c r="AC207" t="s">
        <v>513</v>
      </c>
      <c r="AD207" t="s">
        <v>491</v>
      </c>
      <c r="AE207" t="s">
        <v>657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448</v>
      </c>
      <c r="C208" t="s">
        <v>65</v>
      </c>
      <c r="D208" t="s">
        <v>647</v>
      </c>
      <c r="E208" t="s">
        <v>647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491</v>
      </c>
      <c r="AC208" t="s">
        <v>492</v>
      </c>
      <c r="AD208" t="s">
        <v>491</v>
      </c>
      <c r="AE208" t="s">
        <v>657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448</v>
      </c>
      <c r="C209" t="s">
        <v>65</v>
      </c>
      <c r="D209" t="s">
        <v>517</v>
      </c>
      <c r="E209" t="s">
        <v>517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491</v>
      </c>
      <c r="AC209" t="s">
        <v>672</v>
      </c>
      <c r="AD209" t="s">
        <v>491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448</v>
      </c>
      <c r="C210" t="s">
        <v>65</v>
      </c>
      <c r="D210" t="s">
        <v>512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491</v>
      </c>
      <c r="AC210" t="s">
        <v>672</v>
      </c>
      <c r="AD210" t="s">
        <v>491</v>
      </c>
      <c r="AE210" t="s">
        <v>657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448</v>
      </c>
      <c r="C211" t="s">
        <v>65</v>
      </c>
      <c r="D211" t="s">
        <v>512</v>
      </c>
      <c r="E211" t="s">
        <v>647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491</v>
      </c>
      <c r="AC211" t="s">
        <v>672</v>
      </c>
      <c r="AD211" t="s">
        <v>492</v>
      </c>
      <c r="AE211" t="s">
        <v>657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448</v>
      </c>
      <c r="C212" t="s">
        <v>65</v>
      </c>
      <c r="D212" t="s">
        <v>512</v>
      </c>
      <c r="E212" s="604" t="s">
        <v>512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491</v>
      </c>
      <c r="AC212" t="s">
        <v>514</v>
      </c>
      <c r="AD212" t="s">
        <v>491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448</v>
      </c>
      <c r="C213" t="s">
        <v>65</v>
      </c>
      <c r="D213" t="s">
        <v>493</v>
      </c>
      <c r="E213" t="s">
        <v>493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491</v>
      </c>
      <c r="AC213" t="s">
        <v>514</v>
      </c>
      <c r="AD213" t="s">
        <v>491</v>
      </c>
      <c r="AE213" t="s">
        <v>657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448</v>
      </c>
      <c r="C214" t="s">
        <v>65</v>
      </c>
      <c r="D214" t="s">
        <v>515</v>
      </c>
      <c r="E214" t="s">
        <v>515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491</v>
      </c>
      <c r="AC214" t="s">
        <v>517</v>
      </c>
      <c r="AD214" t="s">
        <v>491</v>
      </c>
      <c r="AE214" t="s">
        <v>657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448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491</v>
      </c>
      <c r="AC215" t="s">
        <v>512</v>
      </c>
      <c r="AD215" t="s">
        <v>164</v>
      </c>
      <c r="AE215" t="s">
        <v>657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448</v>
      </c>
      <c r="C216" t="s">
        <v>67</v>
      </c>
      <c r="D216" t="s">
        <v>511</v>
      </c>
      <c r="E216" t="s">
        <v>511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491</v>
      </c>
      <c r="AC216" t="s">
        <v>512</v>
      </c>
      <c r="AD216" t="s">
        <v>491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448</v>
      </c>
      <c r="C217" t="s">
        <v>67</v>
      </c>
      <c r="D217" t="s">
        <v>511</v>
      </c>
      <c r="E217" t="s">
        <v>491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491</v>
      </c>
      <c r="AC217" t="s">
        <v>512</v>
      </c>
      <c r="AD217" t="s">
        <v>491</v>
      </c>
      <c r="AE217" t="s">
        <v>657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448</v>
      </c>
      <c r="C218" t="s">
        <v>67</v>
      </c>
      <c r="D218" t="s">
        <v>490</v>
      </c>
      <c r="E218" t="s">
        <v>490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491</v>
      </c>
      <c r="AC218" t="s">
        <v>657</v>
      </c>
      <c r="AD218" t="s">
        <v>491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448</v>
      </c>
      <c r="C219" t="s">
        <v>67</v>
      </c>
      <c r="D219" t="s">
        <v>490</v>
      </c>
      <c r="E219" t="s">
        <v>492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491</v>
      </c>
      <c r="AC219" t="s">
        <v>657</v>
      </c>
      <c r="AD219" t="s">
        <v>491</v>
      </c>
      <c r="AE219" t="s">
        <v>657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448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491</v>
      </c>
      <c r="AC220" t="s">
        <v>567</v>
      </c>
      <c r="AD220" t="s">
        <v>491</v>
      </c>
      <c r="AE220" t="s">
        <v>657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448</v>
      </c>
      <c r="C221" t="s">
        <v>67</v>
      </c>
      <c r="D221" t="s">
        <v>164</v>
      </c>
      <c r="E221" t="s">
        <v>491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491</v>
      </c>
      <c r="AC221" t="s">
        <v>519</v>
      </c>
      <c r="AD221" t="s">
        <v>491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448</v>
      </c>
      <c r="C222" t="s">
        <v>67</v>
      </c>
      <c r="D222" t="s">
        <v>164</v>
      </c>
      <c r="E222" t="s">
        <v>647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491</v>
      </c>
      <c r="AC222" t="s">
        <v>519</v>
      </c>
      <c r="AD222" t="s">
        <v>491</v>
      </c>
      <c r="AE222" t="s">
        <v>657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448</v>
      </c>
      <c r="C223" t="s">
        <v>67</v>
      </c>
      <c r="D223" t="s">
        <v>164</v>
      </c>
      <c r="E223" t="s">
        <v>512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491</v>
      </c>
      <c r="AC223" t="s">
        <v>515</v>
      </c>
      <c r="AD223" t="s">
        <v>491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448</v>
      </c>
      <c r="C224" t="s">
        <v>67</v>
      </c>
      <c r="D224" t="s">
        <v>491</v>
      </c>
      <c r="E224" t="s">
        <v>646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491</v>
      </c>
      <c r="AC224" t="s">
        <v>515</v>
      </c>
      <c r="AD224" t="s">
        <v>491</v>
      </c>
      <c r="AE224" t="s">
        <v>657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448</v>
      </c>
      <c r="C225" t="s">
        <v>67</v>
      </c>
      <c r="D225" t="s">
        <v>491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492</v>
      </c>
      <c r="AC225" t="s">
        <v>671</v>
      </c>
      <c r="AD225" t="s">
        <v>492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448</v>
      </c>
      <c r="C226" t="s">
        <v>67</v>
      </c>
      <c r="D226" t="s">
        <v>491</v>
      </c>
      <c r="E226" t="s">
        <v>491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492</v>
      </c>
      <c r="AC226" t="s">
        <v>671</v>
      </c>
      <c r="AD226" t="s">
        <v>492</v>
      </c>
      <c r="AE226" t="s">
        <v>657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448</v>
      </c>
      <c r="C227" t="s">
        <v>67</v>
      </c>
      <c r="D227" t="s">
        <v>491</v>
      </c>
      <c r="E227" t="s">
        <v>514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492</v>
      </c>
      <c r="AC227" t="s">
        <v>511</v>
      </c>
      <c r="AD227" t="s">
        <v>492</v>
      </c>
      <c r="AE227" t="s">
        <v>657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448</v>
      </c>
      <c r="C228" t="s">
        <v>67</v>
      </c>
      <c r="D228" t="s">
        <v>491</v>
      </c>
      <c r="E228" t="s">
        <v>512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492</v>
      </c>
      <c r="AC228" t="s">
        <v>490</v>
      </c>
      <c r="AD228" t="s">
        <v>492</v>
      </c>
      <c r="AE228" t="s">
        <v>657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448</v>
      </c>
      <c r="C229" t="s">
        <v>67</v>
      </c>
      <c r="D229" t="s">
        <v>513</v>
      </c>
      <c r="E229" t="s">
        <v>491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492</v>
      </c>
      <c r="AC229" t="s">
        <v>164</v>
      </c>
      <c r="AD229" t="s">
        <v>492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448</v>
      </c>
      <c r="C230" t="s">
        <v>67</v>
      </c>
      <c r="D230" t="s">
        <v>513</v>
      </c>
      <c r="E230" t="s">
        <v>513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492</v>
      </c>
      <c r="AC230" t="s">
        <v>164</v>
      </c>
      <c r="AD230" t="s">
        <v>492</v>
      </c>
      <c r="AE230" t="s">
        <v>657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448</v>
      </c>
      <c r="C231" t="s">
        <v>67</v>
      </c>
      <c r="D231" t="s">
        <v>492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492</v>
      </c>
      <c r="AC231" t="s">
        <v>513</v>
      </c>
      <c r="AD231" t="s">
        <v>492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448</v>
      </c>
      <c r="C232" t="s">
        <v>67</v>
      </c>
      <c r="D232" t="s">
        <v>492</v>
      </c>
      <c r="E232" s="604" t="s">
        <v>491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492</v>
      </c>
      <c r="AC232" t="s">
        <v>513</v>
      </c>
      <c r="AD232" t="s">
        <v>492</v>
      </c>
      <c r="AE232" t="s">
        <v>657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448</v>
      </c>
      <c r="C233" t="s">
        <v>67</v>
      </c>
      <c r="D233" t="s">
        <v>492</v>
      </c>
      <c r="E233" t="s">
        <v>492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492</v>
      </c>
      <c r="AC233" t="s">
        <v>492</v>
      </c>
      <c r="AD233" t="s">
        <v>164</v>
      </c>
      <c r="AE233" t="s">
        <v>657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448</v>
      </c>
      <c r="C234" t="s">
        <v>67</v>
      </c>
      <c r="D234" t="s">
        <v>647</v>
      </c>
      <c r="E234" t="s">
        <v>491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492</v>
      </c>
      <c r="AC234" t="s">
        <v>492</v>
      </c>
      <c r="AD234" t="s">
        <v>492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448</v>
      </c>
      <c r="C235" t="s">
        <v>67</v>
      </c>
      <c r="D235" t="s">
        <v>647</v>
      </c>
      <c r="E235" t="s">
        <v>647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492</v>
      </c>
      <c r="AC235" t="s">
        <v>492</v>
      </c>
      <c r="AD235" t="s">
        <v>492</v>
      </c>
      <c r="AE235" t="s">
        <v>657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448</v>
      </c>
      <c r="C236" t="s">
        <v>67</v>
      </c>
      <c r="D236" t="s">
        <v>514</v>
      </c>
      <c r="E236" t="s">
        <v>514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492</v>
      </c>
      <c r="AC236" t="s">
        <v>672</v>
      </c>
      <c r="AD236" t="s">
        <v>164</v>
      </c>
      <c r="AE236" t="s">
        <v>657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448</v>
      </c>
      <c r="C237" t="s">
        <v>67</v>
      </c>
      <c r="D237" t="s">
        <v>517</v>
      </c>
      <c r="E237" t="s">
        <v>517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492</v>
      </c>
      <c r="AC237" t="s">
        <v>672</v>
      </c>
      <c r="AD237" t="s">
        <v>492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448</v>
      </c>
      <c r="C238" t="s">
        <v>67</v>
      </c>
      <c r="D238" t="s">
        <v>512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492</v>
      </c>
      <c r="AC238" t="s">
        <v>672</v>
      </c>
      <c r="AD238" t="s">
        <v>492</v>
      </c>
      <c r="AE238" t="s">
        <v>657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448</v>
      </c>
      <c r="C239" t="s">
        <v>67</v>
      </c>
      <c r="D239" t="s">
        <v>512</v>
      </c>
      <c r="E239" t="s">
        <v>647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492</v>
      </c>
      <c r="AC239" t="s">
        <v>514</v>
      </c>
      <c r="AD239" t="s">
        <v>492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448</v>
      </c>
      <c r="C240" t="s">
        <v>67</v>
      </c>
      <c r="D240" t="s">
        <v>512</v>
      </c>
      <c r="E240" t="s">
        <v>512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492</v>
      </c>
      <c r="AC240" t="s">
        <v>514</v>
      </c>
      <c r="AD240" t="s">
        <v>492</v>
      </c>
      <c r="AE240" t="s">
        <v>657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448</v>
      </c>
      <c r="C241" t="s">
        <v>67</v>
      </c>
      <c r="D241" t="s">
        <v>512</v>
      </c>
      <c r="E241" t="s">
        <v>567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492</v>
      </c>
      <c r="AC241" t="s">
        <v>512</v>
      </c>
      <c r="AD241" t="s">
        <v>164</v>
      </c>
      <c r="AE241" t="s">
        <v>657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448</v>
      </c>
      <c r="C242" t="s">
        <v>67</v>
      </c>
      <c r="D242" t="s">
        <v>567</v>
      </c>
      <c r="E242" t="s">
        <v>567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492</v>
      </c>
      <c r="AC242" t="s">
        <v>512</v>
      </c>
      <c r="AD242" t="s">
        <v>491</v>
      </c>
      <c r="AE242" t="s">
        <v>657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448</v>
      </c>
      <c r="C243" t="s">
        <v>67</v>
      </c>
      <c r="D243" t="s">
        <v>493</v>
      </c>
      <c r="E243" s="604" t="s">
        <v>493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492</v>
      </c>
      <c r="AC243" t="s">
        <v>512</v>
      </c>
      <c r="AD243" t="s">
        <v>492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448</v>
      </c>
      <c r="C244" t="s">
        <v>69</v>
      </c>
      <c r="D244" t="s">
        <v>511</v>
      </c>
      <c r="E244" t="s">
        <v>511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492</v>
      </c>
      <c r="AC244" t="s">
        <v>512</v>
      </c>
      <c r="AD244" t="s">
        <v>492</v>
      </c>
      <c r="AE244" t="s">
        <v>657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448</v>
      </c>
      <c r="C245" t="s">
        <v>69</v>
      </c>
      <c r="D245" t="s">
        <v>490</v>
      </c>
      <c r="E245" t="s">
        <v>490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492</v>
      </c>
      <c r="AC245" t="s">
        <v>657</v>
      </c>
      <c r="AD245" t="s">
        <v>164</v>
      </c>
      <c r="AE245" t="s">
        <v>657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448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492</v>
      </c>
      <c r="AC246" t="s">
        <v>657</v>
      </c>
      <c r="AD246" t="s">
        <v>492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448</v>
      </c>
      <c r="C247" t="s">
        <v>69</v>
      </c>
      <c r="D247" t="s">
        <v>164</v>
      </c>
      <c r="E247" t="s">
        <v>491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492</v>
      </c>
      <c r="AC247" t="s">
        <v>657</v>
      </c>
      <c r="AD247" t="s">
        <v>492</v>
      </c>
      <c r="AE247" t="s">
        <v>657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448</v>
      </c>
      <c r="C248" t="s">
        <v>69</v>
      </c>
      <c r="D248" t="s">
        <v>164</v>
      </c>
      <c r="E248" t="s">
        <v>513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492</v>
      </c>
      <c r="AC248" t="s">
        <v>567</v>
      </c>
      <c r="AD248" t="s">
        <v>492</v>
      </c>
      <c r="AE248" t="s">
        <v>657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448</v>
      </c>
      <c r="C249" t="s">
        <v>69</v>
      </c>
      <c r="D249" t="s">
        <v>164</v>
      </c>
      <c r="E249" t="s">
        <v>647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492</v>
      </c>
      <c r="AC249" t="s">
        <v>519</v>
      </c>
      <c r="AD249" t="s">
        <v>492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448</v>
      </c>
      <c r="C250" t="s">
        <v>69</v>
      </c>
      <c r="D250" t="s">
        <v>164</v>
      </c>
      <c r="E250" t="s">
        <v>512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492</v>
      </c>
      <c r="AC250" t="s">
        <v>519</v>
      </c>
      <c r="AD250" t="s">
        <v>492</v>
      </c>
      <c r="AE250" t="s">
        <v>657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448</v>
      </c>
      <c r="C251" t="s">
        <v>69</v>
      </c>
      <c r="D251" t="s">
        <v>491</v>
      </c>
      <c r="E251" t="s">
        <v>646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492</v>
      </c>
      <c r="AC251" t="s">
        <v>515</v>
      </c>
      <c r="AD251" t="s">
        <v>492</v>
      </c>
      <c r="AE251" t="s">
        <v>657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448</v>
      </c>
      <c r="C252" t="s">
        <v>69</v>
      </c>
      <c r="D252" t="s">
        <v>491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672</v>
      </c>
      <c r="AC252" t="s">
        <v>657</v>
      </c>
      <c r="AD252" t="s">
        <v>672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448</v>
      </c>
      <c r="C253" t="s">
        <v>69</v>
      </c>
      <c r="D253" t="s">
        <v>491</v>
      </c>
      <c r="E253" t="s">
        <v>491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512</v>
      </c>
      <c r="AC253" t="s">
        <v>512</v>
      </c>
      <c r="AD253" t="s">
        <v>512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448</v>
      </c>
      <c r="C254" t="s">
        <v>69</v>
      </c>
      <c r="D254" t="s">
        <v>491</v>
      </c>
      <c r="E254" t="s">
        <v>492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567</v>
      </c>
      <c r="AC254" t="s">
        <v>657</v>
      </c>
      <c r="AD254" t="s">
        <v>567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448</v>
      </c>
      <c r="C255" t="s">
        <v>69</v>
      </c>
      <c r="D255" t="s">
        <v>491</v>
      </c>
      <c r="E255" t="s">
        <v>512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493</v>
      </c>
      <c r="AC255" t="s">
        <v>513</v>
      </c>
      <c r="AD255" t="s">
        <v>493</v>
      </c>
      <c r="AE255" t="s">
        <v>657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448</v>
      </c>
      <c r="C256" t="s">
        <v>69</v>
      </c>
      <c r="D256" t="s">
        <v>513</v>
      </c>
      <c r="E256" t="s">
        <v>491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493</v>
      </c>
      <c r="AC256" t="s">
        <v>512</v>
      </c>
      <c r="AD256" t="s">
        <v>493</v>
      </c>
      <c r="AE256" t="s">
        <v>657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448</v>
      </c>
      <c r="C257" t="s">
        <v>69</v>
      </c>
      <c r="D257" t="s">
        <v>513</v>
      </c>
      <c r="E257" s="604" t="s">
        <v>513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493</v>
      </c>
      <c r="AC257" t="s">
        <v>657</v>
      </c>
      <c r="AD257" t="s">
        <v>493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448</v>
      </c>
      <c r="C258" t="s">
        <v>69</v>
      </c>
      <c r="D258" t="s">
        <v>492</v>
      </c>
      <c r="E258" t="s">
        <v>492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493</v>
      </c>
      <c r="AC258" t="s">
        <v>657</v>
      </c>
      <c r="AD258" t="s">
        <v>515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448</v>
      </c>
      <c r="C259" t="s">
        <v>69</v>
      </c>
      <c r="D259" t="s">
        <v>647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493</v>
      </c>
      <c r="AC259" t="s">
        <v>519</v>
      </c>
      <c r="AD259" t="s">
        <v>515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448</v>
      </c>
      <c r="C260" t="s">
        <v>69</v>
      </c>
      <c r="D260" t="s">
        <v>647</v>
      </c>
      <c r="E260" t="s">
        <v>647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493</v>
      </c>
      <c r="AC260" t="s">
        <v>515</v>
      </c>
      <c r="AD260" t="s">
        <v>493</v>
      </c>
      <c r="AE260" t="s">
        <v>657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448</v>
      </c>
      <c r="C261" t="s">
        <v>69</v>
      </c>
      <c r="D261" t="s">
        <v>647</v>
      </c>
      <c r="E261" t="s">
        <v>512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515</v>
      </c>
      <c r="AC261" t="s">
        <v>657</v>
      </c>
      <c r="AD261" t="s">
        <v>515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448</v>
      </c>
      <c r="C262" t="s">
        <v>69</v>
      </c>
      <c r="D262" t="s">
        <v>517</v>
      </c>
      <c r="E262" t="s">
        <v>517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657</v>
      </c>
      <c r="AE262" t="s">
        <v>657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448</v>
      </c>
      <c r="C263" t="s">
        <v>69</v>
      </c>
      <c r="D263" t="s">
        <v>512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511</v>
      </c>
      <c r="AC263" t="s">
        <v>511</v>
      </c>
      <c r="AD263" t="s">
        <v>511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448</v>
      </c>
      <c r="C264" t="s">
        <v>69</v>
      </c>
      <c r="D264" t="s">
        <v>512</v>
      </c>
      <c r="E264" s="604" t="s">
        <v>512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511</v>
      </c>
      <c r="AC264" t="s">
        <v>511</v>
      </c>
      <c r="AD264" t="s">
        <v>511</v>
      </c>
      <c r="AE264" t="s">
        <v>657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448</v>
      </c>
      <c r="C265" t="s">
        <v>69</v>
      </c>
      <c r="D265" t="s">
        <v>519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511</v>
      </c>
      <c r="AC265" t="s">
        <v>164</v>
      </c>
      <c r="AD265" t="s">
        <v>490</v>
      </c>
      <c r="AE265" t="s">
        <v>657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448</v>
      </c>
      <c r="C266" t="s">
        <v>69</v>
      </c>
      <c r="D266" t="s">
        <v>519</v>
      </c>
      <c r="E266" t="s">
        <v>519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511</v>
      </c>
      <c r="AC266" t="s">
        <v>513</v>
      </c>
      <c r="AD266" t="s">
        <v>511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448</v>
      </c>
      <c r="C267" t="s">
        <v>69</v>
      </c>
      <c r="D267" t="s">
        <v>493</v>
      </c>
      <c r="E267" t="s">
        <v>493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511</v>
      </c>
      <c r="AC267" t="s">
        <v>513</v>
      </c>
      <c r="AD267" t="s">
        <v>511</v>
      </c>
      <c r="AE267" t="s">
        <v>657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448</v>
      </c>
      <c r="C268" t="s">
        <v>71</v>
      </c>
      <c r="D268" t="s">
        <v>511</v>
      </c>
      <c r="E268" t="s">
        <v>511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511</v>
      </c>
      <c r="AC268" t="s">
        <v>513</v>
      </c>
      <c r="AD268" t="s">
        <v>490</v>
      </c>
      <c r="AE268" t="s">
        <v>657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448</v>
      </c>
      <c r="C269" t="s">
        <v>71</v>
      </c>
      <c r="D269" t="s">
        <v>490</v>
      </c>
      <c r="E269" t="s">
        <v>490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511</v>
      </c>
      <c r="AC269" t="s">
        <v>672</v>
      </c>
      <c r="AD269" t="s">
        <v>511</v>
      </c>
      <c r="AE269" t="s">
        <v>657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448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511</v>
      </c>
      <c r="AC270" t="s">
        <v>512</v>
      </c>
      <c r="AD270" t="s">
        <v>511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448</v>
      </c>
      <c r="C271" t="s">
        <v>71</v>
      </c>
      <c r="D271" t="s">
        <v>164</v>
      </c>
      <c r="E271" t="s">
        <v>647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511</v>
      </c>
      <c r="AC271" t="s">
        <v>512</v>
      </c>
      <c r="AD271" t="s">
        <v>511</v>
      </c>
      <c r="AE271" t="s">
        <v>657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448</v>
      </c>
      <c r="C272" t="s">
        <v>71</v>
      </c>
      <c r="D272" t="s">
        <v>164</v>
      </c>
      <c r="E272" t="s">
        <v>512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511</v>
      </c>
      <c r="AC272" t="s">
        <v>512</v>
      </c>
      <c r="AD272" t="s">
        <v>491</v>
      </c>
      <c r="AE272" t="s">
        <v>657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448</v>
      </c>
      <c r="C273" t="s">
        <v>71</v>
      </c>
      <c r="D273" t="s">
        <v>491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511</v>
      </c>
      <c r="AC273" t="s">
        <v>657</v>
      </c>
      <c r="AD273" t="s">
        <v>511</v>
      </c>
      <c r="AE273" t="s">
        <v>657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448</v>
      </c>
      <c r="C274" t="s">
        <v>71</v>
      </c>
      <c r="D274" t="s">
        <v>491</v>
      </c>
      <c r="E274" t="s">
        <v>491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511</v>
      </c>
      <c r="AC274" t="s">
        <v>657</v>
      </c>
      <c r="AD274" t="s">
        <v>492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448</v>
      </c>
      <c r="C275" t="s">
        <v>71</v>
      </c>
      <c r="D275" t="s">
        <v>513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490</v>
      </c>
      <c r="AC275" t="s">
        <v>671</v>
      </c>
      <c r="AD275" t="s">
        <v>516</v>
      </c>
      <c r="AE275" t="s">
        <v>657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448</v>
      </c>
      <c r="C276" t="s">
        <v>71</v>
      </c>
      <c r="D276" t="s">
        <v>513</v>
      </c>
      <c r="E276" s="604" t="s">
        <v>491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490</v>
      </c>
      <c r="AC276" t="s">
        <v>511</v>
      </c>
      <c r="AD276" t="s">
        <v>490</v>
      </c>
      <c r="AE276" t="s">
        <v>657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448</v>
      </c>
      <c r="C277" t="s">
        <v>71</v>
      </c>
      <c r="D277" t="s">
        <v>513</v>
      </c>
      <c r="E277" t="s">
        <v>513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490</v>
      </c>
      <c r="AC277" t="s">
        <v>490</v>
      </c>
      <c r="AD277" t="s">
        <v>490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448</v>
      </c>
      <c r="C278" t="s">
        <v>71</v>
      </c>
      <c r="D278" t="s">
        <v>492</v>
      </c>
      <c r="E278" t="s">
        <v>492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490</v>
      </c>
      <c r="AC278" t="s">
        <v>490</v>
      </c>
      <c r="AD278" t="s">
        <v>490</v>
      </c>
      <c r="AE278" t="s">
        <v>657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448</v>
      </c>
      <c r="C279" t="s">
        <v>71</v>
      </c>
      <c r="D279" t="s">
        <v>647</v>
      </c>
      <c r="E279" t="s">
        <v>647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490</v>
      </c>
      <c r="AC279" t="s">
        <v>164</v>
      </c>
      <c r="AD279" t="s">
        <v>490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448</v>
      </c>
      <c r="C280" t="s">
        <v>71</v>
      </c>
      <c r="D280" t="s">
        <v>517</v>
      </c>
      <c r="E280" t="s">
        <v>517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490</v>
      </c>
      <c r="AC280" t="s">
        <v>164</v>
      </c>
      <c r="AD280" t="s">
        <v>490</v>
      </c>
      <c r="AE280" t="s">
        <v>657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448</v>
      </c>
      <c r="C281" t="s">
        <v>71</v>
      </c>
      <c r="D281" t="s">
        <v>512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490</v>
      </c>
      <c r="AC281" t="s">
        <v>673</v>
      </c>
      <c r="AD281" t="s">
        <v>490</v>
      </c>
      <c r="AE281" t="s">
        <v>657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448</v>
      </c>
      <c r="C282" t="s">
        <v>71</v>
      </c>
      <c r="D282" t="s">
        <v>512</v>
      </c>
      <c r="E282" t="s">
        <v>512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490</v>
      </c>
      <c r="AC282" t="s">
        <v>513</v>
      </c>
      <c r="AD282" t="s">
        <v>490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448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490</v>
      </c>
      <c r="AC283" t="s">
        <v>513</v>
      </c>
      <c r="AD283" t="s">
        <v>490</v>
      </c>
      <c r="AE283" t="s">
        <v>657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448</v>
      </c>
      <c r="C284" t="s">
        <v>73</v>
      </c>
      <c r="D284" t="s">
        <v>511</v>
      </c>
      <c r="E284" t="s">
        <v>511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490</v>
      </c>
      <c r="AC284" t="s">
        <v>672</v>
      </c>
      <c r="AD284" t="s">
        <v>490</v>
      </c>
      <c r="AE284" t="s">
        <v>657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448</v>
      </c>
      <c r="C285" t="s">
        <v>73</v>
      </c>
      <c r="D285" t="s">
        <v>490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490</v>
      </c>
      <c r="AC285" t="s">
        <v>512</v>
      </c>
      <c r="AD285" t="s">
        <v>511</v>
      </c>
      <c r="AE285" t="s">
        <v>657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448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490</v>
      </c>
      <c r="AC286" t="s">
        <v>512</v>
      </c>
      <c r="AD286" t="s">
        <v>490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448</v>
      </c>
      <c r="C287" t="s">
        <v>73</v>
      </c>
      <c r="D287" t="s">
        <v>164</v>
      </c>
      <c r="E287" t="s">
        <v>491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490</v>
      </c>
      <c r="AC287" t="s">
        <v>512</v>
      </c>
      <c r="AD287" t="s">
        <v>490</v>
      </c>
      <c r="AE287" t="s">
        <v>657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448</v>
      </c>
      <c r="C288" t="s">
        <v>73</v>
      </c>
      <c r="D288" t="s">
        <v>164</v>
      </c>
      <c r="E288" t="s">
        <v>647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490</v>
      </c>
      <c r="AC288" t="s">
        <v>512</v>
      </c>
      <c r="AD288" t="s">
        <v>492</v>
      </c>
      <c r="AE288" t="s">
        <v>657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448</v>
      </c>
      <c r="C289" t="s">
        <v>73</v>
      </c>
      <c r="D289" t="s">
        <v>164</v>
      </c>
      <c r="E289" t="s">
        <v>512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490</v>
      </c>
      <c r="AC289" t="s">
        <v>657</v>
      </c>
      <c r="AD289" t="s">
        <v>490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448</v>
      </c>
      <c r="C290" t="s">
        <v>73</v>
      </c>
      <c r="D290" t="s">
        <v>491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490</v>
      </c>
      <c r="AC290" t="s">
        <v>657</v>
      </c>
      <c r="AD290" t="s">
        <v>490</v>
      </c>
      <c r="AE290" t="s">
        <v>657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448</v>
      </c>
      <c r="C291" t="s">
        <v>73</v>
      </c>
      <c r="D291" t="s">
        <v>491</v>
      </c>
      <c r="E291" t="s">
        <v>491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490</v>
      </c>
      <c r="AC291" t="s">
        <v>567</v>
      </c>
      <c r="AD291" t="s">
        <v>490</v>
      </c>
      <c r="AE291" t="s">
        <v>657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448</v>
      </c>
      <c r="C292" t="s">
        <v>73</v>
      </c>
      <c r="D292" t="s">
        <v>513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490</v>
      </c>
      <c r="AC292" t="s">
        <v>519</v>
      </c>
      <c r="AD292" t="s">
        <v>490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448</v>
      </c>
      <c r="C293" t="s">
        <v>73</v>
      </c>
      <c r="D293" t="s">
        <v>513</v>
      </c>
      <c r="E293" s="604" t="s">
        <v>513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490</v>
      </c>
      <c r="AC293" t="s">
        <v>519</v>
      </c>
      <c r="AD293" t="s">
        <v>490</v>
      </c>
      <c r="AE293" t="s">
        <v>657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448</v>
      </c>
      <c r="C294" t="s">
        <v>73</v>
      </c>
      <c r="D294" t="s">
        <v>492</v>
      </c>
      <c r="E294" t="s">
        <v>492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490</v>
      </c>
      <c r="AC294" t="s">
        <v>515</v>
      </c>
      <c r="AD294" t="s">
        <v>490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448</v>
      </c>
      <c r="C295" t="s">
        <v>73</v>
      </c>
      <c r="D295" t="s">
        <v>647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490</v>
      </c>
      <c r="AC295" t="s">
        <v>515</v>
      </c>
      <c r="AD295" t="s">
        <v>490</v>
      </c>
      <c r="AE295" t="s">
        <v>657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448</v>
      </c>
      <c r="C296" t="s">
        <v>73</v>
      </c>
      <c r="D296" t="s">
        <v>647</v>
      </c>
      <c r="E296" t="s">
        <v>647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511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448</v>
      </c>
      <c r="C297" t="s">
        <v>73</v>
      </c>
      <c r="D297" t="s">
        <v>512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448</v>
      </c>
      <c r="C298" t="s">
        <v>73</v>
      </c>
      <c r="D298" t="s">
        <v>512</v>
      </c>
      <c r="E298" t="s">
        <v>491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657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448</v>
      </c>
      <c r="C299" t="s">
        <v>73</v>
      </c>
      <c r="D299" t="s">
        <v>512</v>
      </c>
      <c r="E299" t="s">
        <v>512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492</v>
      </c>
      <c r="AE299" t="s">
        <v>657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450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673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450</v>
      </c>
      <c r="C301" t="s">
        <v>57</v>
      </c>
      <c r="D301" t="s">
        <v>490</v>
      </c>
      <c r="E301" t="s">
        <v>490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673</v>
      </c>
      <c r="AD301" t="s">
        <v>164</v>
      </c>
      <c r="AE301" t="s">
        <v>657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450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513</v>
      </c>
      <c r="AD302" t="s">
        <v>164</v>
      </c>
      <c r="AE302" t="s">
        <v>657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450</v>
      </c>
      <c r="C303" t="s">
        <v>57</v>
      </c>
      <c r="D303" t="s">
        <v>164</v>
      </c>
      <c r="E303" s="604" t="s">
        <v>492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492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450</v>
      </c>
      <c r="C304" t="s">
        <v>57</v>
      </c>
      <c r="D304" t="s">
        <v>491</v>
      </c>
      <c r="E304" t="s">
        <v>491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492</v>
      </c>
      <c r="AD304" t="s">
        <v>164</v>
      </c>
      <c r="AE304" t="s">
        <v>657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450</v>
      </c>
      <c r="C305" t="s">
        <v>57</v>
      </c>
      <c r="D305" t="s">
        <v>492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672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450</v>
      </c>
      <c r="C306" t="s">
        <v>57</v>
      </c>
      <c r="D306" t="s">
        <v>492</v>
      </c>
      <c r="E306" t="s">
        <v>492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672</v>
      </c>
      <c r="AD306" t="s">
        <v>164</v>
      </c>
      <c r="AE306" t="s">
        <v>657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450</v>
      </c>
      <c r="C307" t="s">
        <v>57</v>
      </c>
      <c r="D307" t="s">
        <v>515</v>
      </c>
      <c r="E307" t="s">
        <v>515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672</v>
      </c>
      <c r="AD307" t="s">
        <v>492</v>
      </c>
      <c r="AE307" t="s">
        <v>657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450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512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450</v>
      </c>
      <c r="C309" t="s">
        <v>59</v>
      </c>
      <c r="D309" t="s">
        <v>490</v>
      </c>
      <c r="E309" t="s">
        <v>490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512</v>
      </c>
      <c r="AD309" t="s">
        <v>164</v>
      </c>
      <c r="AE309" t="s">
        <v>657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450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657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450</v>
      </c>
      <c r="C311" t="s">
        <v>59</v>
      </c>
      <c r="D311" t="s">
        <v>491</v>
      </c>
      <c r="E311" t="s">
        <v>491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657</v>
      </c>
      <c r="AD311" t="s">
        <v>164</v>
      </c>
      <c r="AE311" t="s">
        <v>657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450</v>
      </c>
      <c r="C312" t="s">
        <v>59</v>
      </c>
      <c r="D312" t="s">
        <v>491</v>
      </c>
      <c r="E312" t="s">
        <v>513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519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450</v>
      </c>
      <c r="C313" t="s">
        <v>59</v>
      </c>
      <c r="D313" t="s">
        <v>492</v>
      </c>
      <c r="E313" t="s">
        <v>492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519</v>
      </c>
      <c r="AD313" t="s">
        <v>164</v>
      </c>
      <c r="AE313" t="s">
        <v>657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450</v>
      </c>
      <c r="C314" t="s">
        <v>59</v>
      </c>
      <c r="D314" t="s">
        <v>493</v>
      </c>
      <c r="E314" t="s">
        <v>493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515</v>
      </c>
      <c r="AD314" t="s">
        <v>164</v>
      </c>
      <c r="AE314" t="s">
        <v>657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450</v>
      </c>
      <c r="C315" t="s">
        <v>59</v>
      </c>
      <c r="D315" t="s">
        <v>515</v>
      </c>
      <c r="E315" s="604" t="s">
        <v>515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515</v>
      </c>
      <c r="AD315" t="s">
        <v>492</v>
      </c>
      <c r="AE315" t="s">
        <v>657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450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491</v>
      </c>
      <c r="AC316" t="s">
        <v>671</v>
      </c>
      <c r="AD316" t="s">
        <v>491</v>
      </c>
      <c r="AE316" t="s">
        <v>657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450</v>
      </c>
      <c r="C317" t="s">
        <v>61</v>
      </c>
      <c r="D317" t="s">
        <v>490</v>
      </c>
      <c r="E317" t="s">
        <v>490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491</v>
      </c>
      <c r="AC317" t="s">
        <v>511</v>
      </c>
      <c r="AD317" t="s">
        <v>491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450</v>
      </c>
      <c r="C318" t="s">
        <v>61</v>
      </c>
      <c r="D318" t="s">
        <v>490</v>
      </c>
      <c r="E318" t="s">
        <v>512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491</v>
      </c>
      <c r="AC318" t="s">
        <v>511</v>
      </c>
      <c r="AD318" t="s">
        <v>491</v>
      </c>
      <c r="AE318" t="s">
        <v>657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450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491</v>
      </c>
      <c r="AC319" t="s">
        <v>490</v>
      </c>
      <c r="AD319" t="s">
        <v>491</v>
      </c>
      <c r="AE319" t="s">
        <v>657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450</v>
      </c>
      <c r="C320" t="s">
        <v>61</v>
      </c>
      <c r="D320" t="s">
        <v>491</v>
      </c>
      <c r="E320" t="s">
        <v>491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491</v>
      </c>
      <c r="AC320" t="s">
        <v>164</v>
      </c>
      <c r="AD320" t="s">
        <v>491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450</v>
      </c>
      <c r="C321" t="s">
        <v>61</v>
      </c>
      <c r="D321" t="s">
        <v>492</v>
      </c>
      <c r="E321" t="s">
        <v>492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491</v>
      </c>
      <c r="AC321" t="s">
        <v>164</v>
      </c>
      <c r="AD321" t="s">
        <v>491</v>
      </c>
      <c r="AE321" t="s">
        <v>657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450</v>
      </c>
      <c r="C322" t="s">
        <v>61</v>
      </c>
      <c r="D322" t="s">
        <v>493</v>
      </c>
      <c r="E322" t="s">
        <v>493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491</v>
      </c>
      <c r="AC322" t="s">
        <v>164</v>
      </c>
      <c r="AD322" t="s">
        <v>492</v>
      </c>
      <c r="AE322" t="s">
        <v>657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450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491</v>
      </c>
      <c r="AC323" t="s">
        <v>164</v>
      </c>
      <c r="AD323" t="s">
        <v>514</v>
      </c>
      <c r="AE323" t="s">
        <v>657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450</v>
      </c>
      <c r="C324" t="s">
        <v>63</v>
      </c>
      <c r="D324" t="s">
        <v>511</v>
      </c>
      <c r="E324" t="s">
        <v>511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491</v>
      </c>
      <c r="AC324" t="s">
        <v>673</v>
      </c>
      <c r="AD324" t="s">
        <v>511</v>
      </c>
      <c r="AE324" t="s">
        <v>657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450</v>
      </c>
      <c r="C325" t="s">
        <v>63</v>
      </c>
      <c r="D325" t="s">
        <v>511</v>
      </c>
      <c r="E325" t="s">
        <v>490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491</v>
      </c>
      <c r="AC325" t="s">
        <v>673</v>
      </c>
      <c r="AD325" t="s">
        <v>491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450</v>
      </c>
      <c r="C326" t="s">
        <v>63</v>
      </c>
      <c r="D326" t="s">
        <v>511</v>
      </c>
      <c r="E326" t="s">
        <v>491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491</v>
      </c>
      <c r="AC326" t="s">
        <v>673</v>
      </c>
      <c r="AD326" t="s">
        <v>491</v>
      </c>
      <c r="AE326" t="s">
        <v>657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450</v>
      </c>
      <c r="C327" t="s">
        <v>63</v>
      </c>
      <c r="D327" t="s">
        <v>490</v>
      </c>
      <c r="E327" t="s">
        <v>511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491</v>
      </c>
      <c r="AC327" t="s">
        <v>673</v>
      </c>
      <c r="AD327" t="s">
        <v>512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450</v>
      </c>
      <c r="C328" t="s">
        <v>63</v>
      </c>
      <c r="D328" t="s">
        <v>490</v>
      </c>
      <c r="E328" t="s">
        <v>490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491</v>
      </c>
      <c r="AC328" t="s">
        <v>513</v>
      </c>
      <c r="AD328" t="s">
        <v>491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450</v>
      </c>
      <c r="C329" t="s">
        <v>63</v>
      </c>
      <c r="D329" t="s">
        <v>490</v>
      </c>
      <c r="E329" t="s">
        <v>492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491</v>
      </c>
      <c r="AC329" t="s">
        <v>513</v>
      </c>
      <c r="AD329" t="s">
        <v>491</v>
      </c>
      <c r="AE329" t="s">
        <v>657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450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491</v>
      </c>
      <c r="AC330" t="s">
        <v>492</v>
      </c>
      <c r="AD330" t="s">
        <v>511</v>
      </c>
      <c r="AE330" t="s">
        <v>657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450</v>
      </c>
      <c r="C331" t="s">
        <v>63</v>
      </c>
      <c r="D331" t="s">
        <v>491</v>
      </c>
      <c r="E331" t="s">
        <v>511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491</v>
      </c>
      <c r="AC331" t="s">
        <v>492</v>
      </c>
      <c r="AD331" t="s">
        <v>491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450</v>
      </c>
      <c r="C332" t="s">
        <v>63</v>
      </c>
      <c r="D332" t="s">
        <v>491</v>
      </c>
      <c r="E332" t="s">
        <v>491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491</v>
      </c>
      <c r="AC332" t="s">
        <v>492</v>
      </c>
      <c r="AD332" t="s">
        <v>491</v>
      </c>
      <c r="AE332" t="s">
        <v>657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450</v>
      </c>
      <c r="C333" t="s">
        <v>63</v>
      </c>
      <c r="D333" t="s">
        <v>492</v>
      </c>
      <c r="E333" s="604" t="s">
        <v>490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491</v>
      </c>
      <c r="AC333" t="s">
        <v>672</v>
      </c>
      <c r="AD333" t="s">
        <v>511</v>
      </c>
      <c r="AE333" t="s">
        <v>657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450</v>
      </c>
      <c r="C334" t="s">
        <v>63</v>
      </c>
      <c r="D334" t="s">
        <v>492</v>
      </c>
      <c r="E334" t="s">
        <v>491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491</v>
      </c>
      <c r="AC334" t="s">
        <v>672</v>
      </c>
      <c r="AD334" t="s">
        <v>164</v>
      </c>
      <c r="AE334" t="s">
        <v>657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450</v>
      </c>
      <c r="C335" t="s">
        <v>63</v>
      </c>
      <c r="D335" t="s">
        <v>492</v>
      </c>
      <c r="E335" t="s">
        <v>492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491</v>
      </c>
      <c r="AC335" t="s">
        <v>672</v>
      </c>
      <c r="AD335" t="s">
        <v>491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450</v>
      </c>
      <c r="C336" t="s">
        <v>63</v>
      </c>
      <c r="D336" t="s">
        <v>512</v>
      </c>
      <c r="E336" t="s">
        <v>512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491</v>
      </c>
      <c r="AC336" t="s">
        <v>672</v>
      </c>
      <c r="AD336" t="s">
        <v>491</v>
      </c>
      <c r="AE336" t="s">
        <v>657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450</v>
      </c>
      <c r="C337" t="s">
        <v>63</v>
      </c>
      <c r="D337" t="s">
        <v>493</v>
      </c>
      <c r="E337" t="s">
        <v>493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491</v>
      </c>
      <c r="AC337" t="s">
        <v>672</v>
      </c>
      <c r="AD337" t="s">
        <v>492</v>
      </c>
      <c r="AE337" t="s">
        <v>657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450</v>
      </c>
      <c r="C338" t="s">
        <v>63</v>
      </c>
      <c r="D338" t="s">
        <v>515</v>
      </c>
      <c r="E338" t="s">
        <v>515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491</v>
      </c>
      <c r="AC338" t="s">
        <v>514</v>
      </c>
      <c r="AD338" t="s">
        <v>491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450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491</v>
      </c>
      <c r="AC339" t="s">
        <v>514</v>
      </c>
      <c r="AD339" t="s">
        <v>491</v>
      </c>
      <c r="AE339" t="s">
        <v>657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450</v>
      </c>
      <c r="C340" t="s">
        <v>65</v>
      </c>
      <c r="D340" t="s">
        <v>511</v>
      </c>
      <c r="E340" t="s">
        <v>511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491</v>
      </c>
      <c r="AC340" t="s">
        <v>517</v>
      </c>
      <c r="AD340" t="s">
        <v>491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450</v>
      </c>
      <c r="C341" t="s">
        <v>65</v>
      </c>
      <c r="D341" t="s">
        <v>511</v>
      </c>
      <c r="E341" t="s">
        <v>491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491</v>
      </c>
      <c r="AC341" t="s">
        <v>517</v>
      </c>
      <c r="AD341" t="s">
        <v>491</v>
      </c>
      <c r="AE341" t="s">
        <v>657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450</v>
      </c>
      <c r="C342" t="s">
        <v>65</v>
      </c>
      <c r="D342" t="s">
        <v>511</v>
      </c>
      <c r="E342" t="s">
        <v>492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491</v>
      </c>
      <c r="AC342" t="s">
        <v>512</v>
      </c>
      <c r="AD342" t="s">
        <v>511</v>
      </c>
      <c r="AE342" t="s">
        <v>657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450</v>
      </c>
      <c r="C343" t="s">
        <v>65</v>
      </c>
      <c r="D343" t="s">
        <v>490</v>
      </c>
      <c r="E343" t="s">
        <v>511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491</v>
      </c>
      <c r="AC343" t="s">
        <v>512</v>
      </c>
      <c r="AD343" t="s">
        <v>164</v>
      </c>
      <c r="AE343" t="s">
        <v>657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450</v>
      </c>
      <c r="C344" t="s">
        <v>65</v>
      </c>
      <c r="D344" t="s">
        <v>490</v>
      </c>
      <c r="E344" t="s">
        <v>490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491</v>
      </c>
      <c r="AC344" t="s">
        <v>512</v>
      </c>
      <c r="AD344" t="s">
        <v>491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450</v>
      </c>
      <c r="C345" t="s">
        <v>65</v>
      </c>
      <c r="D345" t="s">
        <v>490</v>
      </c>
      <c r="E345" t="s">
        <v>492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491</v>
      </c>
      <c r="AC345" t="s">
        <v>512</v>
      </c>
      <c r="AD345" t="s">
        <v>491</v>
      </c>
      <c r="AE345" t="s">
        <v>657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450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491</v>
      </c>
      <c r="AC346" t="s">
        <v>512</v>
      </c>
      <c r="AD346" t="s">
        <v>513</v>
      </c>
      <c r="AE346" t="s">
        <v>657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450</v>
      </c>
      <c r="C347" t="s">
        <v>65</v>
      </c>
      <c r="D347" t="s">
        <v>164</v>
      </c>
      <c r="E347" t="s">
        <v>512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491</v>
      </c>
      <c r="AC347" t="s">
        <v>512</v>
      </c>
      <c r="AD347" t="s">
        <v>492</v>
      </c>
      <c r="AE347" t="s">
        <v>657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450</v>
      </c>
      <c r="C348" t="s">
        <v>65</v>
      </c>
      <c r="D348" t="s">
        <v>491</v>
      </c>
      <c r="E348" t="s">
        <v>511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491</v>
      </c>
      <c r="AC348" t="s">
        <v>512</v>
      </c>
      <c r="AD348" t="s">
        <v>672</v>
      </c>
      <c r="AE348" t="s">
        <v>657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450</v>
      </c>
      <c r="C349" t="s">
        <v>65</v>
      </c>
      <c r="D349" t="s">
        <v>491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491</v>
      </c>
      <c r="AC349" t="s">
        <v>657</v>
      </c>
      <c r="AD349" t="s">
        <v>511</v>
      </c>
      <c r="AE349" t="s">
        <v>657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450</v>
      </c>
      <c r="C350" t="s">
        <v>65</v>
      </c>
      <c r="D350" t="s">
        <v>491</v>
      </c>
      <c r="E350" t="s">
        <v>491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491</v>
      </c>
      <c r="AC350" t="s">
        <v>657</v>
      </c>
      <c r="AD350" t="s">
        <v>491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450</v>
      </c>
      <c r="C351" t="s">
        <v>65</v>
      </c>
      <c r="D351" t="s">
        <v>491</v>
      </c>
      <c r="E351" t="s">
        <v>513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491</v>
      </c>
      <c r="AC351" t="s">
        <v>657</v>
      </c>
      <c r="AD351" t="s">
        <v>491</v>
      </c>
      <c r="AE351" t="s">
        <v>657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450</v>
      </c>
      <c r="C352" t="s">
        <v>65</v>
      </c>
      <c r="D352" t="s">
        <v>491</v>
      </c>
      <c r="E352" t="s">
        <v>492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491</v>
      </c>
      <c r="AC352" t="s">
        <v>567</v>
      </c>
      <c r="AD352" t="s">
        <v>511</v>
      </c>
      <c r="AE352" t="s">
        <v>657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450</v>
      </c>
      <c r="C353" t="s">
        <v>65</v>
      </c>
      <c r="D353" t="s">
        <v>491</v>
      </c>
      <c r="E353" t="s">
        <v>512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491</v>
      </c>
      <c r="AC353" t="s">
        <v>567</v>
      </c>
      <c r="AD353" t="s">
        <v>491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450</v>
      </c>
      <c r="C354" t="s">
        <v>65</v>
      </c>
      <c r="D354" t="s">
        <v>513</v>
      </c>
      <c r="E354" s="604" t="s">
        <v>491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491</v>
      </c>
      <c r="AC354" t="s">
        <v>567</v>
      </c>
      <c r="AD354" t="s">
        <v>491</v>
      </c>
      <c r="AE354" t="s">
        <v>657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450</v>
      </c>
      <c r="C355" t="s">
        <v>65</v>
      </c>
      <c r="D355" t="s">
        <v>492</v>
      </c>
      <c r="E355" t="s">
        <v>511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491</v>
      </c>
      <c r="AC355" t="s">
        <v>519</v>
      </c>
      <c r="AD355" t="s">
        <v>491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450</v>
      </c>
      <c r="C356" t="s">
        <v>65</v>
      </c>
      <c r="D356" t="s">
        <v>492</v>
      </c>
      <c r="E356" t="s">
        <v>490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491</v>
      </c>
      <c r="AC356" t="s">
        <v>519</v>
      </c>
      <c r="AD356" t="s">
        <v>491</v>
      </c>
      <c r="AE356" t="s">
        <v>657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450</v>
      </c>
      <c r="C357" t="s">
        <v>65</v>
      </c>
      <c r="D357" t="s">
        <v>492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491</v>
      </c>
      <c r="AC357" t="s">
        <v>515</v>
      </c>
      <c r="AD357" t="s">
        <v>491</v>
      </c>
      <c r="AE357" t="s">
        <v>657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450</v>
      </c>
      <c r="C358" t="s">
        <v>65</v>
      </c>
      <c r="D358" t="s">
        <v>492</v>
      </c>
      <c r="E358" t="s">
        <v>491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513</v>
      </c>
      <c r="AC358" t="s">
        <v>657</v>
      </c>
      <c r="AD358" t="s">
        <v>491</v>
      </c>
      <c r="AE358" t="s">
        <v>657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450</v>
      </c>
      <c r="C359" t="s">
        <v>65</v>
      </c>
      <c r="D359" t="s">
        <v>492</v>
      </c>
      <c r="E359" t="s">
        <v>492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492</v>
      </c>
      <c r="AC359" t="s">
        <v>671</v>
      </c>
      <c r="AD359" t="s">
        <v>492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450</v>
      </c>
      <c r="C360" t="s">
        <v>65</v>
      </c>
      <c r="D360" t="s">
        <v>492</v>
      </c>
      <c r="E360" t="s">
        <v>512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492</v>
      </c>
      <c r="AC360" t="s">
        <v>671</v>
      </c>
      <c r="AD360" t="s">
        <v>492</v>
      </c>
      <c r="AE360" t="s">
        <v>657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450</v>
      </c>
      <c r="C361" t="s">
        <v>65</v>
      </c>
      <c r="D361" t="s">
        <v>647</v>
      </c>
      <c r="E361" t="s">
        <v>647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492</v>
      </c>
      <c r="AC361" t="s">
        <v>511</v>
      </c>
      <c r="AD361" t="s">
        <v>492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450</v>
      </c>
      <c r="C362" t="s">
        <v>65</v>
      </c>
      <c r="D362" t="s">
        <v>512</v>
      </c>
      <c r="E362" t="s">
        <v>512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492</v>
      </c>
      <c r="AC362" t="s">
        <v>511</v>
      </c>
      <c r="AD362" t="s">
        <v>492</v>
      </c>
      <c r="AE362" t="s">
        <v>657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450</v>
      </c>
      <c r="C363" t="s">
        <v>65</v>
      </c>
      <c r="D363" t="s">
        <v>567</v>
      </c>
      <c r="E363" t="s">
        <v>567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492</v>
      </c>
      <c r="AC363" t="s">
        <v>490</v>
      </c>
      <c r="AD363" t="s">
        <v>492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450</v>
      </c>
      <c r="C364" t="s">
        <v>65</v>
      </c>
      <c r="D364" t="s">
        <v>519</v>
      </c>
      <c r="E364" t="s">
        <v>519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492</v>
      </c>
      <c r="AC364" t="s">
        <v>490</v>
      </c>
      <c r="AD364" t="s">
        <v>492</v>
      </c>
      <c r="AE364" t="s">
        <v>657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450</v>
      </c>
      <c r="C365" t="s">
        <v>65</v>
      </c>
      <c r="D365" t="s">
        <v>493</v>
      </c>
      <c r="E365" t="s">
        <v>493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492</v>
      </c>
      <c r="AC365" t="s">
        <v>164</v>
      </c>
      <c r="AD365" t="s">
        <v>490</v>
      </c>
      <c r="AE365" t="s">
        <v>657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450</v>
      </c>
      <c r="C366" t="s">
        <v>65</v>
      </c>
      <c r="D366" t="s">
        <v>515</v>
      </c>
      <c r="E366" s="604" t="s">
        <v>515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492</v>
      </c>
      <c r="AC366" t="s">
        <v>164</v>
      </c>
      <c r="AD366" t="s">
        <v>164</v>
      </c>
      <c r="AE366" t="s">
        <v>657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450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492</v>
      </c>
      <c r="AC367" t="s">
        <v>164</v>
      </c>
      <c r="AD367" t="s">
        <v>492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450</v>
      </c>
      <c r="C368" t="s">
        <v>67</v>
      </c>
      <c r="D368" t="s">
        <v>646</v>
      </c>
      <c r="E368" t="s">
        <v>646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492</v>
      </c>
      <c r="AC368" t="s">
        <v>164</v>
      </c>
      <c r="AD368" t="s">
        <v>492</v>
      </c>
      <c r="AE368" t="s">
        <v>657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450</v>
      </c>
      <c r="C369" t="s">
        <v>67</v>
      </c>
      <c r="D369" t="s">
        <v>511</v>
      </c>
      <c r="E369" t="s">
        <v>511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492</v>
      </c>
      <c r="AC369" t="s">
        <v>673</v>
      </c>
      <c r="AD369" t="s">
        <v>492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450</v>
      </c>
      <c r="C370" t="s">
        <v>67</v>
      </c>
      <c r="D370" t="s">
        <v>511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492</v>
      </c>
      <c r="AC370" t="s">
        <v>673</v>
      </c>
      <c r="AD370" t="s">
        <v>492</v>
      </c>
      <c r="AE370" t="s">
        <v>657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450</v>
      </c>
      <c r="C371" t="s">
        <v>67</v>
      </c>
      <c r="D371" t="s">
        <v>511</v>
      </c>
      <c r="E371" t="s">
        <v>491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492</v>
      </c>
      <c r="AC371" t="s">
        <v>513</v>
      </c>
      <c r="AD371" t="s">
        <v>164</v>
      </c>
      <c r="AE371" t="s">
        <v>657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450</v>
      </c>
      <c r="C372" t="s">
        <v>67</v>
      </c>
      <c r="D372" t="s">
        <v>490</v>
      </c>
      <c r="E372" t="s">
        <v>490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492</v>
      </c>
      <c r="AC372" t="s">
        <v>513</v>
      </c>
      <c r="AD372" t="s">
        <v>492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450</v>
      </c>
      <c r="C373" t="s">
        <v>67</v>
      </c>
      <c r="D373" t="s">
        <v>490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492</v>
      </c>
      <c r="AC373" t="s">
        <v>513</v>
      </c>
      <c r="AD373" t="s">
        <v>492</v>
      </c>
      <c r="AE373" t="s">
        <v>657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450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492</v>
      </c>
      <c r="AC374" t="s">
        <v>492</v>
      </c>
      <c r="AD374" t="s">
        <v>490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450</v>
      </c>
      <c r="C375" t="s">
        <v>67</v>
      </c>
      <c r="D375" t="s">
        <v>164</v>
      </c>
      <c r="E375" t="s">
        <v>492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492</v>
      </c>
      <c r="AC375" t="s">
        <v>492</v>
      </c>
      <c r="AD375" t="s">
        <v>491</v>
      </c>
      <c r="AE375" t="s">
        <v>657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450</v>
      </c>
      <c r="C376" t="s">
        <v>67</v>
      </c>
      <c r="D376" t="s">
        <v>164</v>
      </c>
      <c r="E376" t="s">
        <v>647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492</v>
      </c>
      <c r="AC376" t="s">
        <v>492</v>
      </c>
      <c r="AD376" t="s">
        <v>513</v>
      </c>
      <c r="AE376" t="s">
        <v>657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450</v>
      </c>
      <c r="C377" t="s">
        <v>67</v>
      </c>
      <c r="D377" t="s">
        <v>164</v>
      </c>
      <c r="E377" t="s">
        <v>512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492</v>
      </c>
      <c r="AC377" t="s">
        <v>492</v>
      </c>
      <c r="AD377" t="s">
        <v>492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450</v>
      </c>
      <c r="C378" t="s">
        <v>67</v>
      </c>
      <c r="D378" t="s">
        <v>516</v>
      </c>
      <c r="E378" t="s">
        <v>516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492</v>
      </c>
      <c r="AC378" t="s">
        <v>492</v>
      </c>
      <c r="AD378" t="s">
        <v>492</v>
      </c>
      <c r="AE378" t="s">
        <v>657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450</v>
      </c>
      <c r="C379" t="s">
        <v>67</v>
      </c>
      <c r="D379" t="s">
        <v>491</v>
      </c>
      <c r="E379" t="s">
        <v>511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492</v>
      </c>
      <c r="AC379" t="s">
        <v>492</v>
      </c>
      <c r="AD379" t="s">
        <v>517</v>
      </c>
      <c r="AE379" t="s">
        <v>657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450</v>
      </c>
      <c r="C380" t="s">
        <v>67</v>
      </c>
      <c r="D380" t="s">
        <v>491</v>
      </c>
      <c r="E380" t="s">
        <v>490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492</v>
      </c>
      <c r="AC380" t="s">
        <v>492</v>
      </c>
      <c r="AD380" t="s">
        <v>512</v>
      </c>
      <c r="AE380" t="s">
        <v>657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450</v>
      </c>
      <c r="C381" t="s">
        <v>67</v>
      </c>
      <c r="D381" t="s">
        <v>491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492</v>
      </c>
      <c r="AC381" t="s">
        <v>492</v>
      </c>
      <c r="AD381" t="s">
        <v>519</v>
      </c>
      <c r="AE381" t="s">
        <v>657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450</v>
      </c>
      <c r="C382" t="s">
        <v>67</v>
      </c>
      <c r="D382" t="s">
        <v>491</v>
      </c>
      <c r="E382" s="604" t="s">
        <v>491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492</v>
      </c>
      <c r="AC382" t="s">
        <v>672</v>
      </c>
      <c r="AD382" t="s">
        <v>490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450</v>
      </c>
      <c r="C383" t="s">
        <v>67</v>
      </c>
      <c r="D383" t="s">
        <v>491</v>
      </c>
      <c r="E383" t="s">
        <v>513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492</v>
      </c>
      <c r="AC383" t="s">
        <v>672</v>
      </c>
      <c r="AD383" t="s">
        <v>490</v>
      </c>
      <c r="AE383" t="s">
        <v>657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450</v>
      </c>
      <c r="C384" t="s">
        <v>67</v>
      </c>
      <c r="D384" t="s">
        <v>491</v>
      </c>
      <c r="E384" t="s">
        <v>492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492</v>
      </c>
      <c r="AC384" t="s">
        <v>672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450</v>
      </c>
      <c r="C385" t="s">
        <v>67</v>
      </c>
      <c r="D385" t="s">
        <v>491</v>
      </c>
      <c r="E385" t="s">
        <v>512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492</v>
      </c>
      <c r="AC385" t="s">
        <v>672</v>
      </c>
      <c r="AD385" t="s">
        <v>164</v>
      </c>
      <c r="AE385" t="s">
        <v>657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450</v>
      </c>
      <c r="C386" t="s">
        <v>67</v>
      </c>
      <c r="D386" t="s">
        <v>513</v>
      </c>
      <c r="E386" t="s">
        <v>491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492</v>
      </c>
      <c r="AC386" t="s">
        <v>672</v>
      </c>
      <c r="AD386" t="s">
        <v>491</v>
      </c>
      <c r="AE386" t="s">
        <v>657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450</v>
      </c>
      <c r="C387" t="s">
        <v>67</v>
      </c>
      <c r="D387" t="s">
        <v>513</v>
      </c>
      <c r="E387" t="s">
        <v>513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492</v>
      </c>
      <c r="AC387" t="s">
        <v>672</v>
      </c>
      <c r="AD387" t="s">
        <v>492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450</v>
      </c>
      <c r="C388" t="s">
        <v>67</v>
      </c>
      <c r="D388" t="s">
        <v>492</v>
      </c>
      <c r="E388" t="s">
        <v>490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492</v>
      </c>
      <c r="AC388" t="s">
        <v>672</v>
      </c>
      <c r="AD388" t="s">
        <v>492</v>
      </c>
      <c r="AE388" t="s">
        <v>657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450</v>
      </c>
      <c r="C389" t="s">
        <v>67</v>
      </c>
      <c r="D389" t="s">
        <v>492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492</v>
      </c>
      <c r="AC389" t="s">
        <v>514</v>
      </c>
      <c r="AD389" t="s">
        <v>492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450</v>
      </c>
      <c r="C390" t="s">
        <v>67</v>
      </c>
      <c r="D390" t="s">
        <v>492</v>
      </c>
      <c r="E390" t="s">
        <v>491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492</v>
      </c>
      <c r="AC390" t="s">
        <v>514</v>
      </c>
      <c r="AD390" t="s">
        <v>492</v>
      </c>
      <c r="AE390" t="s">
        <v>657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450</v>
      </c>
      <c r="C391" t="s">
        <v>67</v>
      </c>
      <c r="D391" t="s">
        <v>492</v>
      </c>
      <c r="E391" t="s">
        <v>513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492</v>
      </c>
      <c r="AC391" t="s">
        <v>517</v>
      </c>
      <c r="AD391" t="s">
        <v>492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450</v>
      </c>
      <c r="C392" t="s">
        <v>67</v>
      </c>
      <c r="D392" t="s">
        <v>492</v>
      </c>
      <c r="E392" t="s">
        <v>492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492</v>
      </c>
      <c r="AC392" t="s">
        <v>517</v>
      </c>
      <c r="AD392" t="s">
        <v>492</v>
      </c>
      <c r="AE392" t="s">
        <v>657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450</v>
      </c>
      <c r="C393" t="s">
        <v>67</v>
      </c>
      <c r="D393" t="s">
        <v>492</v>
      </c>
      <c r="E393" t="s">
        <v>512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492</v>
      </c>
      <c r="AC393" t="s">
        <v>512</v>
      </c>
      <c r="AD393" t="s">
        <v>491</v>
      </c>
      <c r="AE393" t="s">
        <v>657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450</v>
      </c>
      <c r="C394" t="s">
        <v>67</v>
      </c>
      <c r="D394" t="s">
        <v>647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492</v>
      </c>
      <c r="AC394" t="s">
        <v>512</v>
      </c>
      <c r="AD394" t="s">
        <v>492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450</v>
      </c>
      <c r="C395" t="s">
        <v>67</v>
      </c>
      <c r="D395" t="s">
        <v>647</v>
      </c>
      <c r="E395" t="s">
        <v>647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492</v>
      </c>
      <c r="AC395" t="s">
        <v>512</v>
      </c>
      <c r="AD395" t="s">
        <v>492</v>
      </c>
      <c r="AE395" t="s">
        <v>657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450</v>
      </c>
      <c r="C396" t="s">
        <v>67</v>
      </c>
      <c r="D396" t="s">
        <v>512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492</v>
      </c>
      <c r="AC396" t="s">
        <v>657</v>
      </c>
      <c r="AD396" t="s">
        <v>489</v>
      </c>
      <c r="AE396" t="s">
        <v>657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450</v>
      </c>
      <c r="C397" t="s">
        <v>67</v>
      </c>
      <c r="D397" t="s">
        <v>512</v>
      </c>
      <c r="E397" t="s">
        <v>512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492</v>
      </c>
      <c r="AC397" t="s">
        <v>657</v>
      </c>
      <c r="AD397" t="s">
        <v>490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450</v>
      </c>
      <c r="C398" t="s">
        <v>67</v>
      </c>
      <c r="D398" t="s">
        <v>519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492</v>
      </c>
      <c r="AC398" t="s">
        <v>657</v>
      </c>
      <c r="AD398" t="s">
        <v>490</v>
      </c>
      <c r="AE398" t="s">
        <v>657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450</v>
      </c>
      <c r="C399" t="s">
        <v>67</v>
      </c>
      <c r="D399" t="s">
        <v>519</v>
      </c>
      <c r="E399" t="s">
        <v>519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492</v>
      </c>
      <c r="AC399" t="s">
        <v>657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450</v>
      </c>
      <c r="C400" t="s">
        <v>67</v>
      </c>
      <c r="D400" t="s">
        <v>493</v>
      </c>
      <c r="E400" t="s">
        <v>491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492</v>
      </c>
      <c r="AC400" t="s">
        <v>657</v>
      </c>
      <c r="AD400" t="s">
        <v>164</v>
      </c>
      <c r="AE400" t="s">
        <v>657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450</v>
      </c>
      <c r="C401" t="s">
        <v>67</v>
      </c>
      <c r="D401" t="s">
        <v>493</v>
      </c>
      <c r="E401" t="s">
        <v>493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492</v>
      </c>
      <c r="AC401" t="s">
        <v>657</v>
      </c>
      <c r="AD401" t="s">
        <v>491</v>
      </c>
      <c r="AE401" t="s">
        <v>657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450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492</v>
      </c>
      <c r="AC402" t="s">
        <v>657</v>
      </c>
      <c r="AD402" t="s">
        <v>492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450</v>
      </c>
      <c r="C403" t="s">
        <v>69</v>
      </c>
      <c r="D403" t="s">
        <v>646</v>
      </c>
      <c r="E403" t="s">
        <v>647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492</v>
      </c>
      <c r="AC403" t="s">
        <v>657</v>
      </c>
      <c r="AD403" t="s">
        <v>492</v>
      </c>
      <c r="AE403" t="s">
        <v>657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450</v>
      </c>
      <c r="C404" t="s">
        <v>69</v>
      </c>
      <c r="D404" t="s">
        <v>511</v>
      </c>
      <c r="E404" t="s">
        <v>511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492</v>
      </c>
      <c r="AC404" t="s">
        <v>567</v>
      </c>
      <c r="AD404" t="s">
        <v>492</v>
      </c>
      <c r="AE404" t="s">
        <v>657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450</v>
      </c>
      <c r="C405" t="s">
        <v>69</v>
      </c>
      <c r="D405" t="s">
        <v>511</v>
      </c>
      <c r="E405" s="604" t="s">
        <v>491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492</v>
      </c>
      <c r="AC405" t="s">
        <v>519</v>
      </c>
      <c r="AD405" t="s">
        <v>164</v>
      </c>
      <c r="AE405" t="s">
        <v>657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450</v>
      </c>
      <c r="C406" t="s">
        <v>69</v>
      </c>
      <c r="D406" t="s">
        <v>490</v>
      </c>
      <c r="E406" t="s">
        <v>490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492</v>
      </c>
      <c r="AC406" t="s">
        <v>519</v>
      </c>
      <c r="AD406" t="s">
        <v>491</v>
      </c>
      <c r="AE406" t="s">
        <v>657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450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492</v>
      </c>
      <c r="AC407" t="s">
        <v>519</v>
      </c>
      <c r="AD407" t="s">
        <v>492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450</v>
      </c>
      <c r="C408" t="s">
        <v>69</v>
      </c>
      <c r="D408" t="s">
        <v>164</v>
      </c>
      <c r="E408" t="s">
        <v>647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492</v>
      </c>
      <c r="AC408" t="s">
        <v>519</v>
      </c>
      <c r="AD408" t="s">
        <v>492</v>
      </c>
      <c r="AE408" t="s">
        <v>657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450</v>
      </c>
      <c r="C409" t="s">
        <v>69</v>
      </c>
      <c r="D409" t="s">
        <v>164</v>
      </c>
      <c r="E409" t="s">
        <v>512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492</v>
      </c>
      <c r="AC409" t="s">
        <v>515</v>
      </c>
      <c r="AD409" t="s">
        <v>164</v>
      </c>
      <c r="AE409" t="s">
        <v>657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450</v>
      </c>
      <c r="C410" t="s">
        <v>69</v>
      </c>
      <c r="D410" t="s">
        <v>491</v>
      </c>
      <c r="E410" t="s">
        <v>511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492</v>
      </c>
      <c r="AC410" t="s">
        <v>515</v>
      </c>
      <c r="AD410" t="s">
        <v>492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450</v>
      </c>
      <c r="C411" t="s">
        <v>69</v>
      </c>
      <c r="D411" t="s">
        <v>491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492</v>
      </c>
      <c r="AC411" t="s">
        <v>515</v>
      </c>
      <c r="AD411" t="s">
        <v>492</v>
      </c>
      <c r="AE411" t="s">
        <v>657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450</v>
      </c>
      <c r="C412" t="s">
        <v>69</v>
      </c>
      <c r="D412" t="s">
        <v>491</v>
      </c>
      <c r="E412" t="s">
        <v>491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672</v>
      </c>
      <c r="AC412" t="s">
        <v>512</v>
      </c>
      <c r="AD412" t="s">
        <v>492</v>
      </c>
      <c r="AE412" t="s">
        <v>657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450</v>
      </c>
      <c r="C413" t="s">
        <v>69</v>
      </c>
      <c r="D413" t="s">
        <v>491</v>
      </c>
      <c r="E413" t="s">
        <v>513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512</v>
      </c>
      <c r="AC413" t="s">
        <v>164</v>
      </c>
      <c r="AD413" t="s">
        <v>512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450</v>
      </c>
      <c r="C414" t="s">
        <v>69</v>
      </c>
      <c r="D414" t="s">
        <v>513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512</v>
      </c>
      <c r="AC414" t="s">
        <v>673</v>
      </c>
      <c r="AD414" t="s">
        <v>512</v>
      </c>
      <c r="AE414" t="s">
        <v>657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450</v>
      </c>
      <c r="C415" t="s">
        <v>69</v>
      </c>
      <c r="D415" t="s">
        <v>513</v>
      </c>
      <c r="E415" t="s">
        <v>491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512</v>
      </c>
      <c r="AC415" t="s">
        <v>657</v>
      </c>
      <c r="AD415" t="s">
        <v>512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450</v>
      </c>
      <c r="C416" t="s">
        <v>69</v>
      </c>
      <c r="D416" t="s">
        <v>513</v>
      </c>
      <c r="E416" t="s">
        <v>513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512</v>
      </c>
      <c r="AC416" t="s">
        <v>657</v>
      </c>
      <c r="AD416" t="s">
        <v>512</v>
      </c>
      <c r="AE416" t="s">
        <v>657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450</v>
      </c>
      <c r="C417" t="s">
        <v>69</v>
      </c>
      <c r="D417" t="s">
        <v>492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519</v>
      </c>
      <c r="AC417" t="s">
        <v>657</v>
      </c>
      <c r="AD417" t="s">
        <v>519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450</v>
      </c>
      <c r="C418" t="s">
        <v>69</v>
      </c>
      <c r="D418" t="s">
        <v>492</v>
      </c>
      <c r="E418" t="s">
        <v>492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493</v>
      </c>
      <c r="AC418" t="s">
        <v>164</v>
      </c>
      <c r="AD418" t="s">
        <v>493</v>
      </c>
      <c r="AE418" t="s">
        <v>657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450</v>
      </c>
      <c r="C419" t="s">
        <v>69</v>
      </c>
      <c r="D419" t="s">
        <v>492</v>
      </c>
      <c r="E419" t="s">
        <v>647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493</v>
      </c>
      <c r="AC419" t="s">
        <v>672</v>
      </c>
      <c r="AD419" t="s">
        <v>493</v>
      </c>
      <c r="AE419" t="s">
        <v>657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450</v>
      </c>
      <c r="C420" t="s">
        <v>69</v>
      </c>
      <c r="D420" t="s">
        <v>492</v>
      </c>
      <c r="E420" t="s">
        <v>512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493</v>
      </c>
      <c r="AC420" t="s">
        <v>512</v>
      </c>
      <c r="AD420" t="s">
        <v>493</v>
      </c>
      <c r="AE420" t="s">
        <v>657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450</v>
      </c>
      <c r="C421" t="s">
        <v>69</v>
      </c>
      <c r="D421" t="s">
        <v>647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493</v>
      </c>
      <c r="AC421" t="s">
        <v>657</v>
      </c>
      <c r="AD421" t="s">
        <v>493</v>
      </c>
      <c r="AE421" t="s">
        <v>657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450</v>
      </c>
      <c r="C422" t="s">
        <v>69</v>
      </c>
      <c r="D422" t="s">
        <v>647</v>
      </c>
      <c r="E422" t="s">
        <v>647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515</v>
      </c>
      <c r="AC422" t="s">
        <v>515</v>
      </c>
      <c r="AD422" t="s">
        <v>515</v>
      </c>
      <c r="AE422" t="s">
        <v>657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450</v>
      </c>
      <c r="C423" t="s">
        <v>69</v>
      </c>
      <c r="D423" t="s">
        <v>512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657</v>
      </c>
      <c r="AE423" t="s">
        <v>657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450</v>
      </c>
      <c r="C424" t="s">
        <v>69</v>
      </c>
      <c r="D424" t="s">
        <v>512</v>
      </c>
      <c r="E424" t="s">
        <v>512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511</v>
      </c>
      <c r="AC424" t="s">
        <v>511</v>
      </c>
      <c r="AD424" t="s">
        <v>511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450</v>
      </c>
      <c r="C425" t="s">
        <v>69</v>
      </c>
      <c r="D425" t="s">
        <v>519</v>
      </c>
      <c r="E425" t="s">
        <v>519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511</v>
      </c>
      <c r="AC425" t="s">
        <v>511</v>
      </c>
      <c r="AD425" t="s">
        <v>511</v>
      </c>
      <c r="AE425" t="s">
        <v>657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450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511</v>
      </c>
      <c r="AC426" t="s">
        <v>511</v>
      </c>
      <c r="AD426" t="s">
        <v>491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450</v>
      </c>
      <c r="C427" t="s">
        <v>71</v>
      </c>
      <c r="D427" t="s">
        <v>511</v>
      </c>
      <c r="E427" t="s">
        <v>511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511</v>
      </c>
      <c r="AC427" t="s">
        <v>164</v>
      </c>
      <c r="AD427" t="s">
        <v>511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450</v>
      </c>
      <c r="C428" t="s">
        <v>71</v>
      </c>
      <c r="D428" t="s">
        <v>490</v>
      </c>
      <c r="E428" t="s">
        <v>490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511</v>
      </c>
      <c r="AC428" t="s">
        <v>164</v>
      </c>
      <c r="AD428" t="s">
        <v>511</v>
      </c>
      <c r="AE428" t="s">
        <v>657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450</v>
      </c>
      <c r="C429" t="s">
        <v>71</v>
      </c>
      <c r="D429" t="s">
        <v>164</v>
      </c>
      <c r="E429" t="s">
        <v>646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511</v>
      </c>
      <c r="AC429" t="s">
        <v>164</v>
      </c>
      <c r="AD429" t="s">
        <v>491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450</v>
      </c>
      <c r="C430" t="s">
        <v>71</v>
      </c>
      <c r="D430" t="s">
        <v>164</v>
      </c>
      <c r="E430" t="s">
        <v>488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511</v>
      </c>
      <c r="AC430" t="s">
        <v>164</v>
      </c>
      <c r="AD430" t="s">
        <v>491</v>
      </c>
      <c r="AE430" t="s">
        <v>657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450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511</v>
      </c>
      <c r="AC431" t="s">
        <v>673</v>
      </c>
      <c r="AD431" t="s">
        <v>491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450</v>
      </c>
      <c r="C432" t="s">
        <v>71</v>
      </c>
      <c r="D432" t="s">
        <v>164</v>
      </c>
      <c r="E432" t="s">
        <v>513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511</v>
      </c>
      <c r="AC432" t="s">
        <v>513</v>
      </c>
      <c r="AD432" t="s">
        <v>511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450</v>
      </c>
      <c r="C433" t="s">
        <v>71</v>
      </c>
      <c r="D433" t="s">
        <v>164</v>
      </c>
      <c r="E433" t="s">
        <v>492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511</v>
      </c>
      <c r="AC433" t="s">
        <v>513</v>
      </c>
      <c r="AD433" t="s">
        <v>511</v>
      </c>
      <c r="AE433" t="s">
        <v>657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450</v>
      </c>
      <c r="C434" t="s">
        <v>71</v>
      </c>
      <c r="D434" t="s">
        <v>164</v>
      </c>
      <c r="E434" t="s">
        <v>647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511</v>
      </c>
      <c r="AC434" t="s">
        <v>513</v>
      </c>
      <c r="AD434" t="s">
        <v>491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450</v>
      </c>
      <c r="C435" t="s">
        <v>71</v>
      </c>
      <c r="D435" t="s">
        <v>164</v>
      </c>
      <c r="E435" t="s">
        <v>512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511</v>
      </c>
      <c r="AC435" t="s">
        <v>513</v>
      </c>
      <c r="AD435" t="s">
        <v>491</v>
      </c>
      <c r="AE435" t="s">
        <v>657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450</v>
      </c>
      <c r="C436" t="s">
        <v>71</v>
      </c>
      <c r="D436" t="s">
        <v>491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511</v>
      </c>
      <c r="AC436" t="s">
        <v>513</v>
      </c>
      <c r="AD436" t="s">
        <v>492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450</v>
      </c>
      <c r="C437" t="s">
        <v>71</v>
      </c>
      <c r="D437" t="s">
        <v>491</v>
      </c>
      <c r="E437" t="s">
        <v>491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511</v>
      </c>
      <c r="AC437" t="s">
        <v>672</v>
      </c>
      <c r="AD437" t="s">
        <v>511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450</v>
      </c>
      <c r="C438" t="s">
        <v>71</v>
      </c>
      <c r="D438" t="s">
        <v>491</v>
      </c>
      <c r="E438" t="s">
        <v>513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511</v>
      </c>
      <c r="AC438" t="s">
        <v>672</v>
      </c>
      <c r="AD438" t="s">
        <v>511</v>
      </c>
      <c r="AE438" t="s">
        <v>657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450</v>
      </c>
      <c r="C439" t="s">
        <v>71</v>
      </c>
      <c r="D439" t="s">
        <v>513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511</v>
      </c>
      <c r="AC439" t="s">
        <v>672</v>
      </c>
      <c r="AD439" t="s">
        <v>490</v>
      </c>
      <c r="AE439" t="s">
        <v>657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450</v>
      </c>
      <c r="C440" t="s">
        <v>71</v>
      </c>
      <c r="D440" t="s">
        <v>513</v>
      </c>
      <c r="E440" t="s">
        <v>491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511</v>
      </c>
      <c r="AC440" t="s">
        <v>672</v>
      </c>
      <c r="AD440" t="s">
        <v>491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450</v>
      </c>
      <c r="C441" t="s">
        <v>71</v>
      </c>
      <c r="D441" t="s">
        <v>513</v>
      </c>
      <c r="E441" t="s">
        <v>513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511</v>
      </c>
      <c r="AC441" t="s">
        <v>672</v>
      </c>
      <c r="AD441" t="s">
        <v>491</v>
      </c>
      <c r="AE441" t="s">
        <v>657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450</v>
      </c>
      <c r="C442" t="s">
        <v>71</v>
      </c>
      <c r="D442" t="s">
        <v>492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511</v>
      </c>
      <c r="AC442" t="s">
        <v>672</v>
      </c>
      <c r="AD442" t="s">
        <v>492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450</v>
      </c>
      <c r="C443" t="s">
        <v>71</v>
      </c>
      <c r="D443" t="s">
        <v>492</v>
      </c>
      <c r="E443" t="s">
        <v>492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511</v>
      </c>
      <c r="AC443" t="s">
        <v>517</v>
      </c>
      <c r="AD443" t="s">
        <v>511</v>
      </c>
      <c r="AE443" t="s">
        <v>657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450</v>
      </c>
      <c r="C444" t="s">
        <v>71</v>
      </c>
      <c r="D444" t="s">
        <v>492</v>
      </c>
      <c r="E444" t="s">
        <v>512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511</v>
      </c>
      <c r="AC444" t="s">
        <v>512</v>
      </c>
      <c r="AD444" t="s">
        <v>511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450</v>
      </c>
      <c r="C445" t="s">
        <v>71</v>
      </c>
      <c r="D445" t="s">
        <v>647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511</v>
      </c>
      <c r="AC445" t="s">
        <v>512</v>
      </c>
      <c r="AD445" t="s">
        <v>511</v>
      </c>
      <c r="AE445" t="s">
        <v>657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450</v>
      </c>
      <c r="C446" t="s">
        <v>71</v>
      </c>
      <c r="D446" t="s">
        <v>647</v>
      </c>
      <c r="E446" t="s">
        <v>647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511</v>
      </c>
      <c r="AC446" t="s">
        <v>512</v>
      </c>
      <c r="AD446" t="s">
        <v>490</v>
      </c>
      <c r="AE446" t="s">
        <v>657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450</v>
      </c>
      <c r="C447" t="s">
        <v>71</v>
      </c>
      <c r="D447" t="s">
        <v>512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511</v>
      </c>
      <c r="AC447" t="s">
        <v>512</v>
      </c>
      <c r="AD447" t="s">
        <v>164</v>
      </c>
      <c r="AE447" t="s">
        <v>657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450</v>
      </c>
      <c r="C448" t="s">
        <v>71</v>
      </c>
      <c r="D448" t="s">
        <v>512</v>
      </c>
      <c r="E448" t="s">
        <v>492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511</v>
      </c>
      <c r="AC448" t="s">
        <v>512</v>
      </c>
      <c r="AD448" t="s">
        <v>491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450</v>
      </c>
      <c r="C449" t="s">
        <v>71</v>
      </c>
      <c r="D449" t="s">
        <v>512</v>
      </c>
      <c r="E449" t="s">
        <v>512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511</v>
      </c>
      <c r="AC449" t="s">
        <v>512</v>
      </c>
      <c r="AD449" t="s">
        <v>491</v>
      </c>
      <c r="AE449" t="s">
        <v>657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450</v>
      </c>
      <c r="C450" t="s">
        <v>71</v>
      </c>
      <c r="D450" t="s">
        <v>519</v>
      </c>
      <c r="E450" t="s">
        <v>519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511</v>
      </c>
      <c r="AC450" t="s">
        <v>657</v>
      </c>
      <c r="AD450" t="s">
        <v>511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450</v>
      </c>
      <c r="C451" t="s">
        <v>71</v>
      </c>
      <c r="D451" t="s">
        <v>493</v>
      </c>
      <c r="E451" t="s">
        <v>493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511</v>
      </c>
      <c r="AC451" t="s">
        <v>657</v>
      </c>
      <c r="AD451" t="s">
        <v>511</v>
      </c>
      <c r="AE451" t="s">
        <v>657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450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511</v>
      </c>
      <c r="AC452" t="s">
        <v>567</v>
      </c>
      <c r="AD452" t="s">
        <v>491</v>
      </c>
      <c r="AE452" t="s">
        <v>657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450</v>
      </c>
      <c r="C453" t="s">
        <v>73</v>
      </c>
      <c r="D453" t="s">
        <v>511</v>
      </c>
      <c r="E453" t="s">
        <v>511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511</v>
      </c>
      <c r="AC453" t="s">
        <v>519</v>
      </c>
      <c r="AD453" t="s">
        <v>491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450</v>
      </c>
      <c r="C454" t="s">
        <v>73</v>
      </c>
      <c r="D454" t="s">
        <v>511</v>
      </c>
      <c r="E454" t="s">
        <v>490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490</v>
      </c>
      <c r="AC454" t="s">
        <v>671</v>
      </c>
      <c r="AD454" t="s">
        <v>490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450</v>
      </c>
      <c r="C455" t="s">
        <v>73</v>
      </c>
      <c r="D455" t="s">
        <v>490</v>
      </c>
      <c r="E455" t="s">
        <v>490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490</v>
      </c>
      <c r="AC455" t="s">
        <v>511</v>
      </c>
      <c r="AD455" t="s">
        <v>511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450</v>
      </c>
      <c r="C456" t="s">
        <v>73</v>
      </c>
      <c r="D456" t="s">
        <v>490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490</v>
      </c>
      <c r="AC456" t="s">
        <v>511</v>
      </c>
      <c r="AD456" t="s">
        <v>490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450</v>
      </c>
      <c r="C457" t="s">
        <v>73</v>
      </c>
      <c r="D457" t="s">
        <v>164</v>
      </c>
      <c r="E457" t="s">
        <v>511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490</v>
      </c>
      <c r="AC457" t="s">
        <v>511</v>
      </c>
      <c r="AD457" t="s">
        <v>490</v>
      </c>
      <c r="AE457" t="s">
        <v>657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450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490</v>
      </c>
      <c r="AC458" t="s">
        <v>490</v>
      </c>
      <c r="AD458" t="s">
        <v>511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450</v>
      </c>
      <c r="C459" t="s">
        <v>73</v>
      </c>
      <c r="D459" t="s">
        <v>164</v>
      </c>
      <c r="E459" t="s">
        <v>491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490</v>
      </c>
      <c r="AC459" t="s">
        <v>490</v>
      </c>
      <c r="AD459" t="s">
        <v>511</v>
      </c>
      <c r="AE459" t="s">
        <v>657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450</v>
      </c>
      <c r="C460" t="s">
        <v>73</v>
      </c>
      <c r="D460" t="s">
        <v>164</v>
      </c>
      <c r="E460" t="s">
        <v>513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490</v>
      </c>
      <c r="AC460" t="s">
        <v>490</v>
      </c>
      <c r="AD460" t="s">
        <v>490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450</v>
      </c>
      <c r="C461" t="s">
        <v>73</v>
      </c>
      <c r="D461" t="s">
        <v>164</v>
      </c>
      <c r="E461" t="s">
        <v>492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490</v>
      </c>
      <c r="AC461" t="s">
        <v>490</v>
      </c>
      <c r="AD461" t="s">
        <v>490</v>
      </c>
      <c r="AE461" t="s">
        <v>657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450</v>
      </c>
      <c r="C462" t="s">
        <v>73</v>
      </c>
      <c r="D462" t="s">
        <v>164</v>
      </c>
      <c r="E462" t="s">
        <v>647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490</v>
      </c>
      <c r="AC462" t="s">
        <v>490</v>
      </c>
      <c r="AD462" t="s">
        <v>164</v>
      </c>
      <c r="AE462" t="s">
        <v>657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450</v>
      </c>
      <c r="C463" t="s">
        <v>73</v>
      </c>
      <c r="D463" t="s">
        <v>164</v>
      </c>
      <c r="E463" t="s">
        <v>512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490</v>
      </c>
      <c r="AC463" t="s">
        <v>490</v>
      </c>
      <c r="AD463" t="s">
        <v>492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450</v>
      </c>
      <c r="C464" t="s">
        <v>73</v>
      </c>
      <c r="D464" t="s">
        <v>491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490</v>
      </c>
      <c r="AC464" t="s">
        <v>490</v>
      </c>
      <c r="AD464" t="s">
        <v>512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450</v>
      </c>
      <c r="C465" t="s">
        <v>73</v>
      </c>
      <c r="D465" t="s">
        <v>491</v>
      </c>
      <c r="E465" t="s">
        <v>491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490</v>
      </c>
      <c r="AC465" t="s">
        <v>490</v>
      </c>
      <c r="AD465" t="s">
        <v>512</v>
      </c>
      <c r="AE465" t="s">
        <v>657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450</v>
      </c>
      <c r="C466" t="s">
        <v>73</v>
      </c>
      <c r="D466" t="s">
        <v>491</v>
      </c>
      <c r="E466" t="s">
        <v>513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490</v>
      </c>
      <c r="AC466" t="s">
        <v>164</v>
      </c>
      <c r="AD466" t="s">
        <v>511</v>
      </c>
      <c r="AE466" t="s">
        <v>657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450</v>
      </c>
      <c r="C467" t="s">
        <v>73</v>
      </c>
      <c r="D467" t="s">
        <v>491</v>
      </c>
      <c r="E467" t="s">
        <v>512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490</v>
      </c>
      <c r="AC467" t="s">
        <v>164</v>
      </c>
      <c r="AD467" t="s">
        <v>490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450</v>
      </c>
      <c r="C468" t="s">
        <v>73</v>
      </c>
      <c r="D468" t="s">
        <v>513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490</v>
      </c>
      <c r="AC468" t="s">
        <v>164</v>
      </c>
      <c r="AD468" t="s">
        <v>490</v>
      </c>
      <c r="AE468" t="s">
        <v>657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450</v>
      </c>
      <c r="C469" t="s">
        <v>73</v>
      </c>
      <c r="D469" t="s">
        <v>513</v>
      </c>
      <c r="E469" t="s">
        <v>491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490</v>
      </c>
      <c r="AC469" t="s">
        <v>164</v>
      </c>
      <c r="AD469" t="s">
        <v>491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450</v>
      </c>
      <c r="C470" t="s">
        <v>73</v>
      </c>
      <c r="D470" t="s">
        <v>513</v>
      </c>
      <c r="E470" t="s">
        <v>513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490</v>
      </c>
      <c r="AC470" t="s">
        <v>673</v>
      </c>
      <c r="AD470" t="s">
        <v>490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450</v>
      </c>
      <c r="C471" t="s">
        <v>73</v>
      </c>
      <c r="D471" t="s">
        <v>492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490</v>
      </c>
      <c r="AC471" t="s">
        <v>673</v>
      </c>
      <c r="AD471" t="s">
        <v>490</v>
      </c>
      <c r="AE471" t="s">
        <v>657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450</v>
      </c>
      <c r="C472" t="s">
        <v>73</v>
      </c>
      <c r="D472" t="s">
        <v>492</v>
      </c>
      <c r="E472" t="s">
        <v>492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490</v>
      </c>
      <c r="AC472" t="s">
        <v>513</v>
      </c>
      <c r="AD472" t="s">
        <v>511</v>
      </c>
      <c r="AE472" t="s">
        <v>657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450</v>
      </c>
      <c r="C473" t="s">
        <v>73</v>
      </c>
      <c r="D473" t="s">
        <v>647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490</v>
      </c>
      <c r="AC473" t="s">
        <v>513</v>
      </c>
      <c r="AD473" t="s">
        <v>490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450</v>
      </c>
      <c r="C474" t="s">
        <v>73</v>
      </c>
      <c r="D474" t="s">
        <v>647</v>
      </c>
      <c r="E474" t="s">
        <v>492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490</v>
      </c>
      <c r="AC474" t="s">
        <v>513</v>
      </c>
      <c r="AD474" t="s">
        <v>490</v>
      </c>
      <c r="AE474" t="s">
        <v>657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450</v>
      </c>
      <c r="C475" t="s">
        <v>73</v>
      </c>
      <c r="D475" t="s">
        <v>647</v>
      </c>
      <c r="E475" t="s">
        <v>647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490</v>
      </c>
      <c r="AC475" t="s">
        <v>492</v>
      </c>
      <c r="AD475" t="s">
        <v>490</v>
      </c>
      <c r="AE475" t="s">
        <v>657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450</v>
      </c>
      <c r="C476" t="s">
        <v>73</v>
      </c>
      <c r="D476" t="s">
        <v>517</v>
      </c>
      <c r="E476" t="s">
        <v>517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490</v>
      </c>
      <c r="AC476" t="s">
        <v>672</v>
      </c>
      <c r="AD476" t="s">
        <v>490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450</v>
      </c>
      <c r="C477" t="s">
        <v>73</v>
      </c>
      <c r="D477" t="s">
        <v>512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490</v>
      </c>
      <c r="AC477" t="s">
        <v>672</v>
      </c>
      <c r="AD477" t="s">
        <v>490</v>
      </c>
      <c r="AE477" t="s">
        <v>657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450</v>
      </c>
      <c r="C478" t="s">
        <v>73</v>
      </c>
      <c r="D478" t="s">
        <v>512</v>
      </c>
      <c r="E478" t="s">
        <v>491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490</v>
      </c>
      <c r="AC478" t="s">
        <v>672</v>
      </c>
      <c r="AD478" t="s">
        <v>492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450</v>
      </c>
      <c r="C479" t="s">
        <v>73</v>
      </c>
      <c r="D479" t="s">
        <v>512</v>
      </c>
      <c r="E479" t="s">
        <v>492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490</v>
      </c>
      <c r="AC479" t="s">
        <v>672</v>
      </c>
      <c r="AD479" t="s">
        <v>492</v>
      </c>
      <c r="AE479" t="s">
        <v>657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450</v>
      </c>
      <c r="C480" t="s">
        <v>73</v>
      </c>
      <c r="D480" t="s">
        <v>512</v>
      </c>
      <c r="E480" t="s">
        <v>512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490</v>
      </c>
      <c r="AC480" t="s">
        <v>514</v>
      </c>
      <c r="AD480" t="s">
        <v>511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450</v>
      </c>
      <c r="C481" t="s">
        <v>73</v>
      </c>
      <c r="D481" t="s">
        <v>519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490</v>
      </c>
      <c r="AC481" t="s">
        <v>514</v>
      </c>
      <c r="AD481" t="s">
        <v>490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450</v>
      </c>
      <c r="C482" t="s">
        <v>73</v>
      </c>
      <c r="D482" t="s">
        <v>519</v>
      </c>
      <c r="E482" t="s">
        <v>519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490</v>
      </c>
      <c r="AC482" t="s">
        <v>514</v>
      </c>
      <c r="AD482" t="s">
        <v>490</v>
      </c>
      <c r="AE482" t="s">
        <v>657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451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490</v>
      </c>
      <c r="AC483" t="s">
        <v>517</v>
      </c>
      <c r="AD483" t="s">
        <v>490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451</v>
      </c>
      <c r="C484" t="s">
        <v>57</v>
      </c>
      <c r="D484" t="s">
        <v>491</v>
      </c>
      <c r="E484" t="s">
        <v>491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490</v>
      </c>
      <c r="AC484" t="s">
        <v>517</v>
      </c>
      <c r="AD484" t="s">
        <v>490</v>
      </c>
      <c r="AE484" t="s">
        <v>657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451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490</v>
      </c>
      <c r="AC485" t="s">
        <v>512</v>
      </c>
      <c r="AD485" t="s">
        <v>511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451</v>
      </c>
      <c r="C486" t="s">
        <v>59</v>
      </c>
      <c r="D486" t="s">
        <v>491</v>
      </c>
      <c r="E486" t="s">
        <v>491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490</v>
      </c>
      <c r="AC486" t="s">
        <v>512</v>
      </c>
      <c r="AD486" t="s">
        <v>511</v>
      </c>
      <c r="AE486" t="s">
        <v>657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451</v>
      </c>
      <c r="C487" t="s">
        <v>61</v>
      </c>
      <c r="D487" t="s">
        <v>511</v>
      </c>
      <c r="E487" t="s">
        <v>511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490</v>
      </c>
      <c r="AC487" t="s">
        <v>512</v>
      </c>
      <c r="AD487" t="s">
        <v>490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451</v>
      </c>
      <c r="C488" t="s">
        <v>61</v>
      </c>
      <c r="D488" t="s">
        <v>490</v>
      </c>
      <c r="E488" t="s">
        <v>490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490</v>
      </c>
      <c r="AC488" t="s">
        <v>512</v>
      </c>
      <c r="AD488" t="s">
        <v>490</v>
      </c>
      <c r="AE488" t="s">
        <v>657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451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490</v>
      </c>
      <c r="AC489" t="s">
        <v>512</v>
      </c>
      <c r="AD489" t="s">
        <v>164</v>
      </c>
      <c r="AE489" t="s">
        <v>657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451</v>
      </c>
      <c r="C490" t="s">
        <v>61</v>
      </c>
      <c r="D490" t="s">
        <v>491</v>
      </c>
      <c r="E490" t="s">
        <v>491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490</v>
      </c>
      <c r="AC490" t="s">
        <v>512</v>
      </c>
      <c r="AD490" t="s">
        <v>491</v>
      </c>
      <c r="AE490" t="s">
        <v>657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451</v>
      </c>
      <c r="C491" t="s">
        <v>63</v>
      </c>
      <c r="D491" t="s">
        <v>490</v>
      </c>
      <c r="E491" t="s">
        <v>490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490</v>
      </c>
      <c r="AC491" t="s">
        <v>512</v>
      </c>
      <c r="AD491" t="s">
        <v>492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451</v>
      </c>
      <c r="C492" t="s">
        <v>63</v>
      </c>
      <c r="D492" t="s">
        <v>491</v>
      </c>
      <c r="E492" t="s">
        <v>491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490</v>
      </c>
      <c r="AC492" t="s">
        <v>512</v>
      </c>
      <c r="AD492" t="s">
        <v>492</v>
      </c>
      <c r="AE492" t="s">
        <v>657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451</v>
      </c>
      <c r="C493" t="s">
        <v>63</v>
      </c>
      <c r="D493" t="s">
        <v>492</v>
      </c>
      <c r="E493" t="s">
        <v>492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490</v>
      </c>
      <c r="AC493" t="s">
        <v>512</v>
      </c>
      <c r="AD493" t="s">
        <v>512</v>
      </c>
      <c r="AE493" t="s">
        <v>657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451</v>
      </c>
      <c r="C494" t="s">
        <v>65</v>
      </c>
      <c r="D494" t="s">
        <v>511</v>
      </c>
      <c r="E494" t="s">
        <v>511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490</v>
      </c>
      <c r="AC494" t="s">
        <v>657</v>
      </c>
      <c r="AD494" t="s">
        <v>511</v>
      </c>
      <c r="AE494" t="s">
        <v>657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451</v>
      </c>
      <c r="C495" t="s">
        <v>65</v>
      </c>
      <c r="D495" t="s">
        <v>490</v>
      </c>
      <c r="E495" t="s">
        <v>511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490</v>
      </c>
      <c r="AC495" t="s">
        <v>657</v>
      </c>
      <c r="AD495" t="s">
        <v>490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451</v>
      </c>
      <c r="C496" t="s">
        <v>65</v>
      </c>
      <c r="D496" t="s">
        <v>490</v>
      </c>
      <c r="E496" t="s">
        <v>490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490</v>
      </c>
      <c r="AC496" t="s">
        <v>657</v>
      </c>
      <c r="AD496" t="s">
        <v>490</v>
      </c>
      <c r="AE496" t="s">
        <v>657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451</v>
      </c>
      <c r="C497" t="s">
        <v>65</v>
      </c>
      <c r="D497" t="s">
        <v>490</v>
      </c>
      <c r="E497" t="s">
        <v>512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490</v>
      </c>
      <c r="AC497" t="s">
        <v>657</v>
      </c>
      <c r="AD497" t="s">
        <v>492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451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490</v>
      </c>
      <c r="AC498" t="s">
        <v>657</v>
      </c>
      <c r="AD498" t="s">
        <v>512</v>
      </c>
      <c r="AE498" t="s">
        <v>657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451</v>
      </c>
      <c r="C499" t="s">
        <v>65</v>
      </c>
      <c r="D499" t="s">
        <v>491</v>
      </c>
      <c r="E499" t="s">
        <v>511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490</v>
      </c>
      <c r="AC499" t="s">
        <v>519</v>
      </c>
      <c r="AD499" t="s">
        <v>490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451</v>
      </c>
      <c r="C500" t="s">
        <v>65</v>
      </c>
      <c r="D500" t="s">
        <v>491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490</v>
      </c>
      <c r="AC500" t="s">
        <v>519</v>
      </c>
      <c r="AD500" t="s">
        <v>490</v>
      </c>
      <c r="AE500" t="s">
        <v>657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451</v>
      </c>
      <c r="C501" t="s">
        <v>65</v>
      </c>
      <c r="D501" t="s">
        <v>491</v>
      </c>
      <c r="E501" t="s">
        <v>491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490</v>
      </c>
      <c r="AC501" t="s">
        <v>515</v>
      </c>
      <c r="AD501" t="s">
        <v>490</v>
      </c>
      <c r="AE501" t="s">
        <v>657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451</v>
      </c>
      <c r="C502" t="s">
        <v>65</v>
      </c>
      <c r="D502" t="s">
        <v>491</v>
      </c>
      <c r="E502" t="s">
        <v>513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511</v>
      </c>
      <c r="AD502" t="s">
        <v>164</v>
      </c>
      <c r="AE502" t="s">
        <v>657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451</v>
      </c>
      <c r="C503" t="s">
        <v>65</v>
      </c>
      <c r="D503" t="s">
        <v>491</v>
      </c>
      <c r="E503" t="s">
        <v>512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490</v>
      </c>
      <c r="AD503" t="s">
        <v>164</v>
      </c>
      <c r="AE503" t="s">
        <v>657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451</v>
      </c>
      <c r="C504" t="s">
        <v>65</v>
      </c>
      <c r="D504" t="s">
        <v>513</v>
      </c>
      <c r="E504" t="s">
        <v>513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451</v>
      </c>
      <c r="C505" t="s">
        <v>65</v>
      </c>
      <c r="D505" t="s">
        <v>492</v>
      </c>
      <c r="E505" t="s">
        <v>492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657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451</v>
      </c>
      <c r="C506" t="s">
        <v>65</v>
      </c>
      <c r="D506" t="s">
        <v>512</v>
      </c>
      <c r="E506" t="s">
        <v>512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672</v>
      </c>
      <c r="AE506" t="s">
        <v>657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451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512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451</v>
      </c>
      <c r="C508" t="s">
        <v>67</v>
      </c>
      <c r="D508" t="s">
        <v>511</v>
      </c>
      <c r="E508" t="s">
        <v>511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512</v>
      </c>
      <c r="AE508" t="s">
        <v>657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451</v>
      </c>
      <c r="C509" t="s">
        <v>67</v>
      </c>
      <c r="D509" t="s">
        <v>511</v>
      </c>
      <c r="E509" t="s">
        <v>491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673</v>
      </c>
      <c r="AD509" t="s">
        <v>164</v>
      </c>
      <c r="AE509" t="s">
        <v>657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451</v>
      </c>
      <c r="C510" t="s">
        <v>67</v>
      </c>
      <c r="D510" t="s">
        <v>490</v>
      </c>
      <c r="E510" t="s">
        <v>490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513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451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513</v>
      </c>
      <c r="AD511" t="s">
        <v>164</v>
      </c>
      <c r="AE511" t="s">
        <v>657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451</v>
      </c>
      <c r="C512" t="s">
        <v>67</v>
      </c>
      <c r="D512" t="s">
        <v>164</v>
      </c>
      <c r="E512" t="s">
        <v>491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513</v>
      </c>
      <c r="AD512" t="s">
        <v>513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451</v>
      </c>
      <c r="C513" t="s">
        <v>67</v>
      </c>
      <c r="D513" t="s">
        <v>164</v>
      </c>
      <c r="E513" t="s">
        <v>513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492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451</v>
      </c>
      <c r="C514" t="s">
        <v>67</v>
      </c>
      <c r="D514" t="s">
        <v>164</v>
      </c>
      <c r="E514" t="s">
        <v>647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492</v>
      </c>
      <c r="AD514" t="s">
        <v>164</v>
      </c>
      <c r="AE514" t="s">
        <v>657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451</v>
      </c>
      <c r="C515" t="s">
        <v>67</v>
      </c>
      <c r="D515" t="s">
        <v>164</v>
      </c>
      <c r="E515" t="s">
        <v>512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672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451</v>
      </c>
      <c r="C516" t="s">
        <v>67</v>
      </c>
      <c r="D516" t="s">
        <v>491</v>
      </c>
      <c r="E516" t="s">
        <v>511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672</v>
      </c>
      <c r="AD516" t="s">
        <v>164</v>
      </c>
      <c r="AE516" t="s">
        <v>657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451</v>
      </c>
      <c r="C517" t="s">
        <v>67</v>
      </c>
      <c r="D517" t="s">
        <v>491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672</v>
      </c>
      <c r="AD517" t="s">
        <v>491</v>
      </c>
      <c r="AE517" t="s">
        <v>657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451</v>
      </c>
      <c r="C518" t="s">
        <v>67</v>
      </c>
      <c r="D518" t="s">
        <v>491</v>
      </c>
      <c r="E518" t="s">
        <v>491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672</v>
      </c>
      <c r="AD518" t="s">
        <v>672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451</v>
      </c>
      <c r="C519" t="s">
        <v>67</v>
      </c>
      <c r="D519" t="s">
        <v>491</v>
      </c>
      <c r="E519" t="s">
        <v>492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514</v>
      </c>
      <c r="AD519" t="s">
        <v>164</v>
      </c>
      <c r="AE519" t="s">
        <v>657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451</v>
      </c>
      <c r="C520" t="s">
        <v>67</v>
      </c>
      <c r="D520" t="s">
        <v>491</v>
      </c>
      <c r="E520" t="s">
        <v>512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512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451</v>
      </c>
      <c r="C521" t="s">
        <v>67</v>
      </c>
      <c r="D521" t="s">
        <v>513</v>
      </c>
      <c r="E521" t="s">
        <v>513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512</v>
      </c>
      <c r="AD521" t="s">
        <v>164</v>
      </c>
      <c r="AE521" t="s">
        <v>657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451</v>
      </c>
      <c r="C522" t="s">
        <v>67</v>
      </c>
      <c r="D522" t="s">
        <v>492</v>
      </c>
      <c r="E522" t="s">
        <v>492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512</v>
      </c>
      <c r="AD522" t="s">
        <v>491</v>
      </c>
      <c r="AE522" t="s">
        <v>657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451</v>
      </c>
      <c r="C523" t="s">
        <v>67</v>
      </c>
      <c r="D523" t="s">
        <v>647</v>
      </c>
      <c r="E523" t="s">
        <v>647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512</v>
      </c>
      <c r="AD523" t="s">
        <v>512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451</v>
      </c>
      <c r="C524" t="s">
        <v>67</v>
      </c>
      <c r="D524" t="s">
        <v>517</v>
      </c>
      <c r="E524" t="s">
        <v>517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657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451</v>
      </c>
      <c r="C525" t="s">
        <v>67</v>
      </c>
      <c r="D525" t="s">
        <v>512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657</v>
      </c>
      <c r="AD525" t="s">
        <v>164</v>
      </c>
      <c r="AE525" t="s">
        <v>657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451</v>
      </c>
      <c r="C526" t="s">
        <v>67</v>
      </c>
      <c r="D526" t="s">
        <v>512</v>
      </c>
      <c r="E526" t="s">
        <v>491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657</v>
      </c>
      <c r="AD526" t="s">
        <v>492</v>
      </c>
      <c r="AE526" t="s">
        <v>657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451</v>
      </c>
      <c r="C527" t="s">
        <v>67</v>
      </c>
      <c r="D527" t="s">
        <v>512</v>
      </c>
      <c r="E527" t="s">
        <v>512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519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451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519</v>
      </c>
      <c r="AD528" t="s">
        <v>164</v>
      </c>
      <c r="AE528" t="s">
        <v>657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451</v>
      </c>
      <c r="C529" t="s">
        <v>69</v>
      </c>
      <c r="D529" t="s">
        <v>511</v>
      </c>
      <c r="E529" t="s">
        <v>511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515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451</v>
      </c>
      <c r="C530" t="s">
        <v>69</v>
      </c>
      <c r="D530" t="s">
        <v>490</v>
      </c>
      <c r="E530" t="s">
        <v>490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515</v>
      </c>
      <c r="AD530" t="s">
        <v>164</v>
      </c>
      <c r="AE530" t="s">
        <v>657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451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516</v>
      </c>
      <c r="AC531" t="s">
        <v>164</v>
      </c>
      <c r="AD531" t="s">
        <v>164</v>
      </c>
      <c r="AE531" t="s">
        <v>657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451</v>
      </c>
      <c r="C532" t="s">
        <v>69</v>
      </c>
      <c r="D532" t="s">
        <v>164</v>
      </c>
      <c r="E532" t="s">
        <v>513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491</v>
      </c>
      <c r="AC532" t="s">
        <v>671</v>
      </c>
      <c r="AD532" t="s">
        <v>491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451</v>
      </c>
      <c r="C533" t="s">
        <v>69</v>
      </c>
      <c r="D533" t="s">
        <v>164</v>
      </c>
      <c r="E533" t="s">
        <v>647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491</v>
      </c>
      <c r="AC533" t="s">
        <v>671</v>
      </c>
      <c r="AD533" t="s">
        <v>491</v>
      </c>
      <c r="AE533" t="s">
        <v>657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451</v>
      </c>
      <c r="C534" t="s">
        <v>69</v>
      </c>
      <c r="D534" t="s">
        <v>164</v>
      </c>
      <c r="E534" t="s">
        <v>512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491</v>
      </c>
      <c r="AC534" t="s">
        <v>671</v>
      </c>
      <c r="AD534" t="s">
        <v>513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451</v>
      </c>
      <c r="C535" t="s">
        <v>69</v>
      </c>
      <c r="D535" t="s">
        <v>491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491</v>
      </c>
      <c r="AC535" t="s">
        <v>511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451</v>
      </c>
      <c r="C536" t="s">
        <v>69</v>
      </c>
      <c r="D536" t="s">
        <v>491</v>
      </c>
      <c r="E536" t="s">
        <v>491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491</v>
      </c>
      <c r="AC536" t="s">
        <v>511</v>
      </c>
      <c r="AD536" t="s">
        <v>164</v>
      </c>
      <c r="AE536" t="s">
        <v>657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451</v>
      </c>
      <c r="C537" t="s">
        <v>69</v>
      </c>
      <c r="D537" t="s">
        <v>491</v>
      </c>
      <c r="E537" t="s">
        <v>512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491</v>
      </c>
      <c r="AC537" t="s">
        <v>511</v>
      </c>
      <c r="AD537" t="s">
        <v>491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451</v>
      </c>
      <c r="C538" t="s">
        <v>69</v>
      </c>
      <c r="D538" t="s">
        <v>513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491</v>
      </c>
      <c r="AC538" t="s">
        <v>511</v>
      </c>
      <c r="AD538" t="s">
        <v>491</v>
      </c>
      <c r="AE538" t="s">
        <v>657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451</v>
      </c>
      <c r="C539" t="s">
        <v>69</v>
      </c>
      <c r="D539" t="s">
        <v>513</v>
      </c>
      <c r="E539" t="s">
        <v>513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491</v>
      </c>
      <c r="AC539" t="s">
        <v>511</v>
      </c>
      <c r="AD539" t="s">
        <v>492</v>
      </c>
      <c r="AE539" t="s">
        <v>657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451</v>
      </c>
      <c r="C540" t="s">
        <v>69</v>
      </c>
      <c r="D540" t="s">
        <v>492</v>
      </c>
      <c r="E540" t="s">
        <v>492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491</v>
      </c>
      <c r="AC540" t="s">
        <v>490</v>
      </c>
      <c r="AD540" t="s">
        <v>491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451</v>
      </c>
      <c r="C541" t="s">
        <v>69</v>
      </c>
      <c r="D541" t="s">
        <v>647</v>
      </c>
      <c r="E541" t="s">
        <v>647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491</v>
      </c>
      <c r="AC541" t="s">
        <v>490</v>
      </c>
      <c r="AD541" t="s">
        <v>491</v>
      </c>
      <c r="AE541" t="s">
        <v>657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451</v>
      </c>
      <c r="C542" t="s">
        <v>69</v>
      </c>
      <c r="D542" t="s">
        <v>517</v>
      </c>
      <c r="E542" t="s">
        <v>517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491</v>
      </c>
      <c r="AC542" t="s">
        <v>164</v>
      </c>
      <c r="AD542" t="s">
        <v>511</v>
      </c>
      <c r="AE542" t="s">
        <v>657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451</v>
      </c>
      <c r="C543" t="s">
        <v>69</v>
      </c>
      <c r="D543" t="s">
        <v>512</v>
      </c>
      <c r="E543" t="s">
        <v>513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491</v>
      </c>
      <c r="AC543" t="s">
        <v>164</v>
      </c>
      <c r="AD543" t="s">
        <v>164</v>
      </c>
      <c r="AE543" t="s">
        <v>657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451</v>
      </c>
      <c r="C544" t="s">
        <v>69</v>
      </c>
      <c r="D544" t="s">
        <v>512</v>
      </c>
      <c r="E544" t="s">
        <v>512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491</v>
      </c>
      <c r="AC544" t="s">
        <v>164</v>
      </c>
      <c r="AD544" t="s">
        <v>491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451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491</v>
      </c>
      <c r="AC545" t="s">
        <v>164</v>
      </c>
      <c r="AD545" t="s">
        <v>491</v>
      </c>
      <c r="AE545" t="s">
        <v>657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451</v>
      </c>
      <c r="C546" t="s">
        <v>71</v>
      </c>
      <c r="D546" t="s">
        <v>511</v>
      </c>
      <c r="E546" t="s">
        <v>511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491</v>
      </c>
      <c r="AC546" t="s">
        <v>164</v>
      </c>
      <c r="AD546" t="s">
        <v>513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451</v>
      </c>
      <c r="C547" t="s">
        <v>71</v>
      </c>
      <c r="D547" t="s">
        <v>490</v>
      </c>
      <c r="E547" t="s">
        <v>490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491</v>
      </c>
      <c r="AC547" t="s">
        <v>164</v>
      </c>
      <c r="AD547" t="s">
        <v>513</v>
      </c>
      <c r="AE547" t="s">
        <v>657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451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491</v>
      </c>
      <c r="AC548" t="s">
        <v>164</v>
      </c>
      <c r="AD548" t="s">
        <v>492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451</v>
      </c>
      <c r="C549" t="s">
        <v>71</v>
      </c>
      <c r="D549" t="s">
        <v>164</v>
      </c>
      <c r="E549" t="s">
        <v>513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491</v>
      </c>
      <c r="AC549" t="s">
        <v>164</v>
      </c>
      <c r="AD549" t="s">
        <v>512</v>
      </c>
      <c r="AE549" t="s">
        <v>657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451</v>
      </c>
      <c r="C550" t="s">
        <v>71</v>
      </c>
      <c r="D550" t="s">
        <v>164</v>
      </c>
      <c r="E550" t="s">
        <v>512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491</v>
      </c>
      <c r="AC550" t="s">
        <v>673</v>
      </c>
      <c r="AD550" t="s">
        <v>164</v>
      </c>
      <c r="AE550" t="s">
        <v>657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451</v>
      </c>
      <c r="C551" t="s">
        <v>71</v>
      </c>
      <c r="D551" t="s">
        <v>491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491</v>
      </c>
      <c r="AC551" t="s">
        <v>673</v>
      </c>
      <c r="AD551" t="s">
        <v>491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451</v>
      </c>
      <c r="C552" t="s">
        <v>71</v>
      </c>
      <c r="D552" t="s">
        <v>491</v>
      </c>
      <c r="E552" t="s">
        <v>491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491</v>
      </c>
      <c r="AC552" t="s">
        <v>673</v>
      </c>
      <c r="AD552" t="s">
        <v>491</v>
      </c>
      <c r="AE552" t="s">
        <v>657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451</v>
      </c>
      <c r="C553" t="s">
        <v>71</v>
      </c>
      <c r="D553" t="s">
        <v>513</v>
      </c>
      <c r="E553" t="s">
        <v>513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491</v>
      </c>
      <c r="AC553" t="s">
        <v>673</v>
      </c>
      <c r="AD553" t="s">
        <v>513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451</v>
      </c>
      <c r="C554" t="s">
        <v>71</v>
      </c>
      <c r="D554" t="s">
        <v>492</v>
      </c>
      <c r="E554" t="s">
        <v>492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491</v>
      </c>
      <c r="AC554" t="s">
        <v>673</v>
      </c>
      <c r="AD554" t="s">
        <v>513</v>
      </c>
      <c r="AE554" t="s">
        <v>657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451</v>
      </c>
      <c r="C555" t="s">
        <v>71</v>
      </c>
      <c r="D555" t="s">
        <v>647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491</v>
      </c>
      <c r="AC555" t="s">
        <v>673</v>
      </c>
      <c r="AD555" t="s">
        <v>492</v>
      </c>
      <c r="AE555" t="s">
        <v>657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451</v>
      </c>
      <c r="C556" t="s">
        <v>71</v>
      </c>
      <c r="D556" t="s">
        <v>647</v>
      </c>
      <c r="E556" t="s">
        <v>647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491</v>
      </c>
      <c r="AC556" t="s">
        <v>673</v>
      </c>
      <c r="AD556" t="s">
        <v>672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451</v>
      </c>
      <c r="C557" t="s">
        <v>71</v>
      </c>
      <c r="D557" t="s">
        <v>517</v>
      </c>
      <c r="E557" t="s">
        <v>517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491</v>
      </c>
      <c r="AC557" t="s">
        <v>673</v>
      </c>
      <c r="AD557" t="s">
        <v>672</v>
      </c>
      <c r="AE557" t="s">
        <v>657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451</v>
      </c>
      <c r="C558" t="s">
        <v>71</v>
      </c>
      <c r="D558" t="s">
        <v>512</v>
      </c>
      <c r="E558" t="s">
        <v>512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491</v>
      </c>
      <c r="AC558" t="s">
        <v>673</v>
      </c>
      <c r="AD558" t="s">
        <v>517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451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491</v>
      </c>
      <c r="AC559" t="s">
        <v>673</v>
      </c>
      <c r="AD559" t="s">
        <v>512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451</v>
      </c>
      <c r="C560" t="s">
        <v>73</v>
      </c>
      <c r="D560" t="s">
        <v>511</v>
      </c>
      <c r="E560" t="s">
        <v>511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491</v>
      </c>
      <c r="AC560" t="s">
        <v>673</v>
      </c>
      <c r="AD560" t="s">
        <v>512</v>
      </c>
      <c r="AE560" t="s">
        <v>657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451</v>
      </c>
      <c r="C561" t="s">
        <v>73</v>
      </c>
      <c r="D561" t="s">
        <v>511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491</v>
      </c>
      <c r="AC561" t="s">
        <v>513</v>
      </c>
      <c r="AD561" t="s">
        <v>511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451</v>
      </c>
      <c r="C562" t="s">
        <v>73</v>
      </c>
      <c r="D562" t="s">
        <v>490</v>
      </c>
      <c r="E562" t="s">
        <v>490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491</v>
      </c>
      <c r="AC562" t="s">
        <v>513</v>
      </c>
      <c r="AD562" t="s">
        <v>511</v>
      </c>
      <c r="AE562" t="s">
        <v>657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451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491</v>
      </c>
      <c r="AC563" t="s">
        <v>513</v>
      </c>
      <c r="AD563" t="s">
        <v>490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451</v>
      </c>
      <c r="C564" t="s">
        <v>73</v>
      </c>
      <c r="D564" t="s">
        <v>164</v>
      </c>
      <c r="E564" t="s">
        <v>513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491</v>
      </c>
      <c r="AC564" t="s">
        <v>513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451</v>
      </c>
      <c r="C565" t="s">
        <v>73</v>
      </c>
      <c r="D565" t="s">
        <v>164</v>
      </c>
      <c r="E565" t="s">
        <v>647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491</v>
      </c>
      <c r="AC565" t="s">
        <v>513</v>
      </c>
      <c r="AD565" t="s">
        <v>164</v>
      </c>
      <c r="AE565" t="s">
        <v>657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451</v>
      </c>
      <c r="C566" t="s">
        <v>73</v>
      </c>
      <c r="D566" t="s">
        <v>164</v>
      </c>
      <c r="E566" t="s">
        <v>517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491</v>
      </c>
      <c r="AC566" t="s">
        <v>513</v>
      </c>
      <c r="AD566" t="s">
        <v>491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451</v>
      </c>
      <c r="C567" t="s">
        <v>73</v>
      </c>
      <c r="D567" t="s">
        <v>164</v>
      </c>
      <c r="E567" t="s">
        <v>512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491</v>
      </c>
      <c r="AC567" t="s">
        <v>513</v>
      </c>
      <c r="AD567" t="s">
        <v>491</v>
      </c>
      <c r="AE567" t="s">
        <v>657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451</v>
      </c>
      <c r="C568" t="s">
        <v>73</v>
      </c>
      <c r="D568" t="s">
        <v>491</v>
      </c>
      <c r="E568" t="s">
        <v>511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491</v>
      </c>
      <c r="AC568" t="s">
        <v>513</v>
      </c>
      <c r="AD568" t="s">
        <v>513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451</v>
      </c>
      <c r="C569" t="s">
        <v>73</v>
      </c>
      <c r="D569" t="s">
        <v>491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491</v>
      </c>
      <c r="AC569" t="s">
        <v>513</v>
      </c>
      <c r="AD569" t="s">
        <v>513</v>
      </c>
      <c r="AE569" t="s">
        <v>657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451</v>
      </c>
      <c r="C570" t="s">
        <v>73</v>
      </c>
      <c r="D570" t="s">
        <v>491</v>
      </c>
      <c r="E570" t="s">
        <v>491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491</v>
      </c>
      <c r="AC570" t="s">
        <v>513</v>
      </c>
      <c r="AD570" t="s">
        <v>492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451</v>
      </c>
      <c r="C571" t="s">
        <v>73</v>
      </c>
      <c r="D571" t="s">
        <v>513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491</v>
      </c>
      <c r="AC571" t="s">
        <v>513</v>
      </c>
      <c r="AD571" t="s">
        <v>492</v>
      </c>
      <c r="AE571" t="s">
        <v>657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451</v>
      </c>
      <c r="C572" t="s">
        <v>73</v>
      </c>
      <c r="D572" t="s">
        <v>513</v>
      </c>
      <c r="E572" t="s">
        <v>491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491</v>
      </c>
      <c r="AC572" t="s">
        <v>492</v>
      </c>
      <c r="AD572" t="s">
        <v>511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451</v>
      </c>
      <c r="C573" t="s">
        <v>73</v>
      </c>
      <c r="D573" t="s">
        <v>513</v>
      </c>
      <c r="E573" t="s">
        <v>513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491</v>
      </c>
      <c r="AC573" t="s">
        <v>492</v>
      </c>
      <c r="AD573" t="s">
        <v>491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451</v>
      </c>
      <c r="C574" t="s">
        <v>73</v>
      </c>
      <c r="D574" t="s">
        <v>513</v>
      </c>
      <c r="E574" t="s">
        <v>517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491</v>
      </c>
      <c r="AC574" t="s">
        <v>492</v>
      </c>
      <c r="AD574" t="s">
        <v>491</v>
      </c>
      <c r="AE574" t="s">
        <v>657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451</v>
      </c>
      <c r="C575" t="s">
        <v>73</v>
      </c>
      <c r="D575" t="s">
        <v>647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491</v>
      </c>
      <c r="AC575" t="s">
        <v>492</v>
      </c>
      <c r="AD575" t="s">
        <v>492</v>
      </c>
      <c r="AE575" t="s">
        <v>657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451</v>
      </c>
      <c r="C576" t="s">
        <v>73</v>
      </c>
      <c r="D576" t="s">
        <v>647</v>
      </c>
      <c r="E576" t="s">
        <v>647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491</v>
      </c>
      <c r="AC576" t="s">
        <v>672</v>
      </c>
      <c r="AD576" t="s">
        <v>511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451</v>
      </c>
      <c r="C577" t="s">
        <v>73</v>
      </c>
      <c r="D577" t="s">
        <v>517</v>
      </c>
      <c r="E577" t="s">
        <v>517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491</v>
      </c>
      <c r="AC577" t="s">
        <v>672</v>
      </c>
      <c r="AD577" t="s">
        <v>511</v>
      </c>
      <c r="AE577" t="s">
        <v>657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451</v>
      </c>
      <c r="C578" t="s">
        <v>73</v>
      </c>
      <c r="D578" t="s">
        <v>512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491</v>
      </c>
      <c r="AC578" t="s">
        <v>672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451</v>
      </c>
      <c r="C579" t="s">
        <v>73</v>
      </c>
      <c r="D579" t="s">
        <v>512</v>
      </c>
      <c r="E579" t="s">
        <v>512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491</v>
      </c>
      <c r="AC579" t="s">
        <v>672</v>
      </c>
      <c r="AD579" t="s">
        <v>164</v>
      </c>
      <c r="AE579" t="s">
        <v>657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451</v>
      </c>
      <c r="C580" t="s">
        <v>73</v>
      </c>
      <c r="D580" t="s">
        <v>519</v>
      </c>
      <c r="E580" t="s">
        <v>519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491</v>
      </c>
      <c r="AC580" t="s">
        <v>672</v>
      </c>
      <c r="AD580" t="s">
        <v>491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452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491</v>
      </c>
      <c r="AC581" t="s">
        <v>672</v>
      </c>
      <c r="AD581" t="s">
        <v>491</v>
      </c>
      <c r="AE581" t="s">
        <v>657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452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491</v>
      </c>
      <c r="AC582" t="s">
        <v>672</v>
      </c>
      <c r="AD582" t="s">
        <v>513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452</v>
      </c>
      <c r="C583" t="s">
        <v>57</v>
      </c>
      <c r="D583" t="s">
        <v>164</v>
      </c>
      <c r="E583" t="s">
        <v>492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491</v>
      </c>
      <c r="AC583" t="s">
        <v>672</v>
      </c>
      <c r="AD583" t="s">
        <v>492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491</v>
      </c>
      <c r="AC584" t="s">
        <v>672</v>
      </c>
      <c r="AD584" t="s">
        <v>492</v>
      </c>
      <c r="AE584" t="s">
        <v>657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452</v>
      </c>
      <c r="C585" t="s">
        <v>57</v>
      </c>
      <c r="D585" t="s">
        <v>492</v>
      </c>
      <c r="E585" t="s">
        <v>490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491</v>
      </c>
      <c r="AC585" t="s">
        <v>672</v>
      </c>
      <c r="AD585" t="s">
        <v>672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491</v>
      </c>
      <c r="AC586" t="s">
        <v>672</v>
      </c>
      <c r="AD586" t="s">
        <v>672</v>
      </c>
      <c r="AE586" t="s">
        <v>657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491</v>
      </c>
      <c r="AC587" t="s">
        <v>514</v>
      </c>
      <c r="AD587" t="s">
        <v>671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452</v>
      </c>
      <c r="C588" t="s">
        <v>59</v>
      </c>
      <c r="D588" t="s">
        <v>490</v>
      </c>
      <c r="E588" t="s">
        <v>490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491</v>
      </c>
      <c r="AC588" t="s">
        <v>514</v>
      </c>
      <c r="AD588" t="s">
        <v>164</v>
      </c>
      <c r="AE588" t="s">
        <v>657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452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491</v>
      </c>
      <c r="AC589" t="s">
        <v>514</v>
      </c>
      <c r="AD589" t="s">
        <v>491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452</v>
      </c>
      <c r="C590" t="s">
        <v>59</v>
      </c>
      <c r="D590" t="s">
        <v>164</v>
      </c>
      <c r="E590" t="s">
        <v>492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491</v>
      </c>
      <c r="AC590" t="s">
        <v>514</v>
      </c>
      <c r="AD590" t="s">
        <v>491</v>
      </c>
      <c r="AE590" t="s">
        <v>657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452</v>
      </c>
      <c r="C591" t="s">
        <v>59</v>
      </c>
      <c r="D591" t="s">
        <v>491</v>
      </c>
      <c r="E591" t="s">
        <v>491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491</v>
      </c>
      <c r="AC591" t="s">
        <v>517</v>
      </c>
      <c r="AD591" t="s">
        <v>491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491</v>
      </c>
      <c r="AC592" t="s">
        <v>517</v>
      </c>
      <c r="AD592" t="s">
        <v>491</v>
      </c>
      <c r="AE592" t="s">
        <v>657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491</v>
      </c>
      <c r="AC593" t="s">
        <v>512</v>
      </c>
      <c r="AD593" t="s">
        <v>671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452</v>
      </c>
      <c r="C594" t="s">
        <v>59</v>
      </c>
      <c r="D594" t="s">
        <v>519</v>
      </c>
      <c r="E594" t="s">
        <v>519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491</v>
      </c>
      <c r="AC594" t="s">
        <v>512</v>
      </c>
      <c r="AD594" t="s">
        <v>671</v>
      </c>
      <c r="AE594" t="s">
        <v>657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452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491</v>
      </c>
      <c r="AC595" t="s">
        <v>512</v>
      </c>
      <c r="AD595" t="s">
        <v>511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452</v>
      </c>
      <c r="C596" t="s">
        <v>61</v>
      </c>
      <c r="D596" t="s">
        <v>490</v>
      </c>
      <c r="E596" t="s">
        <v>490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491</v>
      </c>
      <c r="AC596" t="s">
        <v>512</v>
      </c>
      <c r="AD596" t="s">
        <v>511</v>
      </c>
      <c r="AE596" t="s">
        <v>657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452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491</v>
      </c>
      <c r="AC597" t="s">
        <v>512</v>
      </c>
      <c r="AD597" t="s">
        <v>490</v>
      </c>
      <c r="AE597" t="s">
        <v>657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452</v>
      </c>
      <c r="C598" t="s">
        <v>61</v>
      </c>
      <c r="D598" t="s">
        <v>164</v>
      </c>
      <c r="E598" t="s">
        <v>492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491</v>
      </c>
      <c r="AC598" t="s">
        <v>512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452</v>
      </c>
      <c r="C599" t="s">
        <v>61</v>
      </c>
      <c r="D599" t="s">
        <v>491</v>
      </c>
      <c r="E599" t="s">
        <v>491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491</v>
      </c>
      <c r="AC599" t="s">
        <v>512</v>
      </c>
      <c r="AD599" t="s">
        <v>164</v>
      </c>
      <c r="AE599" t="s">
        <v>657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452</v>
      </c>
      <c r="C600" t="s">
        <v>61</v>
      </c>
      <c r="D600" t="s">
        <v>491</v>
      </c>
      <c r="E600" t="s">
        <v>492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491</v>
      </c>
      <c r="AC600" t="s">
        <v>512</v>
      </c>
      <c r="AD600" t="s">
        <v>491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452</v>
      </c>
      <c r="C601" t="s">
        <v>61</v>
      </c>
      <c r="D601" t="s">
        <v>492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491</v>
      </c>
      <c r="AC601" t="s">
        <v>512</v>
      </c>
      <c r="AD601" t="s">
        <v>491</v>
      </c>
      <c r="AE601" t="s">
        <v>657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452</v>
      </c>
      <c r="C602" t="s">
        <v>61</v>
      </c>
      <c r="D602" t="s">
        <v>492</v>
      </c>
      <c r="E602" t="s">
        <v>491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491</v>
      </c>
      <c r="AC602" t="s">
        <v>512</v>
      </c>
      <c r="AD602" t="s">
        <v>513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452</v>
      </c>
      <c r="C603" t="s">
        <v>61</v>
      </c>
      <c r="D603" t="s">
        <v>492</v>
      </c>
      <c r="E603" t="s">
        <v>492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491</v>
      </c>
      <c r="AC603" t="s">
        <v>512</v>
      </c>
      <c r="AD603" t="s">
        <v>513</v>
      </c>
      <c r="AE603" t="s">
        <v>657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452</v>
      </c>
      <c r="C604" t="s">
        <v>61</v>
      </c>
      <c r="D604" t="s">
        <v>493</v>
      </c>
      <c r="E604" t="s">
        <v>493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491</v>
      </c>
      <c r="AC604" t="s">
        <v>512</v>
      </c>
      <c r="AD604" t="s">
        <v>492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452</v>
      </c>
      <c r="C605" t="s">
        <v>61</v>
      </c>
      <c r="D605" t="s">
        <v>493</v>
      </c>
      <c r="E605" t="s">
        <v>515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491</v>
      </c>
      <c r="AC605" t="s">
        <v>512</v>
      </c>
      <c r="AD605" t="s">
        <v>492</v>
      </c>
      <c r="AE605" t="s">
        <v>657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452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491</v>
      </c>
      <c r="AC606" t="s">
        <v>512</v>
      </c>
      <c r="AD606" t="s">
        <v>672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452</v>
      </c>
      <c r="C607" t="s">
        <v>63</v>
      </c>
      <c r="D607" t="s">
        <v>490</v>
      </c>
      <c r="E607" t="s">
        <v>490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491</v>
      </c>
      <c r="AC607" t="s">
        <v>512</v>
      </c>
      <c r="AD607" t="s">
        <v>517</v>
      </c>
      <c r="AE607" t="s">
        <v>657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452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491</v>
      </c>
      <c r="AC608" t="s">
        <v>512</v>
      </c>
      <c r="AD608" t="s">
        <v>512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452</v>
      </c>
      <c r="C609" t="s">
        <v>63</v>
      </c>
      <c r="D609" t="s">
        <v>164</v>
      </c>
      <c r="E609" t="s">
        <v>492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491</v>
      </c>
      <c r="AC609" t="s">
        <v>512</v>
      </c>
      <c r="AD609" t="s">
        <v>512</v>
      </c>
      <c r="AE609" t="s">
        <v>657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452</v>
      </c>
      <c r="C610" t="s">
        <v>63</v>
      </c>
      <c r="D610" t="s">
        <v>491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491</v>
      </c>
      <c r="AC610" t="s">
        <v>512</v>
      </c>
      <c r="AD610" t="s">
        <v>515</v>
      </c>
      <c r="AE610" t="s">
        <v>657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452</v>
      </c>
      <c r="C611" t="s">
        <v>63</v>
      </c>
      <c r="D611" t="s">
        <v>491</v>
      </c>
      <c r="E611" t="s">
        <v>491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491</v>
      </c>
      <c r="AC611" t="s">
        <v>657</v>
      </c>
      <c r="AD611" t="s">
        <v>164</v>
      </c>
      <c r="AE611" t="s">
        <v>657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452</v>
      </c>
      <c r="C612" t="s">
        <v>63</v>
      </c>
      <c r="D612" t="s">
        <v>491</v>
      </c>
      <c r="E612" t="s">
        <v>492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491</v>
      </c>
      <c r="AC612" t="s">
        <v>657</v>
      </c>
      <c r="AD612" t="s">
        <v>491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452</v>
      </c>
      <c r="C613" t="s">
        <v>63</v>
      </c>
      <c r="D613" t="s">
        <v>492</v>
      </c>
      <c r="E613" t="s">
        <v>490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491</v>
      </c>
      <c r="AC613" t="s">
        <v>657</v>
      </c>
      <c r="AD613" t="s">
        <v>491</v>
      </c>
      <c r="AE613" t="s">
        <v>657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452</v>
      </c>
      <c r="C614" t="s">
        <v>63</v>
      </c>
      <c r="D614" t="s">
        <v>492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491</v>
      </c>
      <c r="AC614" t="s">
        <v>657</v>
      </c>
      <c r="AD614" t="s">
        <v>492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452</v>
      </c>
      <c r="C615" t="s">
        <v>63</v>
      </c>
      <c r="D615" t="s">
        <v>492</v>
      </c>
      <c r="E615" t="s">
        <v>491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491</v>
      </c>
      <c r="AC615" t="s">
        <v>657</v>
      </c>
      <c r="AD615" t="s">
        <v>492</v>
      </c>
      <c r="AE615" t="s">
        <v>657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452</v>
      </c>
      <c r="C616" t="s">
        <v>63</v>
      </c>
      <c r="D616" t="s">
        <v>492</v>
      </c>
      <c r="E616" t="s">
        <v>513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491</v>
      </c>
      <c r="AC616" t="s">
        <v>657</v>
      </c>
      <c r="AD616" t="s">
        <v>512</v>
      </c>
      <c r="AE616" t="s">
        <v>657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452</v>
      </c>
      <c r="C617" t="s">
        <v>63</v>
      </c>
      <c r="D617" t="s">
        <v>492</v>
      </c>
      <c r="E617" t="s">
        <v>492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491</v>
      </c>
      <c r="AC617" t="s">
        <v>567</v>
      </c>
      <c r="AD617" t="s">
        <v>491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452</v>
      </c>
      <c r="C618" t="s">
        <v>63</v>
      </c>
      <c r="D618" t="s">
        <v>492</v>
      </c>
      <c r="E618" t="s">
        <v>517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491</v>
      </c>
      <c r="AC618" t="s">
        <v>567</v>
      </c>
      <c r="AD618" t="s">
        <v>491</v>
      </c>
      <c r="AE618" t="s">
        <v>657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452</v>
      </c>
      <c r="C619" t="s">
        <v>63</v>
      </c>
      <c r="D619" t="s">
        <v>493</v>
      </c>
      <c r="E619" t="s">
        <v>493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491</v>
      </c>
      <c r="AC619" t="s">
        <v>519</v>
      </c>
      <c r="AD619" t="s">
        <v>511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452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491</v>
      </c>
      <c r="AC620" t="s">
        <v>519</v>
      </c>
      <c r="AD620" t="s">
        <v>511</v>
      </c>
      <c r="AE620" t="s">
        <v>657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452</v>
      </c>
      <c r="C621" t="s">
        <v>65</v>
      </c>
      <c r="D621" t="s">
        <v>511</v>
      </c>
      <c r="E621" t="s">
        <v>511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491</v>
      </c>
      <c r="AC621" t="s">
        <v>519</v>
      </c>
      <c r="AD621" t="s">
        <v>164</v>
      </c>
      <c r="AE621" t="s">
        <v>657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452</v>
      </c>
      <c r="C622" t="s">
        <v>65</v>
      </c>
      <c r="D622" t="s">
        <v>511</v>
      </c>
      <c r="E622" t="s">
        <v>491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491</v>
      </c>
      <c r="AC622" t="s">
        <v>519</v>
      </c>
      <c r="AD622" t="s">
        <v>491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452</v>
      </c>
      <c r="C623" t="s">
        <v>65</v>
      </c>
      <c r="D623" t="s">
        <v>490</v>
      </c>
      <c r="E623" t="s">
        <v>511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491</v>
      </c>
      <c r="AC623" t="s">
        <v>519</v>
      </c>
      <c r="AD623" t="s">
        <v>491</v>
      </c>
      <c r="AE623" t="s">
        <v>657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452</v>
      </c>
      <c r="C624" t="s">
        <v>65</v>
      </c>
      <c r="D624" t="s">
        <v>490</v>
      </c>
      <c r="E624" t="s">
        <v>490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491</v>
      </c>
      <c r="AC624" t="s">
        <v>519</v>
      </c>
      <c r="AD624" t="s">
        <v>513</v>
      </c>
      <c r="AE624" t="s">
        <v>657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452</v>
      </c>
      <c r="C625" t="s">
        <v>65</v>
      </c>
      <c r="D625" t="s">
        <v>490</v>
      </c>
      <c r="E625" t="s">
        <v>492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491</v>
      </c>
      <c r="AC625" t="s">
        <v>519</v>
      </c>
      <c r="AD625" t="s">
        <v>492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452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491</v>
      </c>
      <c r="AC626" t="s">
        <v>493</v>
      </c>
      <c r="AD626" t="s">
        <v>491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452</v>
      </c>
      <c r="C627" t="s">
        <v>65</v>
      </c>
      <c r="D627" t="s">
        <v>164</v>
      </c>
      <c r="E627" t="s">
        <v>647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491</v>
      </c>
      <c r="AC627" t="s">
        <v>493</v>
      </c>
      <c r="AD627" t="s">
        <v>491</v>
      </c>
      <c r="AE627" t="s">
        <v>657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452</v>
      </c>
      <c r="C628" t="s">
        <v>65</v>
      </c>
      <c r="D628" t="s">
        <v>491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491</v>
      </c>
      <c r="AC628" t="s">
        <v>515</v>
      </c>
      <c r="AD628" t="s">
        <v>491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452</v>
      </c>
      <c r="C629" t="s">
        <v>65</v>
      </c>
      <c r="D629" t="s">
        <v>491</v>
      </c>
      <c r="E629" t="s">
        <v>491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491</v>
      </c>
      <c r="AC629" t="s">
        <v>515</v>
      </c>
      <c r="AD629" t="s">
        <v>491</v>
      </c>
      <c r="AE629" t="s">
        <v>657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452</v>
      </c>
      <c r="C630" t="s">
        <v>65</v>
      </c>
      <c r="D630" t="s">
        <v>491</v>
      </c>
      <c r="E630" t="s">
        <v>513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513</v>
      </c>
      <c r="AC630" t="s">
        <v>511</v>
      </c>
      <c r="AD630" t="s">
        <v>491</v>
      </c>
      <c r="AE630" t="s">
        <v>657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452</v>
      </c>
      <c r="C631" t="s">
        <v>65</v>
      </c>
      <c r="D631" t="s">
        <v>491</v>
      </c>
      <c r="E631" t="s">
        <v>492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513</v>
      </c>
      <c r="AC631" t="s">
        <v>164</v>
      </c>
      <c r="AD631" t="s">
        <v>513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452</v>
      </c>
      <c r="C632" t="s">
        <v>65</v>
      </c>
      <c r="D632" t="s">
        <v>491</v>
      </c>
      <c r="E632" t="s">
        <v>647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513</v>
      </c>
      <c r="AC632" t="s">
        <v>164</v>
      </c>
      <c r="AD632" t="s">
        <v>513</v>
      </c>
      <c r="AE632" t="s">
        <v>657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452</v>
      </c>
      <c r="C633" t="s">
        <v>65</v>
      </c>
      <c r="D633" t="s">
        <v>491</v>
      </c>
      <c r="E633" t="s">
        <v>512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513</v>
      </c>
      <c r="AC633" t="s">
        <v>673</v>
      </c>
      <c r="AD633" t="s">
        <v>513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452</v>
      </c>
      <c r="C634" t="s">
        <v>65</v>
      </c>
      <c r="D634" t="s">
        <v>492</v>
      </c>
      <c r="E634" t="s">
        <v>490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513</v>
      </c>
      <c r="AC634" t="s">
        <v>673</v>
      </c>
      <c r="AD634" t="s">
        <v>513</v>
      </c>
      <c r="AE634" t="s">
        <v>657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452</v>
      </c>
      <c r="C635" t="s">
        <v>65</v>
      </c>
      <c r="D635" t="s">
        <v>492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513</v>
      </c>
      <c r="AC635" t="s">
        <v>513</v>
      </c>
      <c r="AD635" t="s">
        <v>491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452</v>
      </c>
      <c r="C636" t="s">
        <v>65</v>
      </c>
      <c r="D636" t="s">
        <v>492</v>
      </c>
      <c r="E636" t="s">
        <v>491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513</v>
      </c>
      <c r="AC636" t="s">
        <v>513</v>
      </c>
      <c r="AD636" t="s">
        <v>491</v>
      </c>
      <c r="AE636" t="s">
        <v>657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452</v>
      </c>
      <c r="C637" t="s">
        <v>65</v>
      </c>
      <c r="D637" t="s">
        <v>492</v>
      </c>
      <c r="E637" t="s">
        <v>513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513</v>
      </c>
      <c r="AC637" t="s">
        <v>513</v>
      </c>
      <c r="AD637" t="s">
        <v>513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452</v>
      </c>
      <c r="C638" t="s">
        <v>65</v>
      </c>
      <c r="D638" t="s">
        <v>492</v>
      </c>
      <c r="E638" t="s">
        <v>492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513</v>
      </c>
      <c r="AC638" t="s">
        <v>513</v>
      </c>
      <c r="AD638" t="s">
        <v>513</v>
      </c>
      <c r="AE638" t="s">
        <v>657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452</v>
      </c>
      <c r="C639" t="s">
        <v>65</v>
      </c>
      <c r="D639" t="s">
        <v>492</v>
      </c>
      <c r="E639" t="s">
        <v>647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513</v>
      </c>
      <c r="AC639" t="s">
        <v>672</v>
      </c>
      <c r="AD639" t="s">
        <v>491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452</v>
      </c>
      <c r="C640" t="s">
        <v>65</v>
      </c>
      <c r="D640" t="s">
        <v>492</v>
      </c>
      <c r="E640" t="s">
        <v>512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513</v>
      </c>
      <c r="AC640" t="s">
        <v>672</v>
      </c>
      <c r="AD640" t="s">
        <v>491</v>
      </c>
      <c r="AE640" t="s">
        <v>657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452</v>
      </c>
      <c r="C641" t="s">
        <v>65</v>
      </c>
      <c r="D641" t="s">
        <v>492</v>
      </c>
      <c r="E641" t="s">
        <v>519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513</v>
      </c>
      <c r="AC641" t="s">
        <v>512</v>
      </c>
      <c r="AD641" t="s">
        <v>491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452</v>
      </c>
      <c r="C642" t="s">
        <v>65</v>
      </c>
      <c r="D642" t="s">
        <v>647</v>
      </c>
      <c r="E642" t="s">
        <v>492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513</v>
      </c>
      <c r="AC642" t="s">
        <v>512</v>
      </c>
      <c r="AD642" t="s">
        <v>491</v>
      </c>
      <c r="AE642" t="s">
        <v>657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452</v>
      </c>
      <c r="C643" t="s">
        <v>65</v>
      </c>
      <c r="D643" t="s">
        <v>647</v>
      </c>
      <c r="E643" t="s">
        <v>647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513</v>
      </c>
      <c r="AC643" t="s">
        <v>657</v>
      </c>
      <c r="AD643" t="s">
        <v>491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452</v>
      </c>
      <c r="C644" t="s">
        <v>65</v>
      </c>
      <c r="D644" t="s">
        <v>512</v>
      </c>
      <c r="E644" t="s">
        <v>512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513</v>
      </c>
      <c r="AC644" t="s">
        <v>657</v>
      </c>
      <c r="AD644" t="s">
        <v>513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452</v>
      </c>
      <c r="C645" t="s">
        <v>65</v>
      </c>
      <c r="D645" t="s">
        <v>519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513</v>
      </c>
      <c r="AC645" t="s">
        <v>519</v>
      </c>
      <c r="AD645" t="s">
        <v>513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452</v>
      </c>
      <c r="C646" t="s">
        <v>65</v>
      </c>
      <c r="D646" t="s">
        <v>493</v>
      </c>
      <c r="E646" t="s">
        <v>493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492</v>
      </c>
      <c r="AC646" t="s">
        <v>671</v>
      </c>
      <c r="AD646" t="s">
        <v>492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452</v>
      </c>
      <c r="C647" t="s">
        <v>65</v>
      </c>
      <c r="D647" t="s">
        <v>515</v>
      </c>
      <c r="E647" t="s">
        <v>515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492</v>
      </c>
      <c r="AC647" t="s">
        <v>671</v>
      </c>
      <c r="AD647" t="s">
        <v>492</v>
      </c>
      <c r="AE647" t="s">
        <v>657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452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492</v>
      </c>
      <c r="AC648" t="s">
        <v>671</v>
      </c>
      <c r="AD648" t="s">
        <v>672</v>
      </c>
      <c r="AE648" t="s">
        <v>657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452</v>
      </c>
      <c r="C649" t="s">
        <v>67</v>
      </c>
      <c r="D649" t="s">
        <v>646</v>
      </c>
      <c r="E649" t="s">
        <v>646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492</v>
      </c>
      <c r="AC649" t="s">
        <v>511</v>
      </c>
      <c r="AD649" t="s">
        <v>492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452</v>
      </c>
      <c r="C650" t="s">
        <v>67</v>
      </c>
      <c r="D650" t="s">
        <v>511</v>
      </c>
      <c r="E650" t="s">
        <v>511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492</v>
      </c>
      <c r="AC650" t="s">
        <v>511</v>
      </c>
      <c r="AD650" t="s">
        <v>492</v>
      </c>
      <c r="AE650" t="s">
        <v>657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452</v>
      </c>
      <c r="C651" t="s">
        <v>67</v>
      </c>
      <c r="D651" t="s">
        <v>511</v>
      </c>
      <c r="E651" t="s">
        <v>490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492</v>
      </c>
      <c r="AC651" t="s">
        <v>490</v>
      </c>
      <c r="AD651" t="s">
        <v>492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452</v>
      </c>
      <c r="C652" t="s">
        <v>67</v>
      </c>
      <c r="D652" t="s">
        <v>511</v>
      </c>
      <c r="E652" t="s">
        <v>491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492</v>
      </c>
      <c r="AC652" t="s">
        <v>490</v>
      </c>
      <c r="AD652" t="s">
        <v>492</v>
      </c>
      <c r="AE652" t="s">
        <v>657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452</v>
      </c>
      <c r="C653" t="s">
        <v>67</v>
      </c>
      <c r="D653" t="s">
        <v>490</v>
      </c>
      <c r="E653" t="s">
        <v>490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492</v>
      </c>
      <c r="AC653" t="s">
        <v>164</v>
      </c>
      <c r="AD653" t="s">
        <v>490</v>
      </c>
      <c r="AE653" t="s">
        <v>657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452</v>
      </c>
      <c r="C654" t="s">
        <v>67</v>
      </c>
      <c r="D654" t="s">
        <v>490</v>
      </c>
      <c r="E654" t="s">
        <v>492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492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452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492</v>
      </c>
      <c r="AC655" t="s">
        <v>164</v>
      </c>
      <c r="AD655" t="s">
        <v>164</v>
      </c>
      <c r="AE655" t="s">
        <v>657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452</v>
      </c>
      <c r="C656" t="s">
        <v>67</v>
      </c>
      <c r="D656" t="s">
        <v>164</v>
      </c>
      <c r="E656" t="s">
        <v>647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492</v>
      </c>
      <c r="AC656" t="s">
        <v>164</v>
      </c>
      <c r="AD656" t="s">
        <v>491</v>
      </c>
      <c r="AE656" t="s">
        <v>657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452</v>
      </c>
      <c r="C657" t="s">
        <v>67</v>
      </c>
      <c r="D657" t="s">
        <v>491</v>
      </c>
      <c r="E657" t="s">
        <v>511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492</v>
      </c>
      <c r="AC657" t="s">
        <v>164</v>
      </c>
      <c r="AD657" t="s">
        <v>492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452</v>
      </c>
      <c r="C658" t="s">
        <v>67</v>
      </c>
      <c r="D658" t="s">
        <v>491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492</v>
      </c>
      <c r="AC658" t="s">
        <v>164</v>
      </c>
      <c r="AD658" t="s">
        <v>492</v>
      </c>
      <c r="AE658" t="s">
        <v>657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452</v>
      </c>
      <c r="C659" t="s">
        <v>67</v>
      </c>
      <c r="D659" t="s">
        <v>491</v>
      </c>
      <c r="E659" t="s">
        <v>491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492</v>
      </c>
      <c r="AC659" t="s">
        <v>164</v>
      </c>
      <c r="AD659" t="s">
        <v>514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452</v>
      </c>
      <c r="C660" t="s">
        <v>67</v>
      </c>
      <c r="D660" t="s">
        <v>491</v>
      </c>
      <c r="E660" t="s">
        <v>513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492</v>
      </c>
      <c r="AC660" t="s">
        <v>673</v>
      </c>
      <c r="AD660" t="s">
        <v>492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452</v>
      </c>
      <c r="C661" t="s">
        <v>67</v>
      </c>
      <c r="D661" t="s">
        <v>491</v>
      </c>
      <c r="E661" t="s">
        <v>492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492</v>
      </c>
      <c r="AC661" t="s">
        <v>673</v>
      </c>
      <c r="AD661" t="s">
        <v>492</v>
      </c>
      <c r="AE661" t="s">
        <v>657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452</v>
      </c>
      <c r="C662" t="s">
        <v>67</v>
      </c>
      <c r="D662" t="s">
        <v>491</v>
      </c>
      <c r="E662" t="s">
        <v>647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492</v>
      </c>
      <c r="AC662" t="s">
        <v>513</v>
      </c>
      <c r="AD662" t="s">
        <v>164</v>
      </c>
      <c r="AE662" t="s">
        <v>657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452</v>
      </c>
      <c r="C663" t="s">
        <v>67</v>
      </c>
      <c r="D663" t="s">
        <v>513</v>
      </c>
      <c r="E663" t="s">
        <v>491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492</v>
      </c>
      <c r="AC663" t="s">
        <v>513</v>
      </c>
      <c r="AD663" t="s">
        <v>491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452</v>
      </c>
      <c r="C664" t="s">
        <v>67</v>
      </c>
      <c r="D664" t="s">
        <v>513</v>
      </c>
      <c r="E664" t="s">
        <v>513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492</v>
      </c>
      <c r="AC664" t="s">
        <v>513</v>
      </c>
      <c r="AD664" t="s">
        <v>491</v>
      </c>
      <c r="AE664" t="s">
        <v>657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452</v>
      </c>
      <c r="C665" t="s">
        <v>67</v>
      </c>
      <c r="D665" t="s">
        <v>492</v>
      </c>
      <c r="E665" t="s">
        <v>511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492</v>
      </c>
      <c r="AC665" t="s">
        <v>513</v>
      </c>
      <c r="AD665" t="s">
        <v>492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452</v>
      </c>
      <c r="C666" t="s">
        <v>67</v>
      </c>
      <c r="D666" t="s">
        <v>492</v>
      </c>
      <c r="E666" t="s">
        <v>490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492</v>
      </c>
      <c r="AC666" t="s">
        <v>513</v>
      </c>
      <c r="AD666" t="s">
        <v>492</v>
      </c>
      <c r="AE666" t="s">
        <v>657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452</v>
      </c>
      <c r="C667" t="s">
        <v>67</v>
      </c>
      <c r="D667" t="s">
        <v>492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492</v>
      </c>
      <c r="AC667" t="s">
        <v>513</v>
      </c>
      <c r="AD667" t="s">
        <v>512</v>
      </c>
      <c r="AE667" t="s">
        <v>657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452</v>
      </c>
      <c r="C668" t="s">
        <v>67</v>
      </c>
      <c r="D668" t="s">
        <v>492</v>
      </c>
      <c r="E668" t="s">
        <v>491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492</v>
      </c>
      <c r="AC668" t="s">
        <v>492</v>
      </c>
      <c r="AD668" t="s">
        <v>490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452</v>
      </c>
      <c r="C669" t="s">
        <v>67</v>
      </c>
      <c r="D669" t="s">
        <v>492</v>
      </c>
      <c r="E669" t="s">
        <v>513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492</v>
      </c>
      <c r="AC669" t="s">
        <v>492</v>
      </c>
      <c r="AD669" t="s">
        <v>490</v>
      </c>
      <c r="AE669" t="s">
        <v>657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452</v>
      </c>
      <c r="C670" t="s">
        <v>67</v>
      </c>
      <c r="D670" t="s">
        <v>492</v>
      </c>
      <c r="E670" t="s">
        <v>492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492</v>
      </c>
      <c r="AC670" t="s">
        <v>492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452</v>
      </c>
      <c r="C671" t="s">
        <v>67</v>
      </c>
      <c r="D671" t="s">
        <v>492</v>
      </c>
      <c r="E671" t="s">
        <v>647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492</v>
      </c>
      <c r="AC671" t="s">
        <v>492</v>
      </c>
      <c r="AD671" t="s">
        <v>164</v>
      </c>
      <c r="AE671" t="s">
        <v>657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452</v>
      </c>
      <c r="C672" t="s">
        <v>67</v>
      </c>
      <c r="D672" t="s">
        <v>492</v>
      </c>
      <c r="E672" t="s">
        <v>512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492</v>
      </c>
      <c r="AC672" t="s">
        <v>492</v>
      </c>
      <c r="AD672" t="s">
        <v>491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452</v>
      </c>
      <c r="C673" t="s">
        <v>67</v>
      </c>
      <c r="D673" t="s">
        <v>492</v>
      </c>
      <c r="E673" t="s">
        <v>519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492</v>
      </c>
      <c r="AC673" t="s">
        <v>492</v>
      </c>
      <c r="AD673" t="s">
        <v>491</v>
      </c>
      <c r="AE673" t="s">
        <v>657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452</v>
      </c>
      <c r="C674" t="s">
        <v>67</v>
      </c>
      <c r="D674" t="s">
        <v>647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492</v>
      </c>
      <c r="AC674" t="s">
        <v>492</v>
      </c>
      <c r="AD674" t="s">
        <v>513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452</v>
      </c>
      <c r="C675" t="s">
        <v>67</v>
      </c>
      <c r="D675" t="s">
        <v>647</v>
      </c>
      <c r="E675" t="s">
        <v>647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492</v>
      </c>
      <c r="AC675" t="s">
        <v>492</v>
      </c>
      <c r="AD675" t="s">
        <v>513</v>
      </c>
      <c r="AE675" t="s">
        <v>657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452</v>
      </c>
      <c r="C676" t="s">
        <v>67</v>
      </c>
      <c r="D676" t="s">
        <v>512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492</v>
      </c>
      <c r="AC676" t="s">
        <v>492</v>
      </c>
      <c r="AD676" t="s">
        <v>492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452</v>
      </c>
      <c r="C677" t="s">
        <v>67</v>
      </c>
      <c r="D677" t="s">
        <v>512</v>
      </c>
      <c r="E677" t="s">
        <v>492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492</v>
      </c>
      <c r="AC677" t="s">
        <v>492</v>
      </c>
      <c r="AD677" t="s">
        <v>492</v>
      </c>
      <c r="AE677" t="s">
        <v>657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452</v>
      </c>
      <c r="C678" t="s">
        <v>67</v>
      </c>
      <c r="D678" t="s">
        <v>512</v>
      </c>
      <c r="E678" t="s">
        <v>512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492</v>
      </c>
      <c r="AC678" t="s">
        <v>492</v>
      </c>
      <c r="AD678" t="s">
        <v>672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452</v>
      </c>
      <c r="C679" t="s">
        <v>67</v>
      </c>
      <c r="D679" t="s">
        <v>519</v>
      </c>
      <c r="E679" t="s">
        <v>519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492</v>
      </c>
      <c r="AC679" t="s">
        <v>492</v>
      </c>
      <c r="AD679" t="s">
        <v>672</v>
      </c>
      <c r="AE679" t="s">
        <v>657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452</v>
      </c>
      <c r="C680" t="s">
        <v>67</v>
      </c>
      <c r="D680" t="s">
        <v>493</v>
      </c>
      <c r="E680" t="s">
        <v>493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492</v>
      </c>
      <c r="AC680" t="s">
        <v>492</v>
      </c>
      <c r="AD680" t="s">
        <v>514</v>
      </c>
      <c r="AE680" t="s">
        <v>657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452</v>
      </c>
      <c r="C681" t="s">
        <v>67</v>
      </c>
      <c r="D681" t="s">
        <v>515</v>
      </c>
      <c r="E681" t="s">
        <v>515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492</v>
      </c>
      <c r="AC681" t="s">
        <v>492</v>
      </c>
      <c r="AD681" t="s">
        <v>512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452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492</v>
      </c>
      <c r="AC682" t="s">
        <v>492</v>
      </c>
      <c r="AD682" t="s">
        <v>512</v>
      </c>
      <c r="AE682" t="s">
        <v>657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452</v>
      </c>
      <c r="C683" t="s">
        <v>69</v>
      </c>
      <c r="D683" t="s">
        <v>646</v>
      </c>
      <c r="E683" t="s">
        <v>646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492</v>
      </c>
      <c r="AC683" t="s">
        <v>492</v>
      </c>
      <c r="AD683" t="s">
        <v>519</v>
      </c>
      <c r="AE683" t="s">
        <v>657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452</v>
      </c>
      <c r="C684" t="s">
        <v>69</v>
      </c>
      <c r="D684" t="s">
        <v>511</v>
      </c>
      <c r="E684" t="s">
        <v>511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492</v>
      </c>
      <c r="AC684" t="s">
        <v>672</v>
      </c>
      <c r="AD684" t="s">
        <v>511</v>
      </c>
      <c r="AE684" t="s">
        <v>657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452</v>
      </c>
      <c r="C685" t="s">
        <v>69</v>
      </c>
      <c r="D685" t="s">
        <v>511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492</v>
      </c>
      <c r="AC685" t="s">
        <v>672</v>
      </c>
      <c r="AD685" t="s">
        <v>490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452</v>
      </c>
      <c r="C686" t="s">
        <v>69</v>
      </c>
      <c r="D686" t="s">
        <v>511</v>
      </c>
      <c r="E686" t="s">
        <v>491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492</v>
      </c>
      <c r="AC686" t="s">
        <v>672</v>
      </c>
      <c r="AD686" t="s">
        <v>490</v>
      </c>
      <c r="AE686" t="s">
        <v>657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452</v>
      </c>
      <c r="C687" t="s">
        <v>69</v>
      </c>
      <c r="D687" t="s">
        <v>490</v>
      </c>
      <c r="E687" t="s">
        <v>490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492</v>
      </c>
      <c r="AC687" t="s">
        <v>672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452</v>
      </c>
      <c r="C688" t="s">
        <v>69</v>
      </c>
      <c r="D688" t="s">
        <v>490</v>
      </c>
      <c r="E688" t="s">
        <v>492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492</v>
      </c>
      <c r="AC688" t="s">
        <v>672</v>
      </c>
      <c r="AD688" t="s">
        <v>164</v>
      </c>
      <c r="AE688" t="s">
        <v>657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452</v>
      </c>
      <c r="C689" t="s">
        <v>69</v>
      </c>
      <c r="D689" t="s">
        <v>164</v>
      </c>
      <c r="E689" t="s">
        <v>511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492</v>
      </c>
      <c r="AC689" t="s">
        <v>672</v>
      </c>
      <c r="AD689" t="s">
        <v>491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452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492</v>
      </c>
      <c r="AC690" t="s">
        <v>672</v>
      </c>
      <c r="AD690" t="s">
        <v>491</v>
      </c>
      <c r="AE690" t="s">
        <v>657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452</v>
      </c>
      <c r="C691" t="s">
        <v>69</v>
      </c>
      <c r="D691" t="s">
        <v>164</v>
      </c>
      <c r="E691" t="s">
        <v>492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492</v>
      </c>
      <c r="AC691" t="s">
        <v>672</v>
      </c>
      <c r="AD691" t="s">
        <v>492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452</v>
      </c>
      <c r="C692" t="s">
        <v>69</v>
      </c>
      <c r="D692" t="s">
        <v>164</v>
      </c>
      <c r="E692" t="s">
        <v>647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492</v>
      </c>
      <c r="AC692" t="s">
        <v>672</v>
      </c>
      <c r="AD692" t="s">
        <v>492</v>
      </c>
      <c r="AE692" t="s">
        <v>657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452</v>
      </c>
      <c r="C693" t="s">
        <v>69</v>
      </c>
      <c r="D693" t="s">
        <v>164</v>
      </c>
      <c r="E693" t="s">
        <v>514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492</v>
      </c>
      <c r="AC693" t="s">
        <v>672</v>
      </c>
      <c r="AD693" t="s">
        <v>672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452</v>
      </c>
      <c r="C694" t="s">
        <v>69</v>
      </c>
      <c r="D694" t="s">
        <v>164</v>
      </c>
      <c r="E694" t="s">
        <v>512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492</v>
      </c>
      <c r="AC694" t="s">
        <v>672</v>
      </c>
      <c r="AD694" t="s">
        <v>672</v>
      </c>
      <c r="AE694" t="s">
        <v>657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452</v>
      </c>
      <c r="C695" t="s">
        <v>69</v>
      </c>
      <c r="D695" t="s">
        <v>491</v>
      </c>
      <c r="E695" t="s">
        <v>511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492</v>
      </c>
      <c r="AC695" t="s">
        <v>672</v>
      </c>
      <c r="AD695" t="s">
        <v>512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452</v>
      </c>
      <c r="C696" t="s">
        <v>69</v>
      </c>
      <c r="D696" t="s">
        <v>491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492</v>
      </c>
      <c r="AC696" t="s">
        <v>672</v>
      </c>
      <c r="AD696" t="s">
        <v>512</v>
      </c>
      <c r="AE696" t="s">
        <v>657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452</v>
      </c>
      <c r="C697" t="s">
        <v>69</v>
      </c>
      <c r="D697" t="s">
        <v>491</v>
      </c>
      <c r="E697" t="s">
        <v>491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492</v>
      </c>
      <c r="AC697" t="s">
        <v>514</v>
      </c>
      <c r="AD697" t="s">
        <v>490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452</v>
      </c>
      <c r="C698" t="s">
        <v>69</v>
      </c>
      <c r="D698" t="s">
        <v>491</v>
      </c>
      <c r="E698" t="s">
        <v>513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492</v>
      </c>
      <c r="AC698" t="s">
        <v>514</v>
      </c>
      <c r="AD698" t="s">
        <v>164</v>
      </c>
      <c r="AE698" t="s">
        <v>657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452</v>
      </c>
      <c r="C699" t="s">
        <v>69</v>
      </c>
      <c r="D699" t="s">
        <v>491</v>
      </c>
      <c r="E699" t="s">
        <v>492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492</v>
      </c>
      <c r="AC699" t="s">
        <v>514</v>
      </c>
      <c r="AD699" t="s">
        <v>492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452</v>
      </c>
      <c r="C700" t="s">
        <v>69</v>
      </c>
      <c r="D700" t="s">
        <v>491</v>
      </c>
      <c r="E700" t="s">
        <v>647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492</v>
      </c>
      <c r="AC700" t="s">
        <v>514</v>
      </c>
      <c r="AD700" t="s">
        <v>492</v>
      </c>
      <c r="AE700" t="s">
        <v>657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452</v>
      </c>
      <c r="C701" t="s">
        <v>69</v>
      </c>
      <c r="D701" t="s">
        <v>491</v>
      </c>
      <c r="E701" t="s">
        <v>512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492</v>
      </c>
      <c r="AC701" t="s">
        <v>517</v>
      </c>
      <c r="AD701" t="s">
        <v>492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452</v>
      </c>
      <c r="C702" t="s">
        <v>69</v>
      </c>
      <c r="D702" t="s">
        <v>513</v>
      </c>
      <c r="E702" t="s">
        <v>491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492</v>
      </c>
      <c r="AC702" t="s">
        <v>517</v>
      </c>
      <c r="AD702" t="s">
        <v>492</v>
      </c>
      <c r="AE702" t="s">
        <v>657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452</v>
      </c>
      <c r="C703" t="s">
        <v>69</v>
      </c>
      <c r="D703" t="s">
        <v>513</v>
      </c>
      <c r="E703" t="s">
        <v>513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492</v>
      </c>
      <c r="AC703" t="s">
        <v>512</v>
      </c>
      <c r="AD703" t="s">
        <v>490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452</v>
      </c>
      <c r="C704" t="s">
        <v>69</v>
      </c>
      <c r="D704" t="s">
        <v>492</v>
      </c>
      <c r="E704" t="s">
        <v>511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492</v>
      </c>
      <c r="AC704" t="s">
        <v>512</v>
      </c>
      <c r="AD704" t="s">
        <v>490</v>
      </c>
      <c r="AE704" t="s">
        <v>657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452</v>
      </c>
      <c r="C705" t="s">
        <v>69</v>
      </c>
      <c r="D705" t="s">
        <v>492</v>
      </c>
      <c r="E705" t="s">
        <v>490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492</v>
      </c>
      <c r="AC705" t="s">
        <v>512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452</v>
      </c>
      <c r="C706" t="s">
        <v>69</v>
      </c>
      <c r="D706" t="s">
        <v>492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492</v>
      </c>
      <c r="AC706" t="s">
        <v>512</v>
      </c>
      <c r="AD706" t="s">
        <v>164</v>
      </c>
      <c r="AE706" t="s">
        <v>657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452</v>
      </c>
      <c r="C707" t="s">
        <v>69</v>
      </c>
      <c r="D707" t="s">
        <v>492</v>
      </c>
      <c r="E707" t="s">
        <v>491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492</v>
      </c>
      <c r="AC707" t="s">
        <v>512</v>
      </c>
      <c r="AD707" t="s">
        <v>491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452</v>
      </c>
      <c r="C708" t="s">
        <v>69</v>
      </c>
      <c r="D708" t="s">
        <v>492</v>
      </c>
      <c r="E708" t="s">
        <v>513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492</v>
      </c>
      <c r="AC708" t="s">
        <v>512</v>
      </c>
      <c r="AD708" t="s">
        <v>491</v>
      </c>
      <c r="AE708" t="s">
        <v>657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452</v>
      </c>
      <c r="C709" t="s">
        <v>69</v>
      </c>
      <c r="D709" t="s">
        <v>492</v>
      </c>
      <c r="E709" t="s">
        <v>492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492</v>
      </c>
      <c r="AC709" t="s">
        <v>512</v>
      </c>
      <c r="AD709" t="s">
        <v>492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452</v>
      </c>
      <c r="C710" t="s">
        <v>69</v>
      </c>
      <c r="D710" t="s">
        <v>492</v>
      </c>
      <c r="E710" t="s">
        <v>647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492</v>
      </c>
      <c r="AC710" t="s">
        <v>512</v>
      </c>
      <c r="AD710" t="s">
        <v>492</v>
      </c>
      <c r="AE710" t="s">
        <v>657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452</v>
      </c>
      <c r="C711" t="s">
        <v>69</v>
      </c>
      <c r="D711" t="s">
        <v>492</v>
      </c>
      <c r="E711" t="s">
        <v>514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492</v>
      </c>
      <c r="AC711" t="s">
        <v>512</v>
      </c>
      <c r="AD711" t="s">
        <v>672</v>
      </c>
      <c r="AE711" t="s">
        <v>657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452</v>
      </c>
      <c r="C712" t="s">
        <v>69</v>
      </c>
      <c r="D712" t="s">
        <v>492</v>
      </c>
      <c r="E712" t="s">
        <v>512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492</v>
      </c>
      <c r="AC712" t="s">
        <v>512</v>
      </c>
      <c r="AD712" t="s">
        <v>512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452</v>
      </c>
      <c r="C713" t="s">
        <v>69</v>
      </c>
      <c r="D713" t="s">
        <v>647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492</v>
      </c>
      <c r="AC713" t="s">
        <v>512</v>
      </c>
      <c r="AD713" t="s">
        <v>519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452</v>
      </c>
      <c r="C714" t="s">
        <v>69</v>
      </c>
      <c r="D714" t="s">
        <v>647</v>
      </c>
      <c r="E714" t="s">
        <v>647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492</v>
      </c>
      <c r="AC714" t="s">
        <v>657</v>
      </c>
      <c r="AD714" t="s">
        <v>490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452</v>
      </c>
      <c r="C715" t="s">
        <v>69</v>
      </c>
      <c r="D715" t="s">
        <v>514</v>
      </c>
      <c r="E715" t="s">
        <v>514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492</v>
      </c>
      <c r="AC715" t="s">
        <v>657</v>
      </c>
      <c r="AD715" t="s">
        <v>164</v>
      </c>
      <c r="AE715" t="s">
        <v>657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452</v>
      </c>
      <c r="C716" t="s">
        <v>69</v>
      </c>
      <c r="D716" t="s">
        <v>512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492</v>
      </c>
      <c r="AC716" t="s">
        <v>657</v>
      </c>
      <c r="AD716" t="s">
        <v>492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452</v>
      </c>
      <c r="C717" t="s">
        <v>69</v>
      </c>
      <c r="D717" t="s">
        <v>512</v>
      </c>
      <c r="E717" t="s">
        <v>512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492</v>
      </c>
      <c r="AC717" t="s">
        <v>657</v>
      </c>
      <c r="AD717" t="s">
        <v>492</v>
      </c>
      <c r="AE717" t="s">
        <v>657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452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492</v>
      </c>
      <c r="AC718" t="s">
        <v>657</v>
      </c>
      <c r="AD718" t="s">
        <v>672</v>
      </c>
      <c r="AE718" t="s">
        <v>657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452</v>
      </c>
      <c r="C719" t="s">
        <v>71</v>
      </c>
      <c r="D719" t="s">
        <v>511</v>
      </c>
      <c r="E719" t="s">
        <v>511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492</v>
      </c>
      <c r="AC719" t="s">
        <v>657</v>
      </c>
      <c r="AD719" t="s">
        <v>512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452</v>
      </c>
      <c r="C720" t="s">
        <v>71</v>
      </c>
      <c r="D720" t="s">
        <v>511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492</v>
      </c>
      <c r="AC720" t="s">
        <v>567</v>
      </c>
      <c r="AD720" t="s">
        <v>492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452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492</v>
      </c>
      <c r="AC721" t="s">
        <v>567</v>
      </c>
      <c r="AD721" t="s">
        <v>492</v>
      </c>
      <c r="AE721" t="s">
        <v>657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452</v>
      </c>
      <c r="C722" t="s">
        <v>71</v>
      </c>
      <c r="D722" t="s">
        <v>164</v>
      </c>
      <c r="E722" t="s">
        <v>647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492</v>
      </c>
      <c r="AC722" t="s">
        <v>519</v>
      </c>
      <c r="AD722" t="s">
        <v>490</v>
      </c>
      <c r="AE722" t="s">
        <v>657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452</v>
      </c>
      <c r="C723" t="s">
        <v>71</v>
      </c>
      <c r="D723" t="s">
        <v>164</v>
      </c>
      <c r="E723" t="s">
        <v>512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492</v>
      </c>
      <c r="AC723" t="s">
        <v>519</v>
      </c>
      <c r="AD723" t="s">
        <v>492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452</v>
      </c>
      <c r="C724" t="s">
        <v>71</v>
      </c>
      <c r="D724" t="s">
        <v>491</v>
      </c>
      <c r="E724" t="s">
        <v>511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492</v>
      </c>
      <c r="AC724" t="s">
        <v>519</v>
      </c>
      <c r="AD724" t="s">
        <v>492</v>
      </c>
      <c r="AE724" t="s">
        <v>657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452</v>
      </c>
      <c r="C725" t="s">
        <v>71</v>
      </c>
      <c r="D725" t="s">
        <v>491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492</v>
      </c>
      <c r="AC725" t="s">
        <v>515</v>
      </c>
      <c r="AD725" t="s">
        <v>492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452</v>
      </c>
      <c r="C726" t="s">
        <v>71</v>
      </c>
      <c r="D726" t="s">
        <v>491</v>
      </c>
      <c r="E726" t="s">
        <v>491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492</v>
      </c>
      <c r="AC726" t="s">
        <v>515</v>
      </c>
      <c r="AD726" t="s">
        <v>492</v>
      </c>
      <c r="AE726" t="s">
        <v>657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452</v>
      </c>
      <c r="C727" t="s">
        <v>71</v>
      </c>
      <c r="D727" t="s">
        <v>491</v>
      </c>
      <c r="E727" t="s">
        <v>492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672</v>
      </c>
      <c r="AC727" t="s">
        <v>671</v>
      </c>
      <c r="AD727" t="s">
        <v>492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452</v>
      </c>
      <c r="C728" t="s">
        <v>71</v>
      </c>
      <c r="D728" t="s">
        <v>491</v>
      </c>
      <c r="E728" t="s">
        <v>512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672</v>
      </c>
      <c r="AC728" t="s">
        <v>164</v>
      </c>
      <c r="AD728" t="s">
        <v>672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452</v>
      </c>
      <c r="C729" t="s">
        <v>71</v>
      </c>
      <c r="D729" t="s">
        <v>513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672</v>
      </c>
      <c r="AC729" t="s">
        <v>164</v>
      </c>
      <c r="AD729" t="s">
        <v>672</v>
      </c>
      <c r="AE729" t="s">
        <v>657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452</v>
      </c>
      <c r="C730" t="s">
        <v>71</v>
      </c>
      <c r="D730" t="s">
        <v>513</v>
      </c>
      <c r="E730" t="s">
        <v>491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672</v>
      </c>
      <c r="AC730" t="s">
        <v>672</v>
      </c>
      <c r="AD730" t="s">
        <v>672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452</v>
      </c>
      <c r="C731" t="s">
        <v>71</v>
      </c>
      <c r="D731" t="s">
        <v>513</v>
      </c>
      <c r="E731" t="s">
        <v>513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672</v>
      </c>
      <c r="AC731" t="s">
        <v>672</v>
      </c>
      <c r="AD731" t="s">
        <v>672</v>
      </c>
      <c r="AE731" t="s">
        <v>657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452</v>
      </c>
      <c r="C732" t="s">
        <v>71</v>
      </c>
      <c r="D732" t="s">
        <v>492</v>
      </c>
      <c r="E732" t="s">
        <v>490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672</v>
      </c>
      <c r="AC732" t="s">
        <v>657</v>
      </c>
      <c r="AD732" t="s">
        <v>672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452</v>
      </c>
      <c r="C733" t="s">
        <v>71</v>
      </c>
      <c r="D733" t="s">
        <v>492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672</v>
      </c>
      <c r="AC733" t="s">
        <v>519</v>
      </c>
      <c r="AD733" t="s">
        <v>672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452</v>
      </c>
      <c r="C734" t="s">
        <v>71</v>
      </c>
      <c r="D734" t="s">
        <v>492</v>
      </c>
      <c r="E734" t="s">
        <v>491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514</v>
      </c>
      <c r="AC734" t="s">
        <v>511</v>
      </c>
      <c r="AD734" t="s">
        <v>514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452</v>
      </c>
      <c r="C735" t="s">
        <v>71</v>
      </c>
      <c r="D735" t="s">
        <v>492</v>
      </c>
      <c r="E735" t="s">
        <v>513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514</v>
      </c>
      <c r="AC735" t="s">
        <v>514</v>
      </c>
      <c r="AD735" t="s">
        <v>514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452</v>
      </c>
      <c r="C736" t="s">
        <v>71</v>
      </c>
      <c r="D736" t="s">
        <v>492</v>
      </c>
      <c r="E736" t="s">
        <v>492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514</v>
      </c>
      <c r="AC736" t="s">
        <v>514</v>
      </c>
      <c r="AD736" t="s">
        <v>514</v>
      </c>
      <c r="AE736" t="s">
        <v>657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452</v>
      </c>
      <c r="C737" t="s">
        <v>71</v>
      </c>
      <c r="D737" t="s">
        <v>492</v>
      </c>
      <c r="E737" t="s">
        <v>647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514</v>
      </c>
      <c r="AC737" t="s">
        <v>657</v>
      </c>
      <c r="AD737" t="s">
        <v>514</v>
      </c>
      <c r="AE737" t="s">
        <v>657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452</v>
      </c>
      <c r="C738" t="s">
        <v>71</v>
      </c>
      <c r="D738" t="s">
        <v>647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514</v>
      </c>
      <c r="AC738" t="s">
        <v>657</v>
      </c>
      <c r="AD738" t="s">
        <v>519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452</v>
      </c>
      <c r="C739" t="s">
        <v>71</v>
      </c>
      <c r="D739" t="s">
        <v>647</v>
      </c>
      <c r="E739" t="s">
        <v>647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517</v>
      </c>
      <c r="AC739" t="s">
        <v>164</v>
      </c>
      <c r="AD739" t="s">
        <v>517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452</v>
      </c>
      <c r="C740" t="s">
        <v>71</v>
      </c>
      <c r="D740" t="s">
        <v>512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517</v>
      </c>
      <c r="AC740" t="s">
        <v>673</v>
      </c>
      <c r="AD740" t="s">
        <v>517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452</v>
      </c>
      <c r="C741" t="s">
        <v>71</v>
      </c>
      <c r="D741" t="s">
        <v>512</v>
      </c>
      <c r="E741" t="s">
        <v>512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517</v>
      </c>
      <c r="AC741" t="s">
        <v>673</v>
      </c>
      <c r="AD741" t="s">
        <v>517</v>
      </c>
      <c r="AE741" t="s">
        <v>657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452</v>
      </c>
      <c r="C742" t="s">
        <v>71</v>
      </c>
      <c r="D742" t="s">
        <v>519</v>
      </c>
      <c r="E742" t="s">
        <v>519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517</v>
      </c>
      <c r="AC742" t="s">
        <v>517</v>
      </c>
      <c r="AD742" t="s">
        <v>517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452</v>
      </c>
      <c r="C743" t="s">
        <v>71</v>
      </c>
      <c r="D743" t="s">
        <v>493</v>
      </c>
      <c r="E743" t="s">
        <v>493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517</v>
      </c>
      <c r="AC743" t="s">
        <v>517</v>
      </c>
      <c r="AD743" t="s">
        <v>517</v>
      </c>
      <c r="AE743" t="s">
        <v>657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452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517</v>
      </c>
      <c r="AC744" t="s">
        <v>657</v>
      </c>
      <c r="AD744" t="s">
        <v>517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452</v>
      </c>
      <c r="C745" t="s">
        <v>73</v>
      </c>
      <c r="D745" t="s">
        <v>646</v>
      </c>
      <c r="E745" t="s">
        <v>646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517</v>
      </c>
      <c r="AC745" t="s">
        <v>657</v>
      </c>
      <c r="AD745" t="s">
        <v>517</v>
      </c>
      <c r="AE745" t="s">
        <v>657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452</v>
      </c>
      <c r="C746" t="s">
        <v>73</v>
      </c>
      <c r="D746" t="s">
        <v>646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512</v>
      </c>
      <c r="AC746" t="s">
        <v>511</v>
      </c>
      <c r="AD746" t="s">
        <v>512</v>
      </c>
      <c r="AE746" t="s">
        <v>657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452</v>
      </c>
      <c r="C747" t="s">
        <v>73</v>
      </c>
      <c r="D747" t="s">
        <v>646</v>
      </c>
      <c r="E747" t="s">
        <v>647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512</v>
      </c>
      <c r="AC747" t="s">
        <v>490</v>
      </c>
      <c r="AD747" t="s">
        <v>512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452</v>
      </c>
      <c r="C748" t="s">
        <v>73</v>
      </c>
      <c r="D748" t="s">
        <v>511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512</v>
      </c>
      <c r="AC748" t="s">
        <v>164</v>
      </c>
      <c r="AD748" t="s">
        <v>164</v>
      </c>
      <c r="AE748" t="s">
        <v>657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452</v>
      </c>
      <c r="C749" t="s">
        <v>73</v>
      </c>
      <c r="D749" t="s">
        <v>511</v>
      </c>
      <c r="E749" t="s">
        <v>492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512</v>
      </c>
      <c r="AC749" t="s">
        <v>164</v>
      </c>
      <c r="AD749" t="s">
        <v>491</v>
      </c>
      <c r="AE749" t="s">
        <v>657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452</v>
      </c>
      <c r="C750" t="s">
        <v>73</v>
      </c>
      <c r="D750" t="s">
        <v>490</v>
      </c>
      <c r="E750" t="s">
        <v>490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512</v>
      </c>
      <c r="AC750" t="s">
        <v>164</v>
      </c>
      <c r="AD750" t="s">
        <v>512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452</v>
      </c>
      <c r="C751" t="s">
        <v>73</v>
      </c>
      <c r="D751" t="s">
        <v>490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512</v>
      </c>
      <c r="AC751" t="s">
        <v>164</v>
      </c>
      <c r="AD751" t="s">
        <v>512</v>
      </c>
      <c r="AE751" t="s">
        <v>657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452</v>
      </c>
      <c r="C752" t="s">
        <v>73</v>
      </c>
      <c r="D752" t="s">
        <v>490</v>
      </c>
      <c r="E752" t="s">
        <v>492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512</v>
      </c>
      <c r="AC752" t="s">
        <v>164</v>
      </c>
      <c r="AD752" t="s">
        <v>567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452</v>
      </c>
      <c r="C753" t="s">
        <v>73</v>
      </c>
      <c r="D753" t="s">
        <v>164</v>
      </c>
      <c r="E753" t="s">
        <v>511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512</v>
      </c>
      <c r="AC753" t="s">
        <v>673</v>
      </c>
      <c r="AD753" t="s">
        <v>491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452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512</v>
      </c>
      <c r="AC754" t="s">
        <v>673</v>
      </c>
      <c r="AD754" t="s">
        <v>512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452</v>
      </c>
      <c r="C755" t="s">
        <v>73</v>
      </c>
      <c r="D755" t="s">
        <v>164</v>
      </c>
      <c r="E755" t="s">
        <v>513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512</v>
      </c>
      <c r="AC755" t="s">
        <v>673</v>
      </c>
      <c r="AD755" t="s">
        <v>512</v>
      </c>
      <c r="AE755" t="s">
        <v>657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452</v>
      </c>
      <c r="C756" t="s">
        <v>73</v>
      </c>
      <c r="D756" t="s">
        <v>164</v>
      </c>
      <c r="E756" t="s">
        <v>492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512</v>
      </c>
      <c r="AC756" t="s">
        <v>492</v>
      </c>
      <c r="AD756" t="s">
        <v>492</v>
      </c>
      <c r="AE756" t="s">
        <v>657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452</v>
      </c>
      <c r="C757" t="s">
        <v>73</v>
      </c>
      <c r="D757" t="s">
        <v>164</v>
      </c>
      <c r="E757" t="s">
        <v>647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512</v>
      </c>
      <c r="AC757" t="s">
        <v>512</v>
      </c>
      <c r="AD757" t="s">
        <v>164</v>
      </c>
      <c r="AE757" t="s">
        <v>657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452</v>
      </c>
      <c r="C758" t="s">
        <v>73</v>
      </c>
      <c r="D758" t="s">
        <v>164</v>
      </c>
      <c r="E758" t="s">
        <v>512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512</v>
      </c>
      <c r="AC758" t="s">
        <v>512</v>
      </c>
      <c r="AD758" t="s">
        <v>512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452</v>
      </c>
      <c r="C759" t="s">
        <v>73</v>
      </c>
      <c r="D759" t="s">
        <v>491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512</v>
      </c>
      <c r="AC759" t="s">
        <v>512</v>
      </c>
      <c r="AD759" t="s">
        <v>512</v>
      </c>
      <c r="AE759" t="s">
        <v>657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452</v>
      </c>
      <c r="C760" t="s">
        <v>73</v>
      </c>
      <c r="D760" t="s">
        <v>491</v>
      </c>
      <c r="E760" t="s">
        <v>491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512</v>
      </c>
      <c r="AC760" t="s">
        <v>657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452</v>
      </c>
      <c r="C761" t="s">
        <v>73</v>
      </c>
      <c r="D761" t="s">
        <v>491</v>
      </c>
      <c r="E761" t="s">
        <v>492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512</v>
      </c>
      <c r="AC761" t="s">
        <v>657</v>
      </c>
      <c r="AD761" t="s">
        <v>672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452</v>
      </c>
      <c r="C762" t="s">
        <v>73</v>
      </c>
      <c r="D762" t="s">
        <v>491</v>
      </c>
      <c r="E762" t="s">
        <v>512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512</v>
      </c>
      <c r="AC762" t="s">
        <v>657</v>
      </c>
      <c r="AD762" t="s">
        <v>512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452</v>
      </c>
      <c r="C763" t="s">
        <v>73</v>
      </c>
      <c r="D763" t="s">
        <v>513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512</v>
      </c>
      <c r="AC763" t="s">
        <v>657</v>
      </c>
      <c r="AD763" t="s">
        <v>512</v>
      </c>
      <c r="AE763" t="s">
        <v>657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452</v>
      </c>
      <c r="C764" t="s">
        <v>73</v>
      </c>
      <c r="D764" t="s">
        <v>513</v>
      </c>
      <c r="E764" t="s">
        <v>491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512</v>
      </c>
      <c r="AC764" t="s">
        <v>519</v>
      </c>
      <c r="AD764" t="s">
        <v>512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452</v>
      </c>
      <c r="C765" t="s">
        <v>73</v>
      </c>
      <c r="D765" t="s">
        <v>513</v>
      </c>
      <c r="E765" t="s">
        <v>513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567</v>
      </c>
      <c r="AC765" t="s">
        <v>512</v>
      </c>
      <c r="AD765" t="s">
        <v>567</v>
      </c>
      <c r="AE765" t="s">
        <v>657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452</v>
      </c>
      <c r="C766" t="s">
        <v>73</v>
      </c>
      <c r="D766" t="s">
        <v>513</v>
      </c>
      <c r="E766" t="s">
        <v>492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519</v>
      </c>
      <c r="AC766" t="s">
        <v>513</v>
      </c>
      <c r="AD766" t="s">
        <v>519</v>
      </c>
      <c r="AE766" t="s">
        <v>657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452</v>
      </c>
      <c r="C767" t="s">
        <v>73</v>
      </c>
      <c r="D767" t="s">
        <v>492</v>
      </c>
      <c r="E767" t="s">
        <v>490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519</v>
      </c>
      <c r="AC767" t="s">
        <v>657</v>
      </c>
      <c r="AD767" t="s">
        <v>519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452</v>
      </c>
      <c r="C768" t="s">
        <v>73</v>
      </c>
      <c r="D768" t="s">
        <v>492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519</v>
      </c>
      <c r="AC768" t="s">
        <v>519</v>
      </c>
      <c r="AD768" t="s">
        <v>164</v>
      </c>
      <c r="AE768" t="s">
        <v>657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452</v>
      </c>
      <c r="C769" t="s">
        <v>73</v>
      </c>
      <c r="D769" t="s">
        <v>492</v>
      </c>
      <c r="E769" t="s">
        <v>492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519</v>
      </c>
      <c r="AC769" t="s">
        <v>519</v>
      </c>
      <c r="AD769" t="s">
        <v>519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452</v>
      </c>
      <c r="C770" t="s">
        <v>73</v>
      </c>
      <c r="D770" t="s">
        <v>492</v>
      </c>
      <c r="E770" t="s">
        <v>647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519</v>
      </c>
      <c r="AC770" t="s">
        <v>519</v>
      </c>
      <c r="AD770" t="s">
        <v>519</v>
      </c>
      <c r="AE770" t="s">
        <v>657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452</v>
      </c>
      <c r="C771" t="s">
        <v>73</v>
      </c>
      <c r="D771" t="s">
        <v>492</v>
      </c>
      <c r="E771" t="s">
        <v>512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493</v>
      </c>
      <c r="AC771" t="s">
        <v>164</v>
      </c>
      <c r="AD771" t="s">
        <v>493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452</v>
      </c>
      <c r="C772" t="s">
        <v>73</v>
      </c>
      <c r="D772" t="s">
        <v>492</v>
      </c>
      <c r="E772" t="s">
        <v>519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493</v>
      </c>
      <c r="AC772" t="s">
        <v>164</v>
      </c>
      <c r="AD772" t="s">
        <v>493</v>
      </c>
      <c r="AE772" t="s">
        <v>657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452</v>
      </c>
      <c r="C773" t="s">
        <v>73</v>
      </c>
      <c r="D773" t="s">
        <v>647</v>
      </c>
      <c r="E773" t="s">
        <v>511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493</v>
      </c>
      <c r="AC773" t="s">
        <v>673</v>
      </c>
      <c r="AD773" t="s">
        <v>493</v>
      </c>
      <c r="AE773" t="s">
        <v>657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452</v>
      </c>
      <c r="C774" t="s">
        <v>73</v>
      </c>
      <c r="D774" t="s">
        <v>647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493</v>
      </c>
      <c r="AC774" t="s">
        <v>513</v>
      </c>
      <c r="AD774" t="s">
        <v>488</v>
      </c>
      <c r="AE774" t="s">
        <v>657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452</v>
      </c>
      <c r="C775" t="s">
        <v>73</v>
      </c>
      <c r="D775" t="s">
        <v>647</v>
      </c>
      <c r="E775" t="s">
        <v>491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493</v>
      </c>
      <c r="AC775" t="s">
        <v>513</v>
      </c>
      <c r="AD775" t="s">
        <v>493</v>
      </c>
      <c r="AE775" t="s">
        <v>657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452</v>
      </c>
      <c r="C776" t="s">
        <v>73</v>
      </c>
      <c r="D776" t="s">
        <v>647</v>
      </c>
      <c r="E776" t="s">
        <v>492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493</v>
      </c>
      <c r="AC776" t="s">
        <v>492</v>
      </c>
      <c r="AD776" t="s">
        <v>493</v>
      </c>
      <c r="AE776" t="s">
        <v>657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452</v>
      </c>
      <c r="C777" t="s">
        <v>73</v>
      </c>
      <c r="D777" t="s">
        <v>647</v>
      </c>
      <c r="E777" t="s">
        <v>647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493</v>
      </c>
      <c r="AC777" t="s">
        <v>672</v>
      </c>
      <c r="AD777" t="s">
        <v>493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452</v>
      </c>
      <c r="C778" t="s">
        <v>73</v>
      </c>
      <c r="D778" t="s">
        <v>514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493</v>
      </c>
      <c r="AC778" t="s">
        <v>672</v>
      </c>
      <c r="AD778" t="s">
        <v>493</v>
      </c>
      <c r="AE778" t="s">
        <v>657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452</v>
      </c>
      <c r="C779" t="s">
        <v>73</v>
      </c>
      <c r="D779" t="s">
        <v>514</v>
      </c>
      <c r="E779" t="s">
        <v>492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493</v>
      </c>
      <c r="AC779" t="s">
        <v>514</v>
      </c>
      <c r="AD779" t="s">
        <v>493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452</v>
      </c>
      <c r="C780" t="s">
        <v>73</v>
      </c>
      <c r="D780" t="s">
        <v>514</v>
      </c>
      <c r="E780" t="s">
        <v>514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493</v>
      </c>
      <c r="AC780" t="s">
        <v>514</v>
      </c>
      <c r="AD780" t="s">
        <v>493</v>
      </c>
      <c r="AE780" t="s">
        <v>657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452</v>
      </c>
      <c r="C781" t="s">
        <v>73</v>
      </c>
      <c r="D781" t="s">
        <v>512</v>
      </c>
      <c r="E781" t="s">
        <v>646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493</v>
      </c>
      <c r="AC781" t="s">
        <v>517</v>
      </c>
      <c r="AD781" t="s">
        <v>493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452</v>
      </c>
      <c r="C782" t="s">
        <v>73</v>
      </c>
      <c r="D782" t="s">
        <v>512</v>
      </c>
      <c r="E782" t="s">
        <v>511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493</v>
      </c>
      <c r="AC782" t="s">
        <v>512</v>
      </c>
      <c r="AD782" t="s">
        <v>493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452</v>
      </c>
      <c r="C783" t="s">
        <v>73</v>
      </c>
      <c r="D783" t="s">
        <v>512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493</v>
      </c>
      <c r="AC783" t="s">
        <v>512</v>
      </c>
      <c r="AD783" t="s">
        <v>493</v>
      </c>
      <c r="AE783" t="s">
        <v>657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452</v>
      </c>
      <c r="C784" t="s">
        <v>73</v>
      </c>
      <c r="D784" t="s">
        <v>512</v>
      </c>
      <c r="E784" t="s">
        <v>492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493</v>
      </c>
      <c r="AC784" t="s">
        <v>657</v>
      </c>
      <c r="AD784" t="s">
        <v>493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452</v>
      </c>
      <c r="C785" t="s">
        <v>73</v>
      </c>
      <c r="D785" t="s">
        <v>512</v>
      </c>
      <c r="E785" t="s">
        <v>512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493</v>
      </c>
      <c r="AC785" t="s">
        <v>657</v>
      </c>
      <c r="AD785" t="s">
        <v>493</v>
      </c>
      <c r="AE785" t="s">
        <v>657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452</v>
      </c>
      <c r="C786" t="s">
        <v>73</v>
      </c>
      <c r="D786" t="s">
        <v>519</v>
      </c>
      <c r="E786" t="s">
        <v>492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493</v>
      </c>
      <c r="AC786" t="s">
        <v>519</v>
      </c>
      <c r="AD786" t="s">
        <v>493</v>
      </c>
      <c r="AE786" t="s">
        <v>657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452</v>
      </c>
      <c r="C787" t="s">
        <v>73</v>
      </c>
      <c r="D787" t="s">
        <v>519</v>
      </c>
      <c r="E787" t="s">
        <v>519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493</v>
      </c>
      <c r="AC787" t="s">
        <v>515</v>
      </c>
      <c r="AD787" t="s">
        <v>493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452</v>
      </c>
      <c r="C788" t="s">
        <v>73</v>
      </c>
      <c r="D788" t="s">
        <v>493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493</v>
      </c>
      <c r="AC788" t="s">
        <v>515</v>
      </c>
      <c r="AD788" t="s">
        <v>493</v>
      </c>
      <c r="AE788" t="s">
        <v>657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453</v>
      </c>
      <c r="C789" t="s">
        <v>57</v>
      </c>
      <c r="D789" t="s">
        <v>490</v>
      </c>
      <c r="E789" t="s">
        <v>490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515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453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515</v>
      </c>
      <c r="AC790" t="s">
        <v>164</v>
      </c>
      <c r="AD790" t="s">
        <v>515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453</v>
      </c>
      <c r="C791" t="s">
        <v>57</v>
      </c>
      <c r="D791" t="s">
        <v>491</v>
      </c>
      <c r="E791" t="s">
        <v>491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515</v>
      </c>
      <c r="AC791" t="s">
        <v>164</v>
      </c>
      <c r="AD791" t="s">
        <v>515</v>
      </c>
      <c r="AE791" t="s">
        <v>657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453</v>
      </c>
      <c r="C792" t="s">
        <v>57</v>
      </c>
      <c r="D792" t="s">
        <v>492</v>
      </c>
      <c r="E792" t="s">
        <v>492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515</v>
      </c>
      <c r="AC792" t="s">
        <v>673</v>
      </c>
      <c r="AD792" t="s">
        <v>515</v>
      </c>
      <c r="AE792" t="s">
        <v>657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453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515</v>
      </c>
      <c r="AC793" t="s">
        <v>672</v>
      </c>
      <c r="AD793" t="s">
        <v>493</v>
      </c>
      <c r="AE793" t="s">
        <v>657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453</v>
      </c>
      <c r="C794" t="s">
        <v>59</v>
      </c>
      <c r="D794" t="s">
        <v>491</v>
      </c>
      <c r="E794" t="s">
        <v>491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515</v>
      </c>
      <c r="AC794" t="s">
        <v>672</v>
      </c>
      <c r="AD794" t="s">
        <v>515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453</v>
      </c>
      <c r="C795" t="s">
        <v>59</v>
      </c>
      <c r="D795" t="s">
        <v>492</v>
      </c>
      <c r="E795" t="s">
        <v>492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515</v>
      </c>
      <c r="AC795" t="s">
        <v>672</v>
      </c>
      <c r="AD795" t="s">
        <v>515</v>
      </c>
      <c r="AE795" t="s">
        <v>657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453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515</v>
      </c>
      <c r="AC796" t="s">
        <v>512</v>
      </c>
      <c r="AD796" t="s">
        <v>515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453</v>
      </c>
      <c r="C797" t="s">
        <v>61</v>
      </c>
      <c r="D797" t="s">
        <v>490</v>
      </c>
      <c r="E797" t="s">
        <v>490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515</v>
      </c>
      <c r="AC797" t="s">
        <v>512</v>
      </c>
      <c r="AD797" t="s">
        <v>515</v>
      </c>
      <c r="AE797" t="s">
        <v>657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453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515</v>
      </c>
      <c r="AC798" t="s">
        <v>657</v>
      </c>
      <c r="AD798" t="s">
        <v>515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453</v>
      </c>
      <c r="C799" t="s">
        <v>61</v>
      </c>
      <c r="D799" t="s">
        <v>491</v>
      </c>
      <c r="E799" t="s">
        <v>491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515</v>
      </c>
      <c r="AC799" t="s">
        <v>657</v>
      </c>
      <c r="AD799" t="s">
        <v>515</v>
      </c>
      <c r="AE799" t="s">
        <v>657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453</v>
      </c>
      <c r="C800" t="s">
        <v>61</v>
      </c>
      <c r="D800" t="s">
        <v>492</v>
      </c>
      <c r="E800" t="s">
        <v>492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515</v>
      </c>
      <c r="AC800" t="s">
        <v>519</v>
      </c>
      <c r="AD800" t="s">
        <v>515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453</v>
      </c>
      <c r="C801" t="s">
        <v>63</v>
      </c>
      <c r="D801" t="s">
        <v>511</v>
      </c>
      <c r="E801" t="s">
        <v>511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515</v>
      </c>
      <c r="AC801" t="s">
        <v>515</v>
      </c>
      <c r="AD801" t="s">
        <v>515</v>
      </c>
      <c r="AE801" t="s">
        <v>657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453</v>
      </c>
      <c r="C802" t="s">
        <v>63</v>
      </c>
      <c r="D802" t="s">
        <v>490</v>
      </c>
      <c r="E802" t="s">
        <v>490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657</v>
      </c>
      <c r="AE802" t="s">
        <v>657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453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671</v>
      </c>
      <c r="AC803" t="s">
        <v>671</v>
      </c>
      <c r="AD803" t="s">
        <v>671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453</v>
      </c>
      <c r="C804" t="s">
        <v>63</v>
      </c>
      <c r="D804" t="s">
        <v>491</v>
      </c>
      <c r="E804" t="s">
        <v>511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671</v>
      </c>
      <c r="AC804" t="s">
        <v>513</v>
      </c>
      <c r="AD804" t="s">
        <v>671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453</v>
      </c>
      <c r="C805" t="s">
        <v>63</v>
      </c>
      <c r="D805" t="s">
        <v>491</v>
      </c>
      <c r="E805" t="s">
        <v>491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671</v>
      </c>
      <c r="AC805" t="s">
        <v>657</v>
      </c>
      <c r="AD805" t="s">
        <v>671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453</v>
      </c>
      <c r="C806" t="s">
        <v>63</v>
      </c>
      <c r="D806" t="s">
        <v>492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511</v>
      </c>
      <c r="AC806" t="s">
        <v>511</v>
      </c>
      <c r="AD806" t="s">
        <v>511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453</v>
      </c>
      <c r="C807" t="s">
        <v>63</v>
      </c>
      <c r="D807" t="s">
        <v>492</v>
      </c>
      <c r="E807" t="s">
        <v>492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511</v>
      </c>
      <c r="AC807" t="s">
        <v>511</v>
      </c>
      <c r="AD807" t="s">
        <v>511</v>
      </c>
      <c r="AE807" t="s">
        <v>657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453</v>
      </c>
      <c r="C808" t="s">
        <v>63</v>
      </c>
      <c r="D808" t="s">
        <v>493</v>
      </c>
      <c r="E808" t="s">
        <v>493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511</v>
      </c>
      <c r="AC808" t="s">
        <v>164</v>
      </c>
      <c r="AD808" t="s">
        <v>511</v>
      </c>
      <c r="AE808" t="s">
        <v>657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453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511</v>
      </c>
      <c r="AC809" t="s">
        <v>164</v>
      </c>
      <c r="AD809" t="s">
        <v>491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453</v>
      </c>
      <c r="C810" t="s">
        <v>65</v>
      </c>
      <c r="D810" t="s">
        <v>511</v>
      </c>
      <c r="E810" t="s">
        <v>511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511</v>
      </c>
      <c r="AC810" t="s">
        <v>164</v>
      </c>
      <c r="AD810" t="s">
        <v>491</v>
      </c>
      <c r="AE810" t="s">
        <v>657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453</v>
      </c>
      <c r="C811" t="s">
        <v>65</v>
      </c>
      <c r="D811" t="s">
        <v>511</v>
      </c>
      <c r="E811" t="s">
        <v>490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511</v>
      </c>
      <c r="AC811" t="s">
        <v>673</v>
      </c>
      <c r="AD811" t="s">
        <v>511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453</v>
      </c>
      <c r="C812" t="s">
        <v>65</v>
      </c>
      <c r="D812" t="s">
        <v>511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511</v>
      </c>
      <c r="AC812" t="s">
        <v>673</v>
      </c>
      <c r="AD812" t="s">
        <v>491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453</v>
      </c>
      <c r="C813" t="s">
        <v>65</v>
      </c>
      <c r="D813" t="s">
        <v>511</v>
      </c>
      <c r="E813" t="s">
        <v>491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511</v>
      </c>
      <c r="AC813" t="s">
        <v>513</v>
      </c>
      <c r="AD813" t="s">
        <v>511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453</v>
      </c>
      <c r="C814" t="s">
        <v>65</v>
      </c>
      <c r="D814" t="s">
        <v>490</v>
      </c>
      <c r="E814" t="s">
        <v>511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511</v>
      </c>
      <c r="AC814" t="s">
        <v>513</v>
      </c>
      <c r="AD814" t="s">
        <v>511</v>
      </c>
      <c r="AE814" t="s">
        <v>657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453</v>
      </c>
      <c r="C815" t="s">
        <v>65</v>
      </c>
      <c r="D815" t="s">
        <v>490</v>
      </c>
      <c r="E815" t="s">
        <v>490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511</v>
      </c>
      <c r="AC815" t="s">
        <v>513</v>
      </c>
      <c r="AD815" t="s">
        <v>491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453</v>
      </c>
      <c r="C816" t="s">
        <v>65</v>
      </c>
      <c r="D816" t="s">
        <v>490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511</v>
      </c>
      <c r="AC816" t="s">
        <v>513</v>
      </c>
      <c r="AD816" t="s">
        <v>492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453</v>
      </c>
      <c r="C817" t="s">
        <v>65</v>
      </c>
      <c r="D817" t="s">
        <v>490</v>
      </c>
      <c r="E817" t="s">
        <v>492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511</v>
      </c>
      <c r="AC817" t="s">
        <v>672</v>
      </c>
      <c r="AD817" t="s">
        <v>511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453</v>
      </c>
      <c r="C818" t="s">
        <v>65</v>
      </c>
      <c r="D818" t="s">
        <v>490</v>
      </c>
      <c r="E818" t="s">
        <v>512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511</v>
      </c>
      <c r="AC818" t="s">
        <v>672</v>
      </c>
      <c r="AD818" t="s">
        <v>511</v>
      </c>
      <c r="AE818" t="s">
        <v>657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453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511</v>
      </c>
      <c r="AC819" t="s">
        <v>672</v>
      </c>
      <c r="AD819" t="s">
        <v>490</v>
      </c>
      <c r="AE819" t="s">
        <v>657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453</v>
      </c>
      <c r="C820" t="s">
        <v>65</v>
      </c>
      <c r="D820" t="s">
        <v>164</v>
      </c>
      <c r="E820" t="s">
        <v>491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511</v>
      </c>
      <c r="AC820" t="s">
        <v>672</v>
      </c>
      <c r="AD820" t="s">
        <v>491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453</v>
      </c>
      <c r="C821" t="s">
        <v>65</v>
      </c>
      <c r="D821" t="s">
        <v>516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511</v>
      </c>
      <c r="AC821" t="s">
        <v>514</v>
      </c>
      <c r="AD821" t="s">
        <v>511</v>
      </c>
      <c r="AE821" t="s">
        <v>657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453</v>
      </c>
      <c r="C822" t="s">
        <v>65</v>
      </c>
      <c r="D822" t="s">
        <v>491</v>
      </c>
      <c r="E822" t="s">
        <v>511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511</v>
      </c>
      <c r="AC822" t="s">
        <v>512</v>
      </c>
      <c r="AD822" t="s">
        <v>511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453</v>
      </c>
      <c r="C823" t="s">
        <v>65</v>
      </c>
      <c r="D823" t="s">
        <v>491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511</v>
      </c>
      <c r="AC823" t="s">
        <v>512</v>
      </c>
      <c r="AD823" t="s">
        <v>511</v>
      </c>
      <c r="AE823" t="s">
        <v>657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453</v>
      </c>
      <c r="C824" t="s">
        <v>65</v>
      </c>
      <c r="D824" t="s">
        <v>491</v>
      </c>
      <c r="E824" t="s">
        <v>491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511</v>
      </c>
      <c r="AC824" t="s">
        <v>512</v>
      </c>
      <c r="AD824" t="s">
        <v>164</v>
      </c>
      <c r="AE824" t="s">
        <v>657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453</v>
      </c>
      <c r="C825" t="s">
        <v>65</v>
      </c>
      <c r="D825" t="s">
        <v>491</v>
      </c>
      <c r="E825" t="s">
        <v>513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511</v>
      </c>
      <c r="AC825" t="s">
        <v>512</v>
      </c>
      <c r="AD825" t="s">
        <v>491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453</v>
      </c>
      <c r="C826" t="s">
        <v>65</v>
      </c>
      <c r="D826" t="s">
        <v>491</v>
      </c>
      <c r="E826" t="s">
        <v>512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511</v>
      </c>
      <c r="AC826" t="s">
        <v>512</v>
      </c>
      <c r="AD826" t="s">
        <v>491</v>
      </c>
      <c r="AE826" t="s">
        <v>657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453</v>
      </c>
      <c r="C827" t="s">
        <v>65</v>
      </c>
      <c r="D827" t="s">
        <v>513</v>
      </c>
      <c r="E827" t="s">
        <v>491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511</v>
      </c>
      <c r="AC827" t="s">
        <v>512</v>
      </c>
      <c r="AD827" t="s">
        <v>492</v>
      </c>
      <c r="AE827" t="s">
        <v>657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453</v>
      </c>
      <c r="C828" t="s">
        <v>65</v>
      </c>
      <c r="D828" t="s">
        <v>513</v>
      </c>
      <c r="E828" t="s">
        <v>513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511</v>
      </c>
      <c r="AC828" t="s">
        <v>657</v>
      </c>
      <c r="AD828" t="s">
        <v>511</v>
      </c>
      <c r="AE828" t="s">
        <v>657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453</v>
      </c>
      <c r="C829" t="s">
        <v>65</v>
      </c>
      <c r="D829" t="s">
        <v>492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511</v>
      </c>
      <c r="AC829" t="s">
        <v>567</v>
      </c>
      <c r="AD829" t="s">
        <v>491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453</v>
      </c>
      <c r="C830" t="s">
        <v>65</v>
      </c>
      <c r="D830" t="s">
        <v>492</v>
      </c>
      <c r="E830" t="s">
        <v>491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511</v>
      </c>
      <c r="AC830" t="s">
        <v>519</v>
      </c>
      <c r="AD830" t="s">
        <v>511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453</v>
      </c>
      <c r="C831" t="s">
        <v>65</v>
      </c>
      <c r="D831" t="s">
        <v>492</v>
      </c>
      <c r="E831" t="s">
        <v>492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490</v>
      </c>
      <c r="AC831" t="s">
        <v>490</v>
      </c>
      <c r="AD831" t="s">
        <v>490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453</v>
      </c>
      <c r="C832" t="s">
        <v>65</v>
      </c>
      <c r="D832" t="s">
        <v>647</v>
      </c>
      <c r="E832" t="s">
        <v>647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490</v>
      </c>
      <c r="AC832" t="s">
        <v>490</v>
      </c>
      <c r="AD832" t="s">
        <v>490</v>
      </c>
      <c r="AE832" t="s">
        <v>657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453</v>
      </c>
      <c r="C833" t="s">
        <v>65</v>
      </c>
      <c r="D833" t="s">
        <v>517</v>
      </c>
      <c r="E833" t="s">
        <v>517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490</v>
      </c>
      <c r="AC833" t="s">
        <v>164</v>
      </c>
      <c r="AD833" t="s">
        <v>490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453</v>
      </c>
      <c r="C834" t="s">
        <v>65</v>
      </c>
      <c r="D834" t="s">
        <v>512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490</v>
      </c>
      <c r="AC834" t="s">
        <v>164</v>
      </c>
      <c r="AD834" t="s">
        <v>490</v>
      </c>
      <c r="AE834" t="s">
        <v>657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453</v>
      </c>
      <c r="C835" t="s">
        <v>65</v>
      </c>
      <c r="D835" t="s">
        <v>512</v>
      </c>
      <c r="E835" t="s">
        <v>491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490</v>
      </c>
      <c r="AC835" t="s">
        <v>164</v>
      </c>
      <c r="AD835" t="s">
        <v>492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453</v>
      </c>
      <c r="C836" t="s">
        <v>65</v>
      </c>
      <c r="D836" t="s">
        <v>512</v>
      </c>
      <c r="E836" t="s">
        <v>512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490</v>
      </c>
      <c r="AC836" t="s">
        <v>513</v>
      </c>
      <c r="AD836" t="s">
        <v>490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453</v>
      </c>
      <c r="C837" t="s">
        <v>65</v>
      </c>
      <c r="D837" t="s">
        <v>493</v>
      </c>
      <c r="E837" t="s">
        <v>493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490</v>
      </c>
      <c r="AC837" t="s">
        <v>513</v>
      </c>
      <c r="AD837" t="s">
        <v>490</v>
      </c>
      <c r="AE837" t="s">
        <v>657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453</v>
      </c>
      <c r="C838" t="s">
        <v>65</v>
      </c>
      <c r="D838" t="s">
        <v>515</v>
      </c>
      <c r="E838" t="s">
        <v>515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490</v>
      </c>
      <c r="AC838" t="s">
        <v>672</v>
      </c>
      <c r="AD838" t="s">
        <v>490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453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490</v>
      </c>
      <c r="AC839" t="s">
        <v>672</v>
      </c>
      <c r="AD839" t="s">
        <v>490</v>
      </c>
      <c r="AE839" t="s">
        <v>657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453</v>
      </c>
      <c r="C840" t="s">
        <v>67</v>
      </c>
      <c r="D840" t="s">
        <v>511</v>
      </c>
      <c r="E840" t="s">
        <v>511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490</v>
      </c>
      <c r="AC840" t="s">
        <v>672</v>
      </c>
      <c r="AD840" t="s">
        <v>492</v>
      </c>
      <c r="AE840" t="s">
        <v>657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453</v>
      </c>
      <c r="C841" t="s">
        <v>67</v>
      </c>
      <c r="D841" t="s">
        <v>511</v>
      </c>
      <c r="E841" t="s">
        <v>491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490</v>
      </c>
      <c r="AC841" t="s">
        <v>514</v>
      </c>
      <c r="AD841" t="s">
        <v>490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453</v>
      </c>
      <c r="C842" t="s">
        <v>67</v>
      </c>
      <c r="D842" t="s">
        <v>511</v>
      </c>
      <c r="E842" t="s">
        <v>492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490</v>
      </c>
      <c r="AC842" t="s">
        <v>514</v>
      </c>
      <c r="AD842" t="s">
        <v>490</v>
      </c>
      <c r="AE842" t="s">
        <v>657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453</v>
      </c>
      <c r="C843" t="s">
        <v>67</v>
      </c>
      <c r="D843" t="s">
        <v>490</v>
      </c>
      <c r="E843" t="s">
        <v>490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490</v>
      </c>
      <c r="AC843" t="s">
        <v>517</v>
      </c>
      <c r="AD843" t="s">
        <v>490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453</v>
      </c>
      <c r="C844" t="s">
        <v>67</v>
      </c>
      <c r="D844" t="s">
        <v>164</v>
      </c>
      <c r="E844" t="s">
        <v>490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490</v>
      </c>
      <c r="AC844" t="s">
        <v>512</v>
      </c>
      <c r="AD844" t="s">
        <v>671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453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490</v>
      </c>
      <c r="AC845" t="s">
        <v>512</v>
      </c>
      <c r="AD845" t="s">
        <v>511</v>
      </c>
      <c r="AE845" t="s">
        <v>657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453</v>
      </c>
      <c r="C846" t="s">
        <v>67</v>
      </c>
      <c r="D846" t="s">
        <v>164</v>
      </c>
      <c r="E846" t="s">
        <v>491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490</v>
      </c>
      <c r="AC846" t="s">
        <v>512</v>
      </c>
      <c r="AD846" t="s">
        <v>490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453</v>
      </c>
      <c r="C847" t="s">
        <v>67</v>
      </c>
      <c r="D847" t="s">
        <v>164</v>
      </c>
      <c r="E847" t="s">
        <v>513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490</v>
      </c>
      <c r="AC847" t="s">
        <v>512</v>
      </c>
      <c r="AD847" t="s">
        <v>490</v>
      </c>
      <c r="AE847" t="s">
        <v>657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453</v>
      </c>
      <c r="C848" t="s">
        <v>67</v>
      </c>
      <c r="D848" t="s">
        <v>164</v>
      </c>
      <c r="E848" t="s">
        <v>647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490</v>
      </c>
      <c r="AC848" t="s">
        <v>512</v>
      </c>
      <c r="AD848" t="s">
        <v>164</v>
      </c>
      <c r="AE848" t="s">
        <v>657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453</v>
      </c>
      <c r="C849" t="s">
        <v>67</v>
      </c>
      <c r="D849" t="s">
        <v>164</v>
      </c>
      <c r="E849" t="s">
        <v>517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490</v>
      </c>
      <c r="AC849" t="s">
        <v>512</v>
      </c>
      <c r="AD849" t="s">
        <v>492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453</v>
      </c>
      <c r="C850" t="s">
        <v>67</v>
      </c>
      <c r="D850" t="s">
        <v>164</v>
      </c>
      <c r="E850" t="s">
        <v>512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490</v>
      </c>
      <c r="AC850" t="s">
        <v>657</v>
      </c>
      <c r="AD850" t="s">
        <v>490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453</v>
      </c>
      <c r="C851" t="s">
        <v>67</v>
      </c>
      <c r="D851" t="s">
        <v>491</v>
      </c>
      <c r="E851" t="s">
        <v>511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490</v>
      </c>
      <c r="AC851" t="s">
        <v>657</v>
      </c>
      <c r="AD851" t="s">
        <v>490</v>
      </c>
      <c r="AE851" t="s">
        <v>657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453</v>
      </c>
      <c r="C852" t="s">
        <v>67</v>
      </c>
      <c r="D852" t="s">
        <v>491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490</v>
      </c>
      <c r="AC852" t="s">
        <v>657</v>
      </c>
      <c r="AD852" t="s">
        <v>164</v>
      </c>
      <c r="AE852" t="s">
        <v>657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453</v>
      </c>
      <c r="C853" t="s">
        <v>67</v>
      </c>
      <c r="D853" t="s">
        <v>491</v>
      </c>
      <c r="E853" t="s">
        <v>491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490</v>
      </c>
      <c r="AC853" t="s">
        <v>519</v>
      </c>
      <c r="AD853" t="s">
        <v>490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453</v>
      </c>
      <c r="C854" t="s">
        <v>67</v>
      </c>
      <c r="D854" t="s">
        <v>491</v>
      </c>
      <c r="E854" t="s">
        <v>513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490</v>
      </c>
      <c r="AC854" t="s">
        <v>519</v>
      </c>
      <c r="AD854" t="s">
        <v>490</v>
      </c>
      <c r="AE854" t="s">
        <v>657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453</v>
      </c>
      <c r="C855" t="s">
        <v>67</v>
      </c>
      <c r="D855" t="s">
        <v>491</v>
      </c>
      <c r="E855" t="s">
        <v>492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490</v>
      </c>
      <c r="AC855" t="s">
        <v>515</v>
      </c>
      <c r="AD855" t="s">
        <v>490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453</v>
      </c>
      <c r="C856" t="s">
        <v>67</v>
      </c>
      <c r="D856" t="s">
        <v>491</v>
      </c>
      <c r="E856" t="s">
        <v>647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671</v>
      </c>
      <c r="AD856" t="s">
        <v>164</v>
      </c>
      <c r="AE856" t="s">
        <v>657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453</v>
      </c>
      <c r="C857" t="s">
        <v>67</v>
      </c>
      <c r="D857" t="s">
        <v>491</v>
      </c>
      <c r="E857" t="s">
        <v>512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511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453</v>
      </c>
      <c r="C858" t="s">
        <v>67</v>
      </c>
      <c r="D858" t="s">
        <v>513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511</v>
      </c>
      <c r="AD858" t="s">
        <v>164</v>
      </c>
      <c r="AE858" t="s">
        <v>657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453</v>
      </c>
      <c r="C859" t="s">
        <v>67</v>
      </c>
      <c r="D859" t="s">
        <v>513</v>
      </c>
      <c r="E859" t="s">
        <v>513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490</v>
      </c>
      <c r="AD859" t="s">
        <v>164</v>
      </c>
      <c r="AE859" t="s">
        <v>657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453</v>
      </c>
      <c r="C860" t="s">
        <v>67</v>
      </c>
      <c r="D860" t="s">
        <v>492</v>
      </c>
      <c r="E860" t="s">
        <v>492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490</v>
      </c>
      <c r="AE860" t="s">
        <v>657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453</v>
      </c>
      <c r="C861" t="s">
        <v>67</v>
      </c>
      <c r="D861" t="s">
        <v>647</v>
      </c>
      <c r="E861" t="s">
        <v>647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453</v>
      </c>
      <c r="C862" t="s">
        <v>67</v>
      </c>
      <c r="D862" t="s">
        <v>514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657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453</v>
      </c>
      <c r="C863" t="s">
        <v>67</v>
      </c>
      <c r="D863" t="s">
        <v>514</v>
      </c>
      <c r="E863" t="s">
        <v>514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491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453</v>
      </c>
      <c r="C864" t="s">
        <v>67</v>
      </c>
      <c r="D864" t="s">
        <v>517</v>
      </c>
      <c r="E864" t="s">
        <v>517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672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453</v>
      </c>
      <c r="C865" t="s">
        <v>67</v>
      </c>
      <c r="D865" t="s">
        <v>512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672</v>
      </c>
      <c r="AE865" t="s">
        <v>657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453</v>
      </c>
      <c r="C866" t="s">
        <v>67</v>
      </c>
      <c r="D866" t="s">
        <v>512</v>
      </c>
      <c r="E866" t="s">
        <v>647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512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453</v>
      </c>
      <c r="C867" t="s">
        <v>67</v>
      </c>
      <c r="D867" t="s">
        <v>512</v>
      </c>
      <c r="E867" t="s">
        <v>512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673</v>
      </c>
      <c r="AD867" t="s">
        <v>164</v>
      </c>
      <c r="AE867" t="s">
        <v>657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453</v>
      </c>
      <c r="C868" t="s">
        <v>67</v>
      </c>
      <c r="D868" t="s">
        <v>519</v>
      </c>
      <c r="E868" t="s">
        <v>519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673</v>
      </c>
      <c r="AD868" t="s">
        <v>491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453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673</v>
      </c>
      <c r="AD869" t="s">
        <v>491</v>
      </c>
      <c r="AE869" t="s">
        <v>657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453</v>
      </c>
      <c r="C870" t="s">
        <v>69</v>
      </c>
      <c r="D870" t="s">
        <v>646</v>
      </c>
      <c r="E870" t="s">
        <v>646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513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453</v>
      </c>
      <c r="C871" t="s">
        <v>69</v>
      </c>
      <c r="D871" t="s">
        <v>511</v>
      </c>
      <c r="E871" t="s">
        <v>511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513</v>
      </c>
      <c r="AD871" t="s">
        <v>164</v>
      </c>
      <c r="AE871" t="s">
        <v>657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453</v>
      </c>
      <c r="C872" t="s">
        <v>69</v>
      </c>
      <c r="D872" t="s">
        <v>490</v>
      </c>
      <c r="E872" t="s">
        <v>511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513</v>
      </c>
      <c r="AD872" t="s">
        <v>513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453</v>
      </c>
      <c r="C873" t="s">
        <v>69</v>
      </c>
      <c r="D873" t="s">
        <v>490</v>
      </c>
      <c r="E873" t="s">
        <v>490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513</v>
      </c>
      <c r="AD873" t="s">
        <v>513</v>
      </c>
      <c r="AE873" t="s">
        <v>657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453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492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453</v>
      </c>
      <c r="C875" t="s">
        <v>69</v>
      </c>
      <c r="D875" t="s">
        <v>164</v>
      </c>
      <c r="E875" t="s">
        <v>492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492</v>
      </c>
      <c r="AD875" t="s">
        <v>164</v>
      </c>
      <c r="AE875" t="s">
        <v>657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453</v>
      </c>
      <c r="C876" t="s">
        <v>69</v>
      </c>
      <c r="D876" t="s">
        <v>164</v>
      </c>
      <c r="E876" t="s">
        <v>647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492</v>
      </c>
      <c r="AD876" t="s">
        <v>492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453</v>
      </c>
      <c r="C877" t="s">
        <v>69</v>
      </c>
      <c r="D877" t="s">
        <v>164</v>
      </c>
      <c r="E877" t="s">
        <v>517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672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453</v>
      </c>
      <c r="C878" t="s">
        <v>69</v>
      </c>
      <c r="D878" t="s">
        <v>164</v>
      </c>
      <c r="E878" t="s">
        <v>512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672</v>
      </c>
      <c r="AD878" t="s">
        <v>164</v>
      </c>
      <c r="AE878" t="s">
        <v>657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453</v>
      </c>
      <c r="C879" t="s">
        <v>69</v>
      </c>
      <c r="D879" t="s">
        <v>491</v>
      </c>
      <c r="E879" t="s">
        <v>511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672</v>
      </c>
      <c r="AD879" t="s">
        <v>672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453</v>
      </c>
      <c r="C880" t="s">
        <v>69</v>
      </c>
      <c r="D880" t="s">
        <v>491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672</v>
      </c>
      <c r="AD880" t="s">
        <v>672</v>
      </c>
      <c r="AE880" t="s">
        <v>657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453</v>
      </c>
      <c r="C881" t="s">
        <v>69</v>
      </c>
      <c r="D881" t="s">
        <v>491</v>
      </c>
      <c r="E881" t="s">
        <v>491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514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453</v>
      </c>
      <c r="C882" t="s">
        <v>69</v>
      </c>
      <c r="D882" t="s">
        <v>491</v>
      </c>
      <c r="E882" t="s">
        <v>512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514</v>
      </c>
      <c r="AD882" t="s">
        <v>164</v>
      </c>
      <c r="AE882" t="s">
        <v>657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453</v>
      </c>
      <c r="C883" t="s">
        <v>69</v>
      </c>
      <c r="D883" t="s">
        <v>513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514</v>
      </c>
      <c r="AD883" t="s">
        <v>514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453</v>
      </c>
      <c r="C884" t="s">
        <v>69</v>
      </c>
      <c r="D884" t="s">
        <v>513</v>
      </c>
      <c r="E884" t="s">
        <v>513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514</v>
      </c>
      <c r="AD884" t="s">
        <v>512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453</v>
      </c>
      <c r="C885" t="s">
        <v>69</v>
      </c>
      <c r="D885" t="s">
        <v>492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517</v>
      </c>
      <c r="AD885" t="s">
        <v>164</v>
      </c>
      <c r="AE885" t="s">
        <v>657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453</v>
      </c>
      <c r="C886" t="s">
        <v>69</v>
      </c>
      <c r="D886" t="s">
        <v>492</v>
      </c>
      <c r="E886" t="s">
        <v>492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517</v>
      </c>
      <c r="AD886" t="s">
        <v>517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453</v>
      </c>
      <c r="C887" t="s">
        <v>69</v>
      </c>
      <c r="D887" t="s">
        <v>647</v>
      </c>
      <c r="E887" t="s">
        <v>647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512</v>
      </c>
      <c r="AD887" t="s">
        <v>511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453</v>
      </c>
      <c r="C888" t="s">
        <v>69</v>
      </c>
      <c r="D888" t="s">
        <v>514</v>
      </c>
      <c r="E888" t="s">
        <v>646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512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453</v>
      </c>
      <c r="C889" t="s">
        <v>69</v>
      </c>
      <c r="D889" t="s">
        <v>514</v>
      </c>
      <c r="E889" t="s">
        <v>514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512</v>
      </c>
      <c r="AD889" t="s">
        <v>164</v>
      </c>
      <c r="AE889" t="s">
        <v>657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453</v>
      </c>
      <c r="C890" t="s">
        <v>69</v>
      </c>
      <c r="D890" t="s">
        <v>514</v>
      </c>
      <c r="E890" t="s">
        <v>512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512</v>
      </c>
      <c r="AD890" t="s">
        <v>491</v>
      </c>
      <c r="AE890" t="s">
        <v>657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453</v>
      </c>
      <c r="C891" t="s">
        <v>69</v>
      </c>
      <c r="D891" t="s">
        <v>517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512</v>
      </c>
      <c r="AD891" t="s">
        <v>512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453</v>
      </c>
      <c r="C892" t="s">
        <v>69</v>
      </c>
      <c r="D892" t="s">
        <v>517</v>
      </c>
      <c r="E892" t="s">
        <v>517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512</v>
      </c>
      <c r="AD892" t="s">
        <v>512</v>
      </c>
      <c r="AE892" t="s">
        <v>657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453</v>
      </c>
      <c r="C893" t="s">
        <v>69</v>
      </c>
      <c r="D893" t="s">
        <v>512</v>
      </c>
      <c r="E893" t="s">
        <v>512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657</v>
      </c>
      <c r="AD893" t="s">
        <v>490</v>
      </c>
      <c r="AE893" t="s">
        <v>657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453</v>
      </c>
      <c r="C894" t="s">
        <v>69</v>
      </c>
      <c r="D894" t="s">
        <v>519</v>
      </c>
      <c r="E894" t="s">
        <v>519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657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453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657</v>
      </c>
      <c r="AD895" t="s">
        <v>164</v>
      </c>
      <c r="AE895" t="s">
        <v>657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453</v>
      </c>
      <c r="C896" t="s">
        <v>71</v>
      </c>
      <c r="D896" t="s">
        <v>488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657</v>
      </c>
      <c r="AD896" t="s">
        <v>512</v>
      </c>
      <c r="AE896" t="s">
        <v>657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453</v>
      </c>
      <c r="C897" t="s">
        <v>71</v>
      </c>
      <c r="D897" t="s">
        <v>511</v>
      </c>
      <c r="E897" t="s">
        <v>511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567</v>
      </c>
      <c r="AD897" t="s">
        <v>164</v>
      </c>
      <c r="AE897" t="s">
        <v>657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453</v>
      </c>
      <c r="C898" t="s">
        <v>71</v>
      </c>
      <c r="D898" t="s">
        <v>490</v>
      </c>
      <c r="E898" t="s">
        <v>490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519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453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519</v>
      </c>
      <c r="AD899" t="s">
        <v>164</v>
      </c>
      <c r="AE899" t="s">
        <v>657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453</v>
      </c>
      <c r="C900" t="s">
        <v>71</v>
      </c>
      <c r="D900" t="s">
        <v>164</v>
      </c>
      <c r="E900" t="s">
        <v>491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515</v>
      </c>
      <c r="AD900" t="s">
        <v>164</v>
      </c>
      <c r="AE900" t="s">
        <v>657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453</v>
      </c>
      <c r="C901" t="s">
        <v>71</v>
      </c>
      <c r="D901" t="s">
        <v>164</v>
      </c>
      <c r="E901" t="s">
        <v>513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516</v>
      </c>
      <c r="AC901" t="s">
        <v>512</v>
      </c>
      <c r="AD901" t="s">
        <v>516</v>
      </c>
      <c r="AE901" t="s">
        <v>657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453</v>
      </c>
      <c r="C902" t="s">
        <v>71</v>
      </c>
      <c r="D902" t="s">
        <v>164</v>
      </c>
      <c r="E902" t="s">
        <v>647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491</v>
      </c>
      <c r="AC902" t="s">
        <v>671</v>
      </c>
      <c r="AD902" t="s">
        <v>491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453</v>
      </c>
      <c r="C903" t="s">
        <v>71</v>
      </c>
      <c r="D903" t="s">
        <v>164</v>
      </c>
      <c r="E903" t="s">
        <v>517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491</v>
      </c>
      <c r="AC903" t="s">
        <v>671</v>
      </c>
      <c r="AD903" t="s">
        <v>491</v>
      </c>
      <c r="AE903" t="s">
        <v>657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453</v>
      </c>
      <c r="C904" t="s">
        <v>71</v>
      </c>
      <c r="D904" t="s">
        <v>164</v>
      </c>
      <c r="E904" t="s">
        <v>512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491</v>
      </c>
      <c r="AC904" t="s">
        <v>511</v>
      </c>
      <c r="AD904" t="s">
        <v>164</v>
      </c>
      <c r="AE904" t="s">
        <v>657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453</v>
      </c>
      <c r="C905" t="s">
        <v>71</v>
      </c>
      <c r="D905" t="s">
        <v>491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491</v>
      </c>
      <c r="AC905" t="s">
        <v>511</v>
      </c>
      <c r="AD905" t="s">
        <v>491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453</v>
      </c>
      <c r="C906" t="s">
        <v>71</v>
      </c>
      <c r="D906" t="s">
        <v>491</v>
      </c>
      <c r="E906" t="s">
        <v>491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491</v>
      </c>
      <c r="AC906" t="s">
        <v>511</v>
      </c>
      <c r="AD906" t="s">
        <v>491</v>
      </c>
      <c r="AE906" t="s">
        <v>657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453</v>
      </c>
      <c r="C907" t="s">
        <v>71</v>
      </c>
      <c r="D907" t="s">
        <v>491</v>
      </c>
      <c r="E907" t="s">
        <v>492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491</v>
      </c>
      <c r="AC907" t="s">
        <v>511</v>
      </c>
      <c r="AD907" t="s">
        <v>492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453</v>
      </c>
      <c r="C908" t="s">
        <v>71</v>
      </c>
      <c r="D908" t="s">
        <v>491</v>
      </c>
      <c r="E908" t="s">
        <v>512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491</v>
      </c>
      <c r="AC908" t="s">
        <v>490</v>
      </c>
      <c r="AD908" t="s">
        <v>491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453</v>
      </c>
      <c r="C909" t="s">
        <v>71</v>
      </c>
      <c r="D909" t="s">
        <v>513</v>
      </c>
      <c r="E909" t="s">
        <v>513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491</v>
      </c>
      <c r="AC909" t="s">
        <v>490</v>
      </c>
      <c r="AD909" t="s">
        <v>491</v>
      </c>
      <c r="AE909" t="s">
        <v>657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453</v>
      </c>
      <c r="C910" t="s">
        <v>71</v>
      </c>
      <c r="D910" t="s">
        <v>492</v>
      </c>
      <c r="E910" t="s">
        <v>492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491</v>
      </c>
      <c r="AC910" t="s">
        <v>164</v>
      </c>
      <c r="AD910" t="s">
        <v>511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453</v>
      </c>
      <c r="C911" t="s">
        <v>71</v>
      </c>
      <c r="D911" t="s">
        <v>647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491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453</v>
      </c>
      <c r="C912" t="s">
        <v>71</v>
      </c>
      <c r="D912" t="s">
        <v>647</v>
      </c>
      <c r="E912" t="s">
        <v>647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491</v>
      </c>
      <c r="AC912" t="s">
        <v>164</v>
      </c>
      <c r="AD912" t="s">
        <v>164</v>
      </c>
      <c r="AE912" t="s">
        <v>657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453</v>
      </c>
      <c r="C913" t="s">
        <v>71</v>
      </c>
      <c r="D913" t="s">
        <v>647</v>
      </c>
      <c r="E913" t="s">
        <v>514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491</v>
      </c>
      <c r="AC913" t="s">
        <v>164</v>
      </c>
      <c r="AD913" t="s">
        <v>491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453</v>
      </c>
      <c r="C914" t="s">
        <v>71</v>
      </c>
      <c r="D914" t="s">
        <v>517</v>
      </c>
      <c r="E914" t="s">
        <v>517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491</v>
      </c>
      <c r="AC914" t="s">
        <v>164</v>
      </c>
      <c r="AD914" t="s">
        <v>491</v>
      </c>
      <c r="AE914" t="s">
        <v>657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453</v>
      </c>
      <c r="C915" t="s">
        <v>71</v>
      </c>
      <c r="D915" t="s">
        <v>512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491</v>
      </c>
      <c r="AC915" t="s">
        <v>164</v>
      </c>
      <c r="AD915" t="s">
        <v>492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453</v>
      </c>
      <c r="C916" t="s">
        <v>71</v>
      </c>
      <c r="D916" t="s">
        <v>512</v>
      </c>
      <c r="E916" t="s">
        <v>512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491</v>
      </c>
      <c r="AC916" t="s">
        <v>164</v>
      </c>
      <c r="AD916" t="s">
        <v>492</v>
      </c>
      <c r="AE916" t="s">
        <v>657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453</v>
      </c>
      <c r="C917" t="s">
        <v>71</v>
      </c>
      <c r="D917" t="s">
        <v>512</v>
      </c>
      <c r="E917" t="s">
        <v>567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491</v>
      </c>
      <c r="AC917" t="s">
        <v>673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453</v>
      </c>
      <c r="C918" t="s">
        <v>71</v>
      </c>
      <c r="D918" t="s">
        <v>519</v>
      </c>
      <c r="E918" t="s">
        <v>519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491</v>
      </c>
      <c r="AC918" t="s">
        <v>673</v>
      </c>
      <c r="AD918" t="s">
        <v>164</v>
      </c>
      <c r="AE918" t="s">
        <v>657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453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491</v>
      </c>
      <c r="AC919" t="s">
        <v>673</v>
      </c>
      <c r="AD919" t="s">
        <v>491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453</v>
      </c>
      <c r="C920" t="s">
        <v>73</v>
      </c>
      <c r="D920" t="s">
        <v>511</v>
      </c>
      <c r="E920" t="s">
        <v>511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491</v>
      </c>
      <c r="AC920" t="s">
        <v>673</v>
      </c>
      <c r="AD920" t="s">
        <v>491</v>
      </c>
      <c r="AE920" t="s">
        <v>657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453</v>
      </c>
      <c r="C921" t="s">
        <v>73</v>
      </c>
      <c r="D921" t="s">
        <v>511</v>
      </c>
      <c r="E921" t="s">
        <v>491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491</v>
      </c>
      <c r="AC921" t="s">
        <v>673</v>
      </c>
      <c r="AD921" t="s">
        <v>513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453</v>
      </c>
      <c r="C922" t="s">
        <v>73</v>
      </c>
      <c r="D922" t="s">
        <v>490</v>
      </c>
      <c r="E922" t="s">
        <v>490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491</v>
      </c>
      <c r="AC922" t="s">
        <v>673</v>
      </c>
      <c r="AD922" t="s">
        <v>492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453</v>
      </c>
      <c r="C923" t="s">
        <v>73</v>
      </c>
      <c r="D923" t="s">
        <v>490</v>
      </c>
      <c r="E923" t="s">
        <v>647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491</v>
      </c>
      <c r="AC923" t="s">
        <v>673</v>
      </c>
      <c r="AD923" t="s">
        <v>672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453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491</v>
      </c>
      <c r="AC924" t="s">
        <v>673</v>
      </c>
      <c r="AD924" t="s">
        <v>512</v>
      </c>
      <c r="AE924" t="s">
        <v>657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453</v>
      </c>
      <c r="C925" t="s">
        <v>73</v>
      </c>
      <c r="D925" t="s">
        <v>164</v>
      </c>
      <c r="E925" t="s">
        <v>491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491</v>
      </c>
      <c r="AC925" t="s">
        <v>513</v>
      </c>
      <c r="AD925" t="s">
        <v>671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453</v>
      </c>
      <c r="C926" t="s">
        <v>73</v>
      </c>
      <c r="D926" t="s">
        <v>164</v>
      </c>
      <c r="E926" t="s">
        <v>513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491</v>
      </c>
      <c r="AC926" t="s">
        <v>513</v>
      </c>
      <c r="AD926" t="s">
        <v>511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453</v>
      </c>
      <c r="C927" t="s">
        <v>73</v>
      </c>
      <c r="D927" t="s">
        <v>164</v>
      </c>
      <c r="E927" t="s">
        <v>647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491</v>
      </c>
      <c r="AC927" t="s">
        <v>513</v>
      </c>
      <c r="AD927" t="s">
        <v>511</v>
      </c>
      <c r="AE927" t="s">
        <v>657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453</v>
      </c>
      <c r="C928" t="s">
        <v>73</v>
      </c>
      <c r="D928" t="s">
        <v>164</v>
      </c>
      <c r="E928" t="s">
        <v>512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491</v>
      </c>
      <c r="AC928" t="s">
        <v>513</v>
      </c>
      <c r="AD928" t="s">
        <v>490</v>
      </c>
      <c r="AE928" t="s">
        <v>657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453</v>
      </c>
      <c r="C929" t="s">
        <v>73</v>
      </c>
      <c r="D929" t="s">
        <v>491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491</v>
      </c>
      <c r="AC929" t="s">
        <v>513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453</v>
      </c>
      <c r="C930" t="s">
        <v>73</v>
      </c>
      <c r="D930" t="s">
        <v>491</v>
      </c>
      <c r="E930" t="s">
        <v>491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491</v>
      </c>
      <c r="AC930" t="s">
        <v>513</v>
      </c>
      <c r="AD930" t="s">
        <v>164</v>
      </c>
      <c r="AE930" t="s">
        <v>657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453</v>
      </c>
      <c r="C931" t="s">
        <v>73</v>
      </c>
      <c r="D931" t="s">
        <v>491</v>
      </c>
      <c r="E931" t="s">
        <v>517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491</v>
      </c>
      <c r="AC931" t="s">
        <v>513</v>
      </c>
      <c r="AD931" t="s">
        <v>491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453</v>
      </c>
      <c r="C932" t="s">
        <v>73</v>
      </c>
      <c r="D932" t="s">
        <v>513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491</v>
      </c>
      <c r="AC932" t="s">
        <v>513</v>
      </c>
      <c r="AD932" t="s">
        <v>491</v>
      </c>
      <c r="AE932" t="s">
        <v>657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453</v>
      </c>
      <c r="C933" t="s">
        <v>73</v>
      </c>
      <c r="D933" t="s">
        <v>513</v>
      </c>
      <c r="E933" t="s">
        <v>513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491</v>
      </c>
      <c r="AC933" t="s">
        <v>513</v>
      </c>
      <c r="AD933" t="s">
        <v>513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453</v>
      </c>
      <c r="C934" t="s">
        <v>73</v>
      </c>
      <c r="D934" t="s">
        <v>492</v>
      </c>
      <c r="E934" t="s">
        <v>492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491</v>
      </c>
      <c r="AC934" t="s">
        <v>513</v>
      </c>
      <c r="AD934" t="s">
        <v>513</v>
      </c>
      <c r="AE934" t="s">
        <v>657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453</v>
      </c>
      <c r="C935" t="s">
        <v>73</v>
      </c>
      <c r="D935" t="s">
        <v>647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491</v>
      </c>
      <c r="AC935" t="s">
        <v>513</v>
      </c>
      <c r="AD935" t="s">
        <v>519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453</v>
      </c>
      <c r="C936" t="s">
        <v>73</v>
      </c>
      <c r="D936" t="s">
        <v>647</v>
      </c>
      <c r="E936" t="s">
        <v>491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491</v>
      </c>
      <c r="AC936" t="s">
        <v>513</v>
      </c>
      <c r="AD936" t="s">
        <v>519</v>
      </c>
      <c r="AE936" t="s">
        <v>657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453</v>
      </c>
      <c r="C937" t="s">
        <v>73</v>
      </c>
      <c r="D937" t="s">
        <v>647</v>
      </c>
      <c r="E937" t="s">
        <v>647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491</v>
      </c>
      <c r="AC937" t="s">
        <v>492</v>
      </c>
      <c r="AD937" t="s">
        <v>164</v>
      </c>
      <c r="AE937" t="s">
        <v>657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453</v>
      </c>
      <c r="C938" t="s">
        <v>73</v>
      </c>
      <c r="D938" t="s">
        <v>514</v>
      </c>
      <c r="E938" t="s">
        <v>514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491</v>
      </c>
      <c r="AC938" t="s">
        <v>492</v>
      </c>
      <c r="AD938" t="s">
        <v>491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453</v>
      </c>
      <c r="C939" t="s">
        <v>73</v>
      </c>
      <c r="D939" t="s">
        <v>517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491</v>
      </c>
      <c r="AC939" t="s">
        <v>492</v>
      </c>
      <c r="AD939" t="s">
        <v>491</v>
      </c>
      <c r="AE939" t="s">
        <v>657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453</v>
      </c>
      <c r="C940" t="s">
        <v>73</v>
      </c>
      <c r="D940" t="s">
        <v>517</v>
      </c>
      <c r="E940" t="s">
        <v>517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491</v>
      </c>
      <c r="AC940" t="s">
        <v>492</v>
      </c>
      <c r="AD940" t="s">
        <v>492</v>
      </c>
      <c r="AE940" t="s">
        <v>657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453</v>
      </c>
      <c r="C941" t="s">
        <v>73</v>
      </c>
      <c r="D941" t="s">
        <v>512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491</v>
      </c>
      <c r="AC941" t="s">
        <v>672</v>
      </c>
      <c r="AD941" t="s">
        <v>511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453</v>
      </c>
      <c r="C942" t="s">
        <v>73</v>
      </c>
      <c r="D942" t="s">
        <v>512</v>
      </c>
      <c r="E942" t="s">
        <v>512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491</v>
      </c>
      <c r="AC942" t="s">
        <v>672</v>
      </c>
      <c r="AD942" t="s">
        <v>511</v>
      </c>
      <c r="AE942" t="s">
        <v>657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454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491</v>
      </c>
      <c r="AC943" t="s">
        <v>672</v>
      </c>
      <c r="AD943" t="s">
        <v>164</v>
      </c>
      <c r="AE943" t="s">
        <v>657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454</v>
      </c>
      <c r="C944" t="s">
        <v>57</v>
      </c>
      <c r="D944" t="s">
        <v>490</v>
      </c>
      <c r="E944" t="s">
        <v>490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491</v>
      </c>
      <c r="AC944" t="s">
        <v>672</v>
      </c>
      <c r="AD944" t="s">
        <v>491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454</v>
      </c>
      <c r="C945" t="s">
        <v>57</v>
      </c>
      <c r="D945" t="s">
        <v>164</v>
      </c>
      <c r="E945" t="s">
        <v>490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491</v>
      </c>
      <c r="AC945" t="s">
        <v>672</v>
      </c>
      <c r="AD945" t="s">
        <v>491</v>
      </c>
      <c r="AE945" t="s">
        <v>657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454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491</v>
      </c>
      <c r="AC946" t="s">
        <v>672</v>
      </c>
      <c r="AD946" t="s">
        <v>513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454</v>
      </c>
      <c r="C947" t="s">
        <v>57</v>
      </c>
      <c r="D947" t="s">
        <v>491</v>
      </c>
      <c r="E947" t="s">
        <v>491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491</v>
      </c>
      <c r="AC947" t="s">
        <v>672</v>
      </c>
      <c r="AD947" t="s">
        <v>513</v>
      </c>
      <c r="AE947" t="s">
        <v>657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454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491</v>
      </c>
      <c r="AC948" t="s">
        <v>672</v>
      </c>
      <c r="AD948" t="s">
        <v>492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454</v>
      </c>
      <c r="C949" t="s">
        <v>59</v>
      </c>
      <c r="D949" t="s">
        <v>490</v>
      </c>
      <c r="E949" t="s">
        <v>490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491</v>
      </c>
      <c r="AC949" t="s">
        <v>672</v>
      </c>
      <c r="AD949" t="s">
        <v>672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454</v>
      </c>
      <c r="C950" t="s">
        <v>59</v>
      </c>
      <c r="D950" t="s">
        <v>164</v>
      </c>
      <c r="E950" t="s">
        <v>490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491</v>
      </c>
      <c r="AC950" t="s">
        <v>672</v>
      </c>
      <c r="AD950" t="s">
        <v>512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454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491</v>
      </c>
      <c r="AC951" t="s">
        <v>514</v>
      </c>
      <c r="AD951" t="s">
        <v>164</v>
      </c>
      <c r="AE951" t="s">
        <v>657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454</v>
      </c>
      <c r="C952" t="s">
        <v>59</v>
      </c>
      <c r="D952" t="s">
        <v>491</v>
      </c>
      <c r="E952" t="s">
        <v>491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491</v>
      </c>
      <c r="AC952" t="s">
        <v>514</v>
      </c>
      <c r="AD952" t="s">
        <v>491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454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491</v>
      </c>
      <c r="AC953" t="s">
        <v>514</v>
      </c>
      <c r="AD953" t="s">
        <v>491</v>
      </c>
      <c r="AE953" t="s">
        <v>657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454</v>
      </c>
      <c r="C954" t="s">
        <v>61</v>
      </c>
      <c r="D954" t="s">
        <v>511</v>
      </c>
      <c r="E954" t="s">
        <v>511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491</v>
      </c>
      <c r="AC954" t="s">
        <v>514</v>
      </c>
      <c r="AD954" t="s">
        <v>513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454</v>
      </c>
      <c r="C955" t="s">
        <v>61</v>
      </c>
      <c r="D955" t="s">
        <v>490</v>
      </c>
      <c r="E955" t="s">
        <v>490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491</v>
      </c>
      <c r="AC955" t="s">
        <v>514</v>
      </c>
      <c r="AD955" t="s">
        <v>514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454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491</v>
      </c>
      <c r="AC956" t="s">
        <v>517</v>
      </c>
      <c r="AD956" t="s">
        <v>491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454</v>
      </c>
      <c r="C957" t="s">
        <v>61</v>
      </c>
      <c r="D957" t="s">
        <v>491</v>
      </c>
      <c r="E957" t="s">
        <v>491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491</v>
      </c>
      <c r="AC957" t="s">
        <v>517</v>
      </c>
      <c r="AD957" t="s">
        <v>491</v>
      </c>
      <c r="AE957" t="s">
        <v>657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454</v>
      </c>
      <c r="C958" t="s">
        <v>61</v>
      </c>
      <c r="D958" t="s">
        <v>492</v>
      </c>
      <c r="E958" t="s">
        <v>492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491</v>
      </c>
      <c r="AC958" t="s">
        <v>517</v>
      </c>
      <c r="AD958" t="s">
        <v>513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454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491</v>
      </c>
      <c r="AC959" t="s">
        <v>517</v>
      </c>
      <c r="AD959" t="s">
        <v>517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454</v>
      </c>
      <c r="C960" t="s">
        <v>63</v>
      </c>
      <c r="D960" t="s">
        <v>511</v>
      </c>
      <c r="E960" t="s">
        <v>511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491</v>
      </c>
      <c r="AC960" t="s">
        <v>512</v>
      </c>
      <c r="AD960" t="s">
        <v>511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454</v>
      </c>
      <c r="C961" t="s">
        <v>63</v>
      </c>
      <c r="D961" t="s">
        <v>490</v>
      </c>
      <c r="E961" t="s">
        <v>490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491</v>
      </c>
      <c r="AC961" t="s">
        <v>512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454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491</v>
      </c>
      <c r="AC962" t="s">
        <v>512</v>
      </c>
      <c r="AD962" t="s">
        <v>164</v>
      </c>
      <c r="AE962" t="s">
        <v>657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454</v>
      </c>
      <c r="C963" t="s">
        <v>63</v>
      </c>
      <c r="D963" t="s">
        <v>491</v>
      </c>
      <c r="E963" t="s">
        <v>511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491</v>
      </c>
      <c r="AC963" t="s">
        <v>512</v>
      </c>
      <c r="AD963" t="s">
        <v>491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454</v>
      </c>
      <c r="C964" t="s">
        <v>63</v>
      </c>
      <c r="D964" t="s">
        <v>491</v>
      </c>
      <c r="E964" t="s">
        <v>491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491</v>
      </c>
      <c r="AC964" t="s">
        <v>512</v>
      </c>
      <c r="AD964" t="s">
        <v>491</v>
      </c>
      <c r="AE964" t="s">
        <v>657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454</v>
      </c>
      <c r="C965" t="s">
        <v>63</v>
      </c>
      <c r="D965" t="s">
        <v>492</v>
      </c>
      <c r="E965" t="s">
        <v>492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491</v>
      </c>
      <c r="AC965" t="s">
        <v>512</v>
      </c>
      <c r="AD965" t="s">
        <v>513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454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491</v>
      </c>
      <c r="AC966" t="s">
        <v>512</v>
      </c>
      <c r="AD966" t="s">
        <v>513</v>
      </c>
      <c r="AE966" t="s">
        <v>657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454</v>
      </c>
      <c r="C967" t="s">
        <v>65</v>
      </c>
      <c r="D967" t="s">
        <v>511</v>
      </c>
      <c r="E967" t="s">
        <v>511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491</v>
      </c>
      <c r="AC967" t="s">
        <v>512</v>
      </c>
      <c r="AD967" t="s">
        <v>492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454</v>
      </c>
      <c r="C968" t="s">
        <v>65</v>
      </c>
      <c r="D968" t="s">
        <v>490</v>
      </c>
      <c r="E968" t="s">
        <v>511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491</v>
      </c>
      <c r="AC968" t="s">
        <v>512</v>
      </c>
      <c r="AD968" t="s">
        <v>492</v>
      </c>
      <c r="AE968" t="s">
        <v>657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454</v>
      </c>
      <c r="C969" t="s">
        <v>65</v>
      </c>
      <c r="D969" t="s">
        <v>490</v>
      </c>
      <c r="E969" t="s">
        <v>490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491</v>
      </c>
      <c r="AC969" t="s">
        <v>512</v>
      </c>
      <c r="AD969" t="s">
        <v>672</v>
      </c>
      <c r="AE969" t="s">
        <v>657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454</v>
      </c>
      <c r="C970" t="s">
        <v>65</v>
      </c>
      <c r="D970" t="s">
        <v>490</v>
      </c>
      <c r="E970" t="s">
        <v>492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491</v>
      </c>
      <c r="AC970" t="s">
        <v>512</v>
      </c>
      <c r="AD970" t="s">
        <v>512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454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491</v>
      </c>
      <c r="AC971" t="s">
        <v>512</v>
      </c>
      <c r="AD971" t="s">
        <v>512</v>
      </c>
      <c r="AE971" t="s">
        <v>657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454</v>
      </c>
      <c r="C972" t="s">
        <v>65</v>
      </c>
      <c r="D972" t="s">
        <v>164</v>
      </c>
      <c r="E972" t="s">
        <v>513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491</v>
      </c>
      <c r="AC972" t="s">
        <v>657</v>
      </c>
      <c r="AD972" t="s">
        <v>164</v>
      </c>
      <c r="AE972" t="s">
        <v>657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454</v>
      </c>
      <c r="C973" t="s">
        <v>65</v>
      </c>
      <c r="D973" t="s">
        <v>164</v>
      </c>
      <c r="E973" t="s">
        <v>647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491</v>
      </c>
      <c r="AC973" t="s">
        <v>657</v>
      </c>
      <c r="AD973" t="s">
        <v>491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454</v>
      </c>
      <c r="C974" t="s">
        <v>65</v>
      </c>
      <c r="D974" t="s">
        <v>164</v>
      </c>
      <c r="E974" t="s">
        <v>512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491</v>
      </c>
      <c r="AC974" t="s">
        <v>657</v>
      </c>
      <c r="AD974" t="s">
        <v>491</v>
      </c>
      <c r="AE974" t="s">
        <v>657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454</v>
      </c>
      <c r="C975" t="s">
        <v>65</v>
      </c>
      <c r="D975" t="s">
        <v>491</v>
      </c>
      <c r="E975" t="s">
        <v>511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491</v>
      </c>
      <c r="AC975" t="s">
        <v>657</v>
      </c>
      <c r="AD975" t="s">
        <v>512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454</v>
      </c>
      <c r="C976" t="s">
        <v>65</v>
      </c>
      <c r="D976" t="s">
        <v>491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491</v>
      </c>
      <c r="AC976" t="s">
        <v>567</v>
      </c>
      <c r="AD976" t="s">
        <v>491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454</v>
      </c>
      <c r="C977" t="s">
        <v>65</v>
      </c>
      <c r="D977" t="s">
        <v>491</v>
      </c>
      <c r="E977" t="s">
        <v>491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491</v>
      </c>
      <c r="AC977" t="s">
        <v>567</v>
      </c>
      <c r="AD977" t="s">
        <v>491</v>
      </c>
      <c r="AE977" t="s">
        <v>657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454</v>
      </c>
      <c r="C978" t="s">
        <v>65</v>
      </c>
      <c r="D978" t="s">
        <v>513</v>
      </c>
      <c r="E978" t="s">
        <v>491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491</v>
      </c>
      <c r="AC978" t="s">
        <v>519</v>
      </c>
      <c r="AD978" t="s">
        <v>490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454</v>
      </c>
      <c r="C979" t="s">
        <v>65</v>
      </c>
      <c r="D979" t="s">
        <v>492</v>
      </c>
      <c r="E979" t="s">
        <v>492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491</v>
      </c>
      <c r="AC979" t="s">
        <v>519</v>
      </c>
      <c r="AD979" t="s">
        <v>164</v>
      </c>
      <c r="AE979" t="s">
        <v>657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454</v>
      </c>
      <c r="C980" t="s">
        <v>65</v>
      </c>
      <c r="D980" t="s">
        <v>647</v>
      </c>
      <c r="E980" t="s">
        <v>647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491</v>
      </c>
      <c r="AC980" t="s">
        <v>519</v>
      </c>
      <c r="AD980" t="s">
        <v>491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454</v>
      </c>
      <c r="C981" t="s">
        <v>65</v>
      </c>
      <c r="D981" t="s">
        <v>512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491</v>
      </c>
      <c r="AC981" t="s">
        <v>519</v>
      </c>
      <c r="AD981" t="s">
        <v>491</v>
      </c>
      <c r="AE981" t="s">
        <v>657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454</v>
      </c>
      <c r="C982" t="s">
        <v>65</v>
      </c>
      <c r="D982" t="s">
        <v>512</v>
      </c>
      <c r="E982" t="s">
        <v>512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491</v>
      </c>
      <c r="AC982" t="s">
        <v>519</v>
      </c>
      <c r="AD982" t="s">
        <v>513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454</v>
      </c>
      <c r="C983" t="s">
        <v>65</v>
      </c>
      <c r="D983" t="s">
        <v>512</v>
      </c>
      <c r="E983" t="s">
        <v>567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491</v>
      </c>
      <c r="AC983" t="s">
        <v>519</v>
      </c>
      <c r="AD983" t="s">
        <v>492</v>
      </c>
      <c r="AE983" t="s">
        <v>657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454</v>
      </c>
      <c r="C984" t="s">
        <v>65</v>
      </c>
      <c r="D984" t="s">
        <v>519</v>
      </c>
      <c r="E984" t="s">
        <v>519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491</v>
      </c>
      <c r="AC984" t="s">
        <v>493</v>
      </c>
      <c r="AD984" t="s">
        <v>491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454</v>
      </c>
      <c r="C985" t="s">
        <v>65</v>
      </c>
      <c r="D985" t="s">
        <v>493</v>
      </c>
      <c r="E985" t="s">
        <v>493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491</v>
      </c>
      <c r="AC985" t="s">
        <v>515</v>
      </c>
      <c r="AD985" t="s">
        <v>491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454</v>
      </c>
      <c r="C986" t="s">
        <v>65</v>
      </c>
      <c r="D986" t="s">
        <v>515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491</v>
      </c>
      <c r="AC986" t="s">
        <v>515</v>
      </c>
      <c r="AD986" t="s">
        <v>491</v>
      </c>
      <c r="AE986" t="s">
        <v>657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454</v>
      </c>
      <c r="C987" t="s">
        <v>65</v>
      </c>
      <c r="D987" t="s">
        <v>515</v>
      </c>
      <c r="E987" t="s">
        <v>515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513</v>
      </c>
      <c r="AC987" t="s">
        <v>511</v>
      </c>
      <c r="AD987" t="s">
        <v>513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454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513</v>
      </c>
      <c r="AC988" t="s">
        <v>164</v>
      </c>
      <c r="AD988" t="s">
        <v>164</v>
      </c>
      <c r="AE988" t="s">
        <v>657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454</v>
      </c>
      <c r="C989" t="s">
        <v>67</v>
      </c>
      <c r="D989" t="s">
        <v>511</v>
      </c>
      <c r="E989" t="s">
        <v>511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513</v>
      </c>
      <c r="AC989" t="s">
        <v>164</v>
      </c>
      <c r="AD989" t="s">
        <v>513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454</v>
      </c>
      <c r="C990" t="s">
        <v>67</v>
      </c>
      <c r="D990" t="s">
        <v>490</v>
      </c>
      <c r="E990" t="s">
        <v>490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513</v>
      </c>
      <c r="AC990" t="s">
        <v>164</v>
      </c>
      <c r="AD990" t="s">
        <v>513</v>
      </c>
      <c r="AE990" t="s">
        <v>657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454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513</v>
      </c>
      <c r="AC991" t="s">
        <v>673</v>
      </c>
      <c r="AD991" t="s">
        <v>513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454</v>
      </c>
      <c r="C992" t="s">
        <v>67</v>
      </c>
      <c r="D992" t="s">
        <v>164</v>
      </c>
      <c r="E992" t="s">
        <v>513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513</v>
      </c>
      <c r="AC992" t="s">
        <v>673</v>
      </c>
      <c r="AD992" t="s">
        <v>513</v>
      </c>
      <c r="AE992" t="s">
        <v>657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454</v>
      </c>
      <c r="C993" t="s">
        <v>67</v>
      </c>
      <c r="D993" t="s">
        <v>164</v>
      </c>
      <c r="E993" t="s">
        <v>647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513</v>
      </c>
      <c r="AC993" t="s">
        <v>673</v>
      </c>
      <c r="AD993" t="s">
        <v>517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454</v>
      </c>
      <c r="C994" t="s">
        <v>67</v>
      </c>
      <c r="D994" t="s">
        <v>164</v>
      </c>
      <c r="E994" t="s">
        <v>512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513</v>
      </c>
      <c r="AC994" t="s">
        <v>513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454</v>
      </c>
      <c r="C995" t="s">
        <v>67</v>
      </c>
      <c r="D995" t="s">
        <v>491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513</v>
      </c>
      <c r="AC995" t="s">
        <v>513</v>
      </c>
      <c r="AD995" t="s">
        <v>491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454</v>
      </c>
      <c r="C996" t="s">
        <v>67</v>
      </c>
      <c r="D996" t="s">
        <v>491</v>
      </c>
      <c r="E996" t="s">
        <v>491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513</v>
      </c>
      <c r="AC996" t="s">
        <v>513</v>
      </c>
      <c r="AD996" t="s">
        <v>513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454</v>
      </c>
      <c r="C997" t="s">
        <v>67</v>
      </c>
      <c r="D997" t="s">
        <v>491</v>
      </c>
      <c r="E997" t="s">
        <v>513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513</v>
      </c>
      <c r="AC997" t="s">
        <v>513</v>
      </c>
      <c r="AD997" t="s">
        <v>513</v>
      </c>
      <c r="AE997" t="s">
        <v>657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454</v>
      </c>
      <c r="C998" t="s">
        <v>67</v>
      </c>
      <c r="D998" t="s">
        <v>491</v>
      </c>
      <c r="E998" t="s">
        <v>647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513</v>
      </c>
      <c r="AC998" t="s">
        <v>672</v>
      </c>
      <c r="AD998" t="s">
        <v>491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454</v>
      </c>
      <c r="C999" t="s">
        <v>67</v>
      </c>
      <c r="D999" t="s">
        <v>491</v>
      </c>
      <c r="E999" t="s">
        <v>512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513</v>
      </c>
      <c r="AC999" t="s">
        <v>672</v>
      </c>
      <c r="AD999" t="s">
        <v>491</v>
      </c>
      <c r="AE999" t="s">
        <v>657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454</v>
      </c>
      <c r="C1000" t="s">
        <v>67</v>
      </c>
      <c r="D1000" t="s">
        <v>491</v>
      </c>
      <c r="E1000" t="s">
        <v>519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513</v>
      </c>
      <c r="AC1000" t="s">
        <v>514</v>
      </c>
      <c r="AD1000" t="s">
        <v>513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454</v>
      </c>
      <c r="C1001" t="s">
        <v>67</v>
      </c>
      <c r="D1001" t="s">
        <v>513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513</v>
      </c>
      <c r="AC1001" t="s">
        <v>514</v>
      </c>
      <c r="AD1001" t="s">
        <v>513</v>
      </c>
      <c r="AE1001" t="s">
        <v>657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454</v>
      </c>
      <c r="C1002" t="s">
        <v>67</v>
      </c>
      <c r="D1002" t="s">
        <v>513</v>
      </c>
      <c r="E1002" t="s">
        <v>513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513</v>
      </c>
      <c r="AC1002" t="s">
        <v>517</v>
      </c>
      <c r="AD1002" t="s">
        <v>513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454</v>
      </c>
      <c r="C1003" t="s">
        <v>67</v>
      </c>
      <c r="D1003" t="s">
        <v>492</v>
      </c>
      <c r="E1003" t="s">
        <v>492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513</v>
      </c>
      <c r="AC1003" t="s">
        <v>512</v>
      </c>
      <c r="AD1003" t="s">
        <v>491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454</v>
      </c>
      <c r="C1004" t="s">
        <v>67</v>
      </c>
      <c r="D1004" t="s">
        <v>647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513</v>
      </c>
      <c r="AC1004" t="s">
        <v>512</v>
      </c>
      <c r="AD1004" t="s">
        <v>491</v>
      </c>
      <c r="AE1004" t="s">
        <v>657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454</v>
      </c>
      <c r="C1005" t="s">
        <v>67</v>
      </c>
      <c r="D1005" t="s">
        <v>647</v>
      </c>
      <c r="E1005" t="s">
        <v>647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513</v>
      </c>
      <c r="AC1005" t="s">
        <v>512</v>
      </c>
      <c r="AD1005" t="s">
        <v>513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454</v>
      </c>
      <c r="C1006" t="s">
        <v>67</v>
      </c>
      <c r="D1006" t="s">
        <v>517</v>
      </c>
      <c r="E1006" t="s">
        <v>517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513</v>
      </c>
      <c r="AC1006" t="s">
        <v>657</v>
      </c>
      <c r="AD1006" t="s">
        <v>164</v>
      </c>
      <c r="AE1006" t="s">
        <v>657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454</v>
      </c>
      <c r="C1007" t="s">
        <v>67</v>
      </c>
      <c r="D1007" t="s">
        <v>512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513</v>
      </c>
      <c r="AC1007" t="s">
        <v>657</v>
      </c>
      <c r="AD1007" t="s">
        <v>513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454</v>
      </c>
      <c r="C1008" t="s">
        <v>67</v>
      </c>
      <c r="D1008" t="s">
        <v>512</v>
      </c>
      <c r="E1008" t="s">
        <v>512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513</v>
      </c>
      <c r="AC1008" t="s">
        <v>657</v>
      </c>
      <c r="AD1008" t="s">
        <v>513</v>
      </c>
      <c r="AE1008" t="s">
        <v>657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454</v>
      </c>
      <c r="C1009" t="s">
        <v>67</v>
      </c>
      <c r="D1009" t="s">
        <v>519</v>
      </c>
      <c r="E1009" t="s">
        <v>519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513</v>
      </c>
      <c r="AC1009" t="s">
        <v>519</v>
      </c>
      <c r="AD1009" t="s">
        <v>513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454</v>
      </c>
      <c r="C1010" t="s">
        <v>67</v>
      </c>
      <c r="D1010" t="s">
        <v>493</v>
      </c>
      <c r="E1010" t="s">
        <v>493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492</v>
      </c>
      <c r="AC1010" t="s">
        <v>671</v>
      </c>
      <c r="AD1010" t="s">
        <v>492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454</v>
      </c>
      <c r="C1011" t="s">
        <v>67</v>
      </c>
      <c r="D1011" t="s">
        <v>515</v>
      </c>
      <c r="E1011" t="s">
        <v>515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492</v>
      </c>
      <c r="AC1011" t="s">
        <v>671</v>
      </c>
      <c r="AD1011" t="s">
        <v>492</v>
      </c>
      <c r="AE1011" t="s">
        <v>657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454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492</v>
      </c>
      <c r="AC1012" t="s">
        <v>511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454</v>
      </c>
      <c r="C1013" t="s">
        <v>69</v>
      </c>
      <c r="D1013" t="s">
        <v>511</v>
      </c>
      <c r="E1013" t="s">
        <v>511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492</v>
      </c>
      <c r="AC1013" t="s">
        <v>511</v>
      </c>
      <c r="AD1013" t="s">
        <v>492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454</v>
      </c>
      <c r="C1014" t="s">
        <v>69</v>
      </c>
      <c r="D1014" t="s">
        <v>490</v>
      </c>
      <c r="E1014" t="s">
        <v>490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492</v>
      </c>
      <c r="AC1014" t="s">
        <v>511</v>
      </c>
      <c r="AD1014" t="s">
        <v>492</v>
      </c>
      <c r="AE1014" t="s">
        <v>657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454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492</v>
      </c>
      <c r="AC1015" t="s">
        <v>490</v>
      </c>
      <c r="AD1015" t="s">
        <v>492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454</v>
      </c>
      <c r="C1016" t="s">
        <v>69</v>
      </c>
      <c r="D1016" t="s">
        <v>164</v>
      </c>
      <c r="E1016" t="s">
        <v>491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492</v>
      </c>
      <c r="AC1016" t="s">
        <v>490</v>
      </c>
      <c r="AD1016" t="s">
        <v>492</v>
      </c>
      <c r="AE1016" t="s">
        <v>657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454</v>
      </c>
      <c r="C1017" t="s">
        <v>69</v>
      </c>
      <c r="D1017" t="s">
        <v>164</v>
      </c>
      <c r="E1017" t="s">
        <v>513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492</v>
      </c>
      <c r="AC1017" t="s">
        <v>164</v>
      </c>
      <c r="AD1017" t="s">
        <v>490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454</v>
      </c>
      <c r="C1018" t="s">
        <v>69</v>
      </c>
      <c r="D1018" t="s">
        <v>164</v>
      </c>
      <c r="E1018" t="s">
        <v>647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492</v>
      </c>
      <c r="AC1018" t="s">
        <v>164</v>
      </c>
      <c r="AD1018" t="s">
        <v>490</v>
      </c>
      <c r="AE1018" t="s">
        <v>657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454</v>
      </c>
      <c r="C1019" t="s">
        <v>69</v>
      </c>
      <c r="D1019" t="s">
        <v>164</v>
      </c>
      <c r="E1019" t="s">
        <v>514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492</v>
      </c>
      <c r="AC1019" t="s">
        <v>164</v>
      </c>
      <c r="AD1019" t="s">
        <v>164</v>
      </c>
      <c r="AE1019" t="s">
        <v>657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454</v>
      </c>
      <c r="C1020" t="s">
        <v>69</v>
      </c>
      <c r="D1020" t="s">
        <v>164</v>
      </c>
      <c r="E1020" t="s">
        <v>512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492</v>
      </c>
      <c r="AC1020" t="s">
        <v>164</v>
      </c>
      <c r="AD1020" t="s">
        <v>491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454</v>
      </c>
      <c r="C1021" t="s">
        <v>69</v>
      </c>
      <c r="D1021" t="s">
        <v>491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492</v>
      </c>
      <c r="AC1021" t="s">
        <v>164</v>
      </c>
      <c r="AD1021" t="s">
        <v>513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454</v>
      </c>
      <c r="C1022" t="s">
        <v>69</v>
      </c>
      <c r="D1022" t="s">
        <v>491</v>
      </c>
      <c r="E1022" t="s">
        <v>491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492</v>
      </c>
      <c r="AC1022" t="s">
        <v>164</v>
      </c>
      <c r="AD1022" t="s">
        <v>492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454</v>
      </c>
      <c r="C1023" t="s">
        <v>69</v>
      </c>
      <c r="D1023" t="s">
        <v>491</v>
      </c>
      <c r="E1023" t="s">
        <v>513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492</v>
      </c>
      <c r="AC1023" t="s">
        <v>164</v>
      </c>
      <c r="AD1023" t="s">
        <v>492</v>
      </c>
      <c r="AE1023" t="s">
        <v>657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454</v>
      </c>
      <c r="C1024" t="s">
        <v>69</v>
      </c>
      <c r="D1024" t="s">
        <v>513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492</v>
      </c>
      <c r="AC1024" t="s">
        <v>164</v>
      </c>
      <c r="AD1024" t="s">
        <v>512</v>
      </c>
      <c r="AE1024" t="s">
        <v>657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454</v>
      </c>
      <c r="C1025" t="s">
        <v>69</v>
      </c>
      <c r="D1025" t="s">
        <v>513</v>
      </c>
      <c r="E1025" t="s">
        <v>513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492</v>
      </c>
      <c r="AC1025" t="s">
        <v>673</v>
      </c>
      <c r="AD1025" t="s">
        <v>492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454</v>
      </c>
      <c r="C1026" t="s">
        <v>69</v>
      </c>
      <c r="D1026" t="s">
        <v>492</v>
      </c>
      <c r="E1026" t="s">
        <v>492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492</v>
      </c>
      <c r="AC1026" t="s">
        <v>673</v>
      </c>
      <c r="AD1026" t="s">
        <v>492</v>
      </c>
      <c r="AE1026" t="s">
        <v>657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454</v>
      </c>
      <c r="C1027" t="s">
        <v>69</v>
      </c>
      <c r="D1027" t="s">
        <v>647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492</v>
      </c>
      <c r="AC1027" t="s">
        <v>513</v>
      </c>
      <c r="AD1027" t="s">
        <v>490</v>
      </c>
      <c r="AE1027" t="s">
        <v>657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454</v>
      </c>
      <c r="C1028" t="s">
        <v>69</v>
      </c>
      <c r="D1028" t="s">
        <v>647</v>
      </c>
      <c r="E1028" t="s">
        <v>647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492</v>
      </c>
      <c r="AC1028" t="s">
        <v>513</v>
      </c>
      <c r="AD1028" t="s">
        <v>164</v>
      </c>
      <c r="AE1028" t="s">
        <v>657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454</v>
      </c>
      <c r="C1029" t="s">
        <v>69</v>
      </c>
      <c r="D1029" t="s">
        <v>517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492</v>
      </c>
      <c r="AC1029" t="s">
        <v>513</v>
      </c>
      <c r="AD1029" t="s">
        <v>491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454</v>
      </c>
      <c r="C1030" t="s">
        <v>69</v>
      </c>
      <c r="D1030" t="s">
        <v>517</v>
      </c>
      <c r="E1030" t="s">
        <v>517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492</v>
      </c>
      <c r="AC1030" t="s">
        <v>513</v>
      </c>
      <c r="AD1030" t="s">
        <v>491</v>
      </c>
      <c r="AE1030" t="s">
        <v>657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454</v>
      </c>
      <c r="C1031" t="s">
        <v>69</v>
      </c>
      <c r="D1031" t="s">
        <v>512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492</v>
      </c>
      <c r="AC1031" t="s">
        <v>513</v>
      </c>
      <c r="AD1031" t="s">
        <v>513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454</v>
      </c>
      <c r="C1032" t="s">
        <v>69</v>
      </c>
      <c r="D1032" t="s">
        <v>512</v>
      </c>
      <c r="E1032" t="s">
        <v>512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492</v>
      </c>
      <c r="AC1032" t="s">
        <v>513</v>
      </c>
      <c r="AD1032" t="s">
        <v>513</v>
      </c>
      <c r="AE1032" t="s">
        <v>657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454</v>
      </c>
      <c r="C1033" t="s">
        <v>69</v>
      </c>
      <c r="D1033" t="s">
        <v>519</v>
      </c>
      <c r="E1033" t="s">
        <v>519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492</v>
      </c>
      <c r="AC1033" t="s">
        <v>513</v>
      </c>
      <c r="AD1033" t="s">
        <v>492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454</v>
      </c>
      <c r="C1034" t="s">
        <v>69</v>
      </c>
      <c r="D1034" t="s">
        <v>493</v>
      </c>
      <c r="E1034" t="s">
        <v>493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492</v>
      </c>
      <c r="AC1034" t="s">
        <v>513</v>
      </c>
      <c r="AD1034" t="s">
        <v>492</v>
      </c>
      <c r="AE1034" t="s">
        <v>657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454</v>
      </c>
      <c r="C1035" t="s">
        <v>69</v>
      </c>
      <c r="D1035" t="s">
        <v>515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492</v>
      </c>
      <c r="AC1035" t="s">
        <v>492</v>
      </c>
      <c r="AD1035" t="s">
        <v>490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454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492</v>
      </c>
      <c r="AC1036" t="s">
        <v>492</v>
      </c>
      <c r="AD1036" t="s">
        <v>490</v>
      </c>
      <c r="AE1036" t="s">
        <v>657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454</v>
      </c>
      <c r="C1037" t="s">
        <v>71</v>
      </c>
      <c r="D1037" t="s">
        <v>511</v>
      </c>
      <c r="E1037" t="s">
        <v>511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492</v>
      </c>
      <c r="AC1037" t="s">
        <v>492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454</v>
      </c>
      <c r="C1038" t="s">
        <v>71</v>
      </c>
      <c r="D1038" t="s">
        <v>490</v>
      </c>
      <c r="E1038" t="s">
        <v>490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492</v>
      </c>
      <c r="AC1038" t="s">
        <v>492</v>
      </c>
      <c r="AD1038" t="s">
        <v>164</v>
      </c>
      <c r="AE1038" t="s">
        <v>657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454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492</v>
      </c>
      <c r="AC1039" t="s">
        <v>492</v>
      </c>
      <c r="AD1039" t="s">
        <v>491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454</v>
      </c>
      <c r="C1040" t="s">
        <v>71</v>
      </c>
      <c r="D1040" t="s">
        <v>164</v>
      </c>
      <c r="E1040" t="s">
        <v>491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492</v>
      </c>
      <c r="AC1040" t="s">
        <v>492</v>
      </c>
      <c r="AD1040" t="s">
        <v>513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454</v>
      </c>
      <c r="C1041" t="s">
        <v>71</v>
      </c>
      <c r="D1041" t="s">
        <v>164</v>
      </c>
      <c r="E1041" t="s">
        <v>513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492</v>
      </c>
      <c r="AC1041" t="s">
        <v>492</v>
      </c>
      <c r="AD1041" t="s">
        <v>513</v>
      </c>
      <c r="AE1041" t="s">
        <v>657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454</v>
      </c>
      <c r="C1042" t="s">
        <v>71</v>
      </c>
      <c r="D1042" t="s">
        <v>164</v>
      </c>
      <c r="E1042" t="s">
        <v>647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492</v>
      </c>
      <c r="AC1042" t="s">
        <v>492</v>
      </c>
      <c r="AD1042" t="s">
        <v>492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454</v>
      </c>
      <c r="C1043" t="s">
        <v>71</v>
      </c>
      <c r="D1043" t="s">
        <v>164</v>
      </c>
      <c r="E1043" t="s">
        <v>512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492</v>
      </c>
      <c r="AC1043" t="s">
        <v>492</v>
      </c>
      <c r="AD1043" t="s">
        <v>492</v>
      </c>
      <c r="AE1043" t="s">
        <v>657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454</v>
      </c>
      <c r="C1044" t="s">
        <v>71</v>
      </c>
      <c r="D1044" t="s">
        <v>491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492</v>
      </c>
      <c r="AC1044" t="s">
        <v>492</v>
      </c>
      <c r="AD1044" t="s">
        <v>672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454</v>
      </c>
      <c r="C1045" t="s">
        <v>71</v>
      </c>
      <c r="D1045" t="s">
        <v>491</v>
      </c>
      <c r="E1045" t="s">
        <v>491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492</v>
      </c>
      <c r="AC1045" t="s">
        <v>492</v>
      </c>
      <c r="AD1045" t="s">
        <v>672</v>
      </c>
      <c r="AE1045" t="s">
        <v>657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454</v>
      </c>
      <c r="C1046" t="s">
        <v>71</v>
      </c>
      <c r="D1046" t="s">
        <v>491</v>
      </c>
      <c r="E1046" t="s">
        <v>512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492</v>
      </c>
      <c r="AC1046" t="s">
        <v>492</v>
      </c>
      <c r="AD1046" t="s">
        <v>512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454</v>
      </c>
      <c r="C1047" t="s">
        <v>71</v>
      </c>
      <c r="D1047" t="s">
        <v>513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492</v>
      </c>
      <c r="AC1047" t="s">
        <v>492</v>
      </c>
      <c r="AD1047" t="s">
        <v>512</v>
      </c>
      <c r="AE1047" t="s">
        <v>657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454</v>
      </c>
      <c r="C1048" t="s">
        <v>71</v>
      </c>
      <c r="D1048" t="s">
        <v>513</v>
      </c>
      <c r="E1048" t="s">
        <v>513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492</v>
      </c>
      <c r="AC1048" t="s">
        <v>492</v>
      </c>
      <c r="AD1048" t="s">
        <v>519</v>
      </c>
      <c r="AE1048" t="s">
        <v>657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454</v>
      </c>
      <c r="C1049" t="s">
        <v>71</v>
      </c>
      <c r="D1049" t="s">
        <v>647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492</v>
      </c>
      <c r="AC1049" t="s">
        <v>672</v>
      </c>
      <c r="AD1049" t="s">
        <v>490</v>
      </c>
      <c r="AE1049" t="s">
        <v>657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454</v>
      </c>
      <c r="C1050" t="s">
        <v>71</v>
      </c>
      <c r="D1050" t="s">
        <v>647</v>
      </c>
      <c r="E1050" t="s">
        <v>647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492</v>
      </c>
      <c r="AC1050" t="s">
        <v>672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454</v>
      </c>
      <c r="C1051" t="s">
        <v>71</v>
      </c>
      <c r="D1051" t="s">
        <v>517</v>
      </c>
      <c r="E1051" t="s">
        <v>517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492</v>
      </c>
      <c r="AC1051" t="s">
        <v>672</v>
      </c>
      <c r="AD1051" t="s">
        <v>164</v>
      </c>
      <c r="AE1051" t="s">
        <v>657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454</v>
      </c>
      <c r="C1052" t="s">
        <v>71</v>
      </c>
      <c r="D1052" t="s">
        <v>512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492</v>
      </c>
      <c r="AC1052" t="s">
        <v>672</v>
      </c>
      <c r="AD1052" t="s">
        <v>491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454</v>
      </c>
      <c r="C1053" t="s">
        <v>71</v>
      </c>
      <c r="D1053" t="s">
        <v>512</v>
      </c>
      <c r="E1053" t="s">
        <v>512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492</v>
      </c>
      <c r="AC1053" t="s">
        <v>672</v>
      </c>
      <c r="AD1053" t="s">
        <v>491</v>
      </c>
      <c r="AE1053" t="s">
        <v>657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454</v>
      </c>
      <c r="C1054" t="s">
        <v>71</v>
      </c>
      <c r="D1054" t="s">
        <v>519</v>
      </c>
      <c r="E1054" t="s">
        <v>519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492</v>
      </c>
      <c r="AC1054" t="s">
        <v>672</v>
      </c>
      <c r="AD1054" t="s">
        <v>492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454</v>
      </c>
      <c r="C1055" t="s">
        <v>71</v>
      </c>
      <c r="D1055" t="s">
        <v>493</v>
      </c>
      <c r="E1055" t="s">
        <v>493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492</v>
      </c>
      <c r="AC1055" t="s">
        <v>672</v>
      </c>
      <c r="AD1055" t="s">
        <v>492</v>
      </c>
      <c r="AE1055" t="s">
        <v>657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454</v>
      </c>
      <c r="C1056" t="s">
        <v>71</v>
      </c>
      <c r="D1056" t="s">
        <v>515</v>
      </c>
      <c r="E1056" t="s">
        <v>515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492</v>
      </c>
      <c r="AC1056" t="s">
        <v>672</v>
      </c>
      <c r="AD1056" t="s">
        <v>672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454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492</v>
      </c>
      <c r="AC1057" t="s">
        <v>672</v>
      </c>
      <c r="AD1057" t="s">
        <v>519</v>
      </c>
      <c r="AE1057" t="s">
        <v>657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454</v>
      </c>
      <c r="C1058" t="s">
        <v>73</v>
      </c>
      <c r="D1058" t="s">
        <v>511</v>
      </c>
      <c r="E1058" t="s">
        <v>511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492</v>
      </c>
      <c r="AC1058" t="s">
        <v>514</v>
      </c>
      <c r="AD1058" t="s">
        <v>492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454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492</v>
      </c>
      <c r="AC1059" t="s">
        <v>514</v>
      </c>
      <c r="AD1059" t="s">
        <v>492</v>
      </c>
      <c r="AE1059" t="s">
        <v>657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454</v>
      </c>
      <c r="C1060" t="s">
        <v>73</v>
      </c>
      <c r="D1060" t="s">
        <v>164</v>
      </c>
      <c r="E1060" t="s">
        <v>491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492</v>
      </c>
      <c r="AC1060" t="s">
        <v>517</v>
      </c>
      <c r="AD1060" t="s">
        <v>492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454</v>
      </c>
      <c r="C1061" t="s">
        <v>73</v>
      </c>
      <c r="D1061" t="s">
        <v>164</v>
      </c>
      <c r="E1061" t="s">
        <v>647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492</v>
      </c>
      <c r="AC1061" t="s">
        <v>517</v>
      </c>
      <c r="AD1061" t="s">
        <v>492</v>
      </c>
      <c r="AE1061" t="s">
        <v>657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454</v>
      </c>
      <c r="C1062" t="s">
        <v>73</v>
      </c>
      <c r="D1062" t="s">
        <v>164</v>
      </c>
      <c r="E1062" t="s">
        <v>512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492</v>
      </c>
      <c r="AC1062" t="s">
        <v>512</v>
      </c>
      <c r="AD1062" t="s">
        <v>490</v>
      </c>
      <c r="AE1062" t="s">
        <v>657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454</v>
      </c>
      <c r="C1063" t="s">
        <v>73</v>
      </c>
      <c r="D1063" t="s">
        <v>491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492</v>
      </c>
      <c r="AC1063" t="s">
        <v>512</v>
      </c>
      <c r="AD1063" t="s">
        <v>164</v>
      </c>
      <c r="AE1063" t="s">
        <v>657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454</v>
      </c>
      <c r="C1064" t="s">
        <v>73</v>
      </c>
      <c r="D1064" t="s">
        <v>491</v>
      </c>
      <c r="E1064" t="s">
        <v>491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492</v>
      </c>
      <c r="AC1064" t="s">
        <v>512</v>
      </c>
      <c r="AD1064" t="s">
        <v>491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454</v>
      </c>
      <c r="C1065" t="s">
        <v>73</v>
      </c>
      <c r="D1065" t="s">
        <v>513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492</v>
      </c>
      <c r="AC1065" t="s">
        <v>512</v>
      </c>
      <c r="AD1065" t="s">
        <v>491</v>
      </c>
      <c r="AE1065" t="s">
        <v>657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454</v>
      </c>
      <c r="C1066" t="s">
        <v>73</v>
      </c>
      <c r="D1066" t="s">
        <v>513</v>
      </c>
      <c r="E1066" t="s">
        <v>513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492</v>
      </c>
      <c r="AC1066" t="s">
        <v>512</v>
      </c>
      <c r="AD1066" t="s">
        <v>492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454</v>
      </c>
      <c r="C1067" t="s">
        <v>73</v>
      </c>
      <c r="D1067" t="s">
        <v>647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492</v>
      </c>
      <c r="AC1067" t="s">
        <v>512</v>
      </c>
      <c r="AD1067" t="s">
        <v>492</v>
      </c>
      <c r="AE1067" t="s">
        <v>657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454</v>
      </c>
      <c r="C1068" t="s">
        <v>73</v>
      </c>
      <c r="D1068" t="s">
        <v>647</v>
      </c>
      <c r="E1068" t="s">
        <v>647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492</v>
      </c>
      <c r="AC1068" t="s">
        <v>512</v>
      </c>
      <c r="AD1068" t="s">
        <v>512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454</v>
      </c>
      <c r="C1069" t="s">
        <v>73</v>
      </c>
      <c r="D1069" t="s">
        <v>647</v>
      </c>
      <c r="E1069" t="s">
        <v>512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492</v>
      </c>
      <c r="AC1069" t="s">
        <v>512</v>
      </c>
      <c r="AD1069" t="s">
        <v>512</v>
      </c>
      <c r="AE1069" t="s">
        <v>657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454</v>
      </c>
      <c r="C1070" t="s">
        <v>73</v>
      </c>
      <c r="D1070" t="s">
        <v>514</v>
      </c>
      <c r="E1070" t="s">
        <v>514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492</v>
      </c>
      <c r="AC1070" t="s">
        <v>657</v>
      </c>
      <c r="AD1070" t="s">
        <v>511</v>
      </c>
      <c r="AE1070" t="s">
        <v>657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454</v>
      </c>
      <c r="C1071" t="s">
        <v>73</v>
      </c>
      <c r="D1071" t="s">
        <v>517</v>
      </c>
      <c r="E1071" t="s">
        <v>517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492</v>
      </c>
      <c r="AC1071" t="s">
        <v>657</v>
      </c>
      <c r="AD1071" t="s">
        <v>490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454</v>
      </c>
      <c r="C1072" t="s">
        <v>73</v>
      </c>
      <c r="D1072" t="s">
        <v>512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492</v>
      </c>
      <c r="AC1072" t="s">
        <v>657</v>
      </c>
      <c r="AD1072" t="s">
        <v>490</v>
      </c>
      <c r="AE1072" t="s">
        <v>657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454</v>
      </c>
      <c r="C1073" t="s">
        <v>73</v>
      </c>
      <c r="D1073" t="s">
        <v>512</v>
      </c>
      <c r="E1073" t="s">
        <v>512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492</v>
      </c>
      <c r="AC1073" t="s">
        <v>657</v>
      </c>
      <c r="AD1073" t="s">
        <v>164</v>
      </c>
      <c r="AE1073" t="s">
        <v>657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454</v>
      </c>
      <c r="C1074" t="s">
        <v>73</v>
      </c>
      <c r="D1074" t="s">
        <v>519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492</v>
      </c>
      <c r="AC1074" t="s">
        <v>657</v>
      </c>
      <c r="AD1074" t="s">
        <v>492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454</v>
      </c>
      <c r="C1075" t="s">
        <v>73</v>
      </c>
      <c r="D1075" t="s">
        <v>519</v>
      </c>
      <c r="E1075" t="s">
        <v>519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492</v>
      </c>
      <c r="AC1075" t="s">
        <v>657</v>
      </c>
      <c r="AD1075" t="s">
        <v>492</v>
      </c>
      <c r="AE1075" t="s">
        <v>657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455</v>
      </c>
      <c r="C1076" t="s">
        <v>57</v>
      </c>
      <c r="D1076" t="s">
        <v>490</v>
      </c>
      <c r="E1076" t="s">
        <v>490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492</v>
      </c>
      <c r="AC1076" t="s">
        <v>657</v>
      </c>
      <c r="AD1076" t="s">
        <v>672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455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492</v>
      </c>
      <c r="AC1077" t="s">
        <v>657</v>
      </c>
      <c r="AD1077" t="s">
        <v>512</v>
      </c>
      <c r="AE1077" t="s">
        <v>657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492</v>
      </c>
      <c r="AC1078" t="s">
        <v>567</v>
      </c>
      <c r="AD1078" t="s">
        <v>492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455</v>
      </c>
      <c r="C1079" t="s">
        <v>57</v>
      </c>
      <c r="D1079" t="s">
        <v>492</v>
      </c>
      <c r="E1079" t="s">
        <v>490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492</v>
      </c>
      <c r="AC1079" t="s">
        <v>567</v>
      </c>
      <c r="AD1079" t="s">
        <v>492</v>
      </c>
      <c r="AE1079" t="s">
        <v>657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455</v>
      </c>
      <c r="C1080" t="s">
        <v>57</v>
      </c>
      <c r="D1080" t="s">
        <v>492</v>
      </c>
      <c r="E1080" t="s">
        <v>492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492</v>
      </c>
      <c r="AC1080" t="s">
        <v>519</v>
      </c>
      <c r="AD1080" t="s">
        <v>164</v>
      </c>
      <c r="AE1080" t="s">
        <v>657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455</v>
      </c>
      <c r="C1081" t="s">
        <v>59</v>
      </c>
      <c r="D1081" t="s">
        <v>490</v>
      </c>
      <c r="E1081" t="s">
        <v>490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492</v>
      </c>
      <c r="AC1081" t="s">
        <v>519</v>
      </c>
      <c r="AD1081" t="s">
        <v>492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455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492</v>
      </c>
      <c r="AC1082" t="s">
        <v>519</v>
      </c>
      <c r="AD1082" t="s">
        <v>492</v>
      </c>
      <c r="AE1082" t="s">
        <v>657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455</v>
      </c>
      <c r="C1083" t="s">
        <v>59</v>
      </c>
      <c r="D1083" t="s">
        <v>491</v>
      </c>
      <c r="E1083" t="s">
        <v>491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492</v>
      </c>
      <c r="AC1083" t="s">
        <v>515</v>
      </c>
      <c r="AD1083" t="s">
        <v>492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455</v>
      </c>
      <c r="C1084" t="s">
        <v>59</v>
      </c>
      <c r="D1084" t="s">
        <v>492</v>
      </c>
      <c r="E1084" t="s">
        <v>492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492</v>
      </c>
      <c r="AC1084" t="s">
        <v>515</v>
      </c>
      <c r="AD1084" t="s">
        <v>492</v>
      </c>
      <c r="AE1084" t="s">
        <v>657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455</v>
      </c>
      <c r="C1085" t="s">
        <v>61</v>
      </c>
      <c r="D1085" t="s">
        <v>490</v>
      </c>
      <c r="E1085" t="s">
        <v>490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672</v>
      </c>
      <c r="AC1085" t="s">
        <v>490</v>
      </c>
      <c r="AD1085" t="s">
        <v>672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455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672</v>
      </c>
      <c r="AC1086" t="s">
        <v>164</v>
      </c>
      <c r="AD1086" t="s">
        <v>164</v>
      </c>
      <c r="AE1086" t="s">
        <v>657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455</v>
      </c>
      <c r="C1087" t="s">
        <v>61</v>
      </c>
      <c r="D1087" t="s">
        <v>491</v>
      </c>
      <c r="E1087" t="s">
        <v>491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672</v>
      </c>
      <c r="AC1087" t="s">
        <v>164</v>
      </c>
      <c r="AD1087" t="s">
        <v>492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455</v>
      </c>
      <c r="C1088" t="s">
        <v>61</v>
      </c>
      <c r="D1088" t="s">
        <v>492</v>
      </c>
      <c r="E1088" t="s">
        <v>492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672</v>
      </c>
      <c r="AC1088" t="s">
        <v>164</v>
      </c>
      <c r="AD1088" t="s">
        <v>672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455</v>
      </c>
      <c r="C1089" t="s">
        <v>63</v>
      </c>
      <c r="D1089" t="s">
        <v>511</v>
      </c>
      <c r="E1089" t="s">
        <v>511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672</v>
      </c>
      <c r="AC1089" t="s">
        <v>164</v>
      </c>
      <c r="AD1089" t="s">
        <v>672</v>
      </c>
      <c r="AE1089" t="s">
        <v>657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455</v>
      </c>
      <c r="C1090" t="s">
        <v>63</v>
      </c>
      <c r="D1090" t="s">
        <v>490</v>
      </c>
      <c r="E1090" t="s">
        <v>490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672</v>
      </c>
      <c r="AC1090" t="s">
        <v>673</v>
      </c>
      <c r="AD1090" t="s">
        <v>491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455</v>
      </c>
      <c r="C1091" t="s">
        <v>63</v>
      </c>
      <c r="D1091" t="s">
        <v>491</v>
      </c>
      <c r="E1091" t="s">
        <v>491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672</v>
      </c>
      <c r="AC1091" t="s">
        <v>673</v>
      </c>
      <c r="AD1091" t="s">
        <v>672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455</v>
      </c>
      <c r="C1092" t="s">
        <v>63</v>
      </c>
      <c r="D1092" t="s">
        <v>491</v>
      </c>
      <c r="E1092" t="s">
        <v>492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672</v>
      </c>
      <c r="AC1092" t="s">
        <v>673</v>
      </c>
      <c r="AD1092" t="s">
        <v>672</v>
      </c>
      <c r="AE1092" t="s">
        <v>657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455</v>
      </c>
      <c r="C1093" t="s">
        <v>63</v>
      </c>
      <c r="D1093" t="s">
        <v>492</v>
      </c>
      <c r="E1093" t="s">
        <v>492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672</v>
      </c>
      <c r="AC1093" t="s">
        <v>513</v>
      </c>
      <c r="AD1093" t="s">
        <v>672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455</v>
      </c>
      <c r="C1094" t="s">
        <v>63</v>
      </c>
      <c r="D1094" t="s">
        <v>492</v>
      </c>
      <c r="E1094" t="s">
        <v>512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672</v>
      </c>
      <c r="AC1094" t="s">
        <v>492</v>
      </c>
      <c r="AD1094" t="s">
        <v>672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455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672</v>
      </c>
      <c r="AC1095" t="s">
        <v>672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455</v>
      </c>
      <c r="C1096" t="s">
        <v>65</v>
      </c>
      <c r="D1096" t="s">
        <v>511</v>
      </c>
      <c r="E1096" t="s">
        <v>511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672</v>
      </c>
      <c r="AC1096" t="s">
        <v>672</v>
      </c>
      <c r="AD1096" t="s">
        <v>164</v>
      </c>
      <c r="AE1096" t="s">
        <v>657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455</v>
      </c>
      <c r="C1097" t="s">
        <v>65</v>
      </c>
      <c r="D1097" t="s">
        <v>511</v>
      </c>
      <c r="E1097" t="s">
        <v>490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672</v>
      </c>
      <c r="AC1097" t="s">
        <v>672</v>
      </c>
      <c r="AD1097" t="s">
        <v>672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455</v>
      </c>
      <c r="C1098" t="s">
        <v>65</v>
      </c>
      <c r="D1098" t="s">
        <v>511</v>
      </c>
      <c r="E1098" t="s">
        <v>491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672</v>
      </c>
      <c r="AC1098" t="s">
        <v>672</v>
      </c>
      <c r="AD1098" t="s">
        <v>672</v>
      </c>
      <c r="AE1098" t="s">
        <v>657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455</v>
      </c>
      <c r="C1099" t="s">
        <v>65</v>
      </c>
      <c r="D1099" t="s">
        <v>490</v>
      </c>
      <c r="E1099" t="s">
        <v>511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672</v>
      </c>
      <c r="AC1099" t="s">
        <v>672</v>
      </c>
      <c r="AD1099" t="s">
        <v>519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455</v>
      </c>
      <c r="C1100" t="s">
        <v>65</v>
      </c>
      <c r="D1100" t="s">
        <v>490</v>
      </c>
      <c r="E1100" t="s">
        <v>490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672</v>
      </c>
      <c r="AC1100" t="s">
        <v>514</v>
      </c>
      <c r="AD1100" t="s">
        <v>164</v>
      </c>
      <c r="AE1100" t="s">
        <v>657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455</v>
      </c>
      <c r="C1101" t="s">
        <v>65</v>
      </c>
      <c r="D1101" t="s">
        <v>490</v>
      </c>
      <c r="E1101" t="s">
        <v>492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672</v>
      </c>
      <c r="AC1101" t="s">
        <v>512</v>
      </c>
      <c r="AD1101" t="s">
        <v>672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455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672</v>
      </c>
      <c r="AC1102" t="s">
        <v>657</v>
      </c>
      <c r="AD1102" t="s">
        <v>164</v>
      </c>
      <c r="AE1102" t="s">
        <v>657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455</v>
      </c>
      <c r="C1103" t="s">
        <v>65</v>
      </c>
      <c r="D1103" t="s">
        <v>164</v>
      </c>
      <c r="E1103" t="s">
        <v>492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672</v>
      </c>
      <c r="AC1103" t="s">
        <v>657</v>
      </c>
      <c r="AD1103" t="s">
        <v>492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455</v>
      </c>
      <c r="C1104" t="s">
        <v>65</v>
      </c>
      <c r="D1104" t="s">
        <v>491</v>
      </c>
      <c r="E1104" t="s">
        <v>511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672</v>
      </c>
      <c r="AC1104" t="s">
        <v>657</v>
      </c>
      <c r="AD1104" t="s">
        <v>672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455</v>
      </c>
      <c r="C1105" t="s">
        <v>65</v>
      </c>
      <c r="D1105" t="s">
        <v>491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672</v>
      </c>
      <c r="AC1105" t="s">
        <v>657</v>
      </c>
      <c r="AD1105" t="s">
        <v>672</v>
      </c>
      <c r="AE1105" t="s">
        <v>657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455</v>
      </c>
      <c r="C1106" t="s">
        <v>65</v>
      </c>
      <c r="D1106" t="s">
        <v>491</v>
      </c>
      <c r="E1106" t="s">
        <v>491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672</v>
      </c>
      <c r="AC1106" t="s">
        <v>657</v>
      </c>
      <c r="AD1106" t="s">
        <v>517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455</v>
      </c>
      <c r="C1107" t="s">
        <v>65</v>
      </c>
      <c r="D1107" t="s">
        <v>491</v>
      </c>
      <c r="E1107" t="s">
        <v>513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514</v>
      </c>
      <c r="AC1107" t="s">
        <v>164</v>
      </c>
      <c r="AD1107" t="s">
        <v>514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455</v>
      </c>
      <c r="C1108" t="s">
        <v>65</v>
      </c>
      <c r="D1108" t="s">
        <v>491</v>
      </c>
      <c r="E1108" t="s">
        <v>492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514</v>
      </c>
      <c r="AC1108" t="s">
        <v>164</v>
      </c>
      <c r="AD1108" t="s">
        <v>514</v>
      </c>
      <c r="AE1108" t="s">
        <v>657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455</v>
      </c>
      <c r="C1109" t="s">
        <v>65</v>
      </c>
      <c r="D1109" t="s">
        <v>492</v>
      </c>
      <c r="E1109" t="s">
        <v>490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514</v>
      </c>
      <c r="AC1109" t="s">
        <v>513</v>
      </c>
      <c r="AD1109" t="s">
        <v>514</v>
      </c>
      <c r="AE1109" t="s">
        <v>657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455</v>
      </c>
      <c r="C1110" t="s">
        <v>65</v>
      </c>
      <c r="D1110" t="s">
        <v>492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514</v>
      </c>
      <c r="AC1110" t="s">
        <v>514</v>
      </c>
      <c r="AD1110" t="s">
        <v>164</v>
      </c>
      <c r="AE1110" t="s">
        <v>657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455</v>
      </c>
      <c r="C1111" t="s">
        <v>65</v>
      </c>
      <c r="D1111" t="s">
        <v>492</v>
      </c>
      <c r="E1111" t="s">
        <v>491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514</v>
      </c>
      <c r="AC1111" t="s">
        <v>514</v>
      </c>
      <c r="AD1111" t="s">
        <v>491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455</v>
      </c>
      <c r="C1112" t="s">
        <v>65</v>
      </c>
      <c r="D1112" t="s">
        <v>492</v>
      </c>
      <c r="E1112" t="s">
        <v>513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514</v>
      </c>
      <c r="AC1112" t="s">
        <v>514</v>
      </c>
      <c r="AD1112" t="s">
        <v>514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455</v>
      </c>
      <c r="C1113" t="s">
        <v>65</v>
      </c>
      <c r="D1113" t="s">
        <v>492</v>
      </c>
      <c r="E1113" t="s">
        <v>492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514</v>
      </c>
      <c r="AC1113" t="s">
        <v>514</v>
      </c>
      <c r="AD1113" t="s">
        <v>514</v>
      </c>
      <c r="AE1113" t="s">
        <v>657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455</v>
      </c>
      <c r="C1114" t="s">
        <v>65</v>
      </c>
      <c r="D1114" t="s">
        <v>492</v>
      </c>
      <c r="E1114" t="s">
        <v>647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514</v>
      </c>
      <c r="AC1114" t="s">
        <v>657</v>
      </c>
      <c r="AD1114" t="s">
        <v>514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455</v>
      </c>
      <c r="C1115" t="s">
        <v>65</v>
      </c>
      <c r="D1115" t="s">
        <v>492</v>
      </c>
      <c r="E1115" t="s">
        <v>514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514</v>
      </c>
      <c r="AC1115" t="s">
        <v>657</v>
      </c>
      <c r="AD1115" t="s">
        <v>514</v>
      </c>
      <c r="AE1115" t="s">
        <v>657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455</v>
      </c>
      <c r="C1116" t="s">
        <v>65</v>
      </c>
      <c r="D1116" t="s">
        <v>492</v>
      </c>
      <c r="E1116" t="s">
        <v>512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517</v>
      </c>
      <c r="AC1116" t="s">
        <v>164</v>
      </c>
      <c r="AD1116" t="s">
        <v>517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455</v>
      </c>
      <c r="C1117" t="s">
        <v>65</v>
      </c>
      <c r="D1117" t="s">
        <v>512</v>
      </c>
      <c r="E1117" t="s">
        <v>512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517</v>
      </c>
      <c r="AC1117" t="s">
        <v>513</v>
      </c>
      <c r="AD1117" t="s">
        <v>517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455</v>
      </c>
      <c r="C1118" t="s">
        <v>65</v>
      </c>
      <c r="D1118" t="s">
        <v>493</v>
      </c>
      <c r="E1118" t="s">
        <v>493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517</v>
      </c>
      <c r="AC1118" t="s">
        <v>514</v>
      </c>
      <c r="AD1118" t="s">
        <v>517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455</v>
      </c>
      <c r="C1119" t="s">
        <v>65</v>
      </c>
      <c r="D1119" t="s">
        <v>515</v>
      </c>
      <c r="E1119" t="s">
        <v>515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517</v>
      </c>
      <c r="AC1119" t="s">
        <v>514</v>
      </c>
      <c r="AD1119" t="s">
        <v>517</v>
      </c>
      <c r="AE1119" t="s">
        <v>657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455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517</v>
      </c>
      <c r="AC1120" t="s">
        <v>517</v>
      </c>
      <c r="AD1120" t="s">
        <v>517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455</v>
      </c>
      <c r="C1121" t="s">
        <v>67</v>
      </c>
      <c r="D1121" t="s">
        <v>511</v>
      </c>
      <c r="E1121" t="s">
        <v>511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517</v>
      </c>
      <c r="AC1121" t="s">
        <v>517</v>
      </c>
      <c r="AD1121" t="s">
        <v>517</v>
      </c>
      <c r="AE1121" t="s">
        <v>657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455</v>
      </c>
      <c r="C1122" t="s">
        <v>67</v>
      </c>
      <c r="D1122" t="s">
        <v>490</v>
      </c>
      <c r="E1122" t="s">
        <v>490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517</v>
      </c>
      <c r="AC1122" t="s">
        <v>512</v>
      </c>
      <c r="AD1122" t="s">
        <v>517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455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517</v>
      </c>
      <c r="AC1123" t="s">
        <v>657</v>
      </c>
      <c r="AD1123" t="s">
        <v>517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455</v>
      </c>
      <c r="C1124" t="s">
        <v>67</v>
      </c>
      <c r="D1124" t="s">
        <v>164</v>
      </c>
      <c r="E1124" t="s">
        <v>512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517</v>
      </c>
      <c r="AC1124" t="s">
        <v>657</v>
      </c>
      <c r="AD1124" t="s">
        <v>517</v>
      </c>
      <c r="AE1124" t="s">
        <v>657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455</v>
      </c>
      <c r="C1125" t="s">
        <v>67</v>
      </c>
      <c r="D1125" t="s">
        <v>491</v>
      </c>
      <c r="E1125" t="s">
        <v>511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512</v>
      </c>
      <c r="AC1125" t="s">
        <v>511</v>
      </c>
      <c r="AD1125" t="s">
        <v>512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455</v>
      </c>
      <c r="C1126" t="s">
        <v>67</v>
      </c>
      <c r="D1126" t="s">
        <v>491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512</v>
      </c>
      <c r="AC1126" t="s">
        <v>511</v>
      </c>
      <c r="AD1126" t="s">
        <v>512</v>
      </c>
      <c r="AE1126" t="s">
        <v>657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455</v>
      </c>
      <c r="C1127" t="s">
        <v>67</v>
      </c>
      <c r="D1127" t="s">
        <v>491</v>
      </c>
      <c r="E1127" t="s">
        <v>491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512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455</v>
      </c>
      <c r="C1128" t="s">
        <v>67</v>
      </c>
      <c r="D1128" t="s">
        <v>491</v>
      </c>
      <c r="E1128" t="s">
        <v>492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512</v>
      </c>
      <c r="AC1128" t="s">
        <v>164</v>
      </c>
      <c r="AD1128" t="s">
        <v>164</v>
      </c>
      <c r="AE1128" t="s">
        <v>657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455</v>
      </c>
      <c r="C1129" t="s">
        <v>67</v>
      </c>
      <c r="D1129" t="s">
        <v>513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512</v>
      </c>
      <c r="AC1129" t="s">
        <v>164</v>
      </c>
      <c r="AD1129" t="s">
        <v>491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455</v>
      </c>
      <c r="C1130" t="s">
        <v>67</v>
      </c>
      <c r="D1130" t="s">
        <v>513</v>
      </c>
      <c r="E1130" t="s">
        <v>513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512</v>
      </c>
      <c r="AC1130" t="s">
        <v>164</v>
      </c>
      <c r="AD1130" t="s">
        <v>672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455</v>
      </c>
      <c r="C1131" t="s">
        <v>67</v>
      </c>
      <c r="D1131" t="s">
        <v>492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512</v>
      </c>
      <c r="AC1131" t="s">
        <v>164</v>
      </c>
      <c r="AD1131" t="s">
        <v>512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455</v>
      </c>
      <c r="C1132" t="s">
        <v>67</v>
      </c>
      <c r="D1132" t="s">
        <v>492</v>
      </c>
      <c r="E1132" t="s">
        <v>491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512</v>
      </c>
      <c r="AC1132" t="s">
        <v>164</v>
      </c>
      <c r="AD1132" t="s">
        <v>512</v>
      </c>
      <c r="AE1132" t="s">
        <v>657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455</v>
      </c>
      <c r="C1133" t="s">
        <v>67</v>
      </c>
      <c r="D1133" t="s">
        <v>492</v>
      </c>
      <c r="E1133" t="s">
        <v>492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512</v>
      </c>
      <c r="AC1133" t="s">
        <v>673</v>
      </c>
      <c r="AD1133" t="s">
        <v>491</v>
      </c>
      <c r="AE1133" t="s">
        <v>657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455</v>
      </c>
      <c r="C1134" t="s">
        <v>67</v>
      </c>
      <c r="D1134" t="s">
        <v>492</v>
      </c>
      <c r="E1134" t="s">
        <v>512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512</v>
      </c>
      <c r="AC1134" t="s">
        <v>673</v>
      </c>
      <c r="AD1134" t="s">
        <v>512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455</v>
      </c>
      <c r="C1135" t="s">
        <v>67</v>
      </c>
      <c r="D1135" t="s">
        <v>647</v>
      </c>
      <c r="E1135" t="s">
        <v>647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512</v>
      </c>
      <c r="AC1135" t="s">
        <v>673</v>
      </c>
      <c r="AD1135" t="s">
        <v>512</v>
      </c>
      <c r="AE1135" t="s">
        <v>657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455</v>
      </c>
      <c r="C1136" t="s">
        <v>67</v>
      </c>
      <c r="D1136" t="s">
        <v>517</v>
      </c>
      <c r="E1136" t="s">
        <v>517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512</v>
      </c>
      <c r="AC1136" t="s">
        <v>513</v>
      </c>
      <c r="AD1136" t="s">
        <v>512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455</v>
      </c>
      <c r="C1137" t="s">
        <v>67</v>
      </c>
      <c r="D1137" t="s">
        <v>512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512</v>
      </c>
      <c r="AC1137" t="s">
        <v>513</v>
      </c>
      <c r="AD1137" t="s">
        <v>512</v>
      </c>
      <c r="AE1137" t="s">
        <v>657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455</v>
      </c>
      <c r="C1138" t="s">
        <v>67</v>
      </c>
      <c r="D1138" t="s">
        <v>512</v>
      </c>
      <c r="E1138" t="s">
        <v>512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512</v>
      </c>
      <c r="AC1138" t="s">
        <v>492</v>
      </c>
      <c r="AD1138" t="s">
        <v>492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455</v>
      </c>
      <c r="C1139" t="s">
        <v>67</v>
      </c>
      <c r="D1139" t="s">
        <v>519</v>
      </c>
      <c r="E1139" t="s">
        <v>519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512</v>
      </c>
      <c r="AC1139" t="s">
        <v>492</v>
      </c>
      <c r="AD1139" t="s">
        <v>512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455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512</v>
      </c>
      <c r="AC1140" t="s">
        <v>492</v>
      </c>
      <c r="AD1140" t="s">
        <v>512</v>
      </c>
      <c r="AE1140" t="s">
        <v>657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455</v>
      </c>
      <c r="C1141" t="s">
        <v>69</v>
      </c>
      <c r="D1141" t="s">
        <v>511</v>
      </c>
      <c r="E1141" t="s">
        <v>511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512</v>
      </c>
      <c r="AC1141" t="s">
        <v>672</v>
      </c>
      <c r="AD1141" t="s">
        <v>512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455</v>
      </c>
      <c r="C1142" t="s">
        <v>69</v>
      </c>
      <c r="D1142" t="s">
        <v>490</v>
      </c>
      <c r="E1142" t="s">
        <v>490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512</v>
      </c>
      <c r="AC1142" t="s">
        <v>672</v>
      </c>
      <c r="AD1142" t="s">
        <v>512</v>
      </c>
      <c r="AE1142" t="s">
        <v>657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455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512</v>
      </c>
      <c r="AC1143" t="s">
        <v>512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455</v>
      </c>
      <c r="C1144" t="s">
        <v>69</v>
      </c>
      <c r="D1144" t="s">
        <v>164</v>
      </c>
      <c r="E1144" t="s">
        <v>647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512</v>
      </c>
      <c r="AC1144" t="s">
        <v>512</v>
      </c>
      <c r="AD1144" t="s">
        <v>164</v>
      </c>
      <c r="AE1144" t="s">
        <v>657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455</v>
      </c>
      <c r="C1145" t="s">
        <v>69</v>
      </c>
      <c r="D1145" t="s">
        <v>164</v>
      </c>
      <c r="E1145" t="s">
        <v>512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455</v>
      </c>
      <c r="C1146" t="s">
        <v>69</v>
      </c>
      <c r="D1146" t="s">
        <v>491</v>
      </c>
      <c r="E1146" t="s">
        <v>646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657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455</v>
      </c>
      <c r="C1147" t="s">
        <v>69</v>
      </c>
      <c r="D1147" t="s">
        <v>491</v>
      </c>
      <c r="E1147" t="s">
        <v>511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512</v>
      </c>
      <c r="AC1147" t="s">
        <v>512</v>
      </c>
      <c r="AD1147" t="s">
        <v>567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455</v>
      </c>
      <c r="C1148" t="s">
        <v>69</v>
      </c>
      <c r="D1148" t="s">
        <v>491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512</v>
      </c>
      <c r="AC1148" t="s">
        <v>657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455</v>
      </c>
      <c r="C1149" t="s">
        <v>69</v>
      </c>
      <c r="D1149" t="s">
        <v>491</v>
      </c>
      <c r="E1149" t="s">
        <v>491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512</v>
      </c>
      <c r="AC1149" t="s">
        <v>657</v>
      </c>
      <c r="AD1149" t="s">
        <v>164</v>
      </c>
      <c r="AE1149" t="s">
        <v>657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455</v>
      </c>
      <c r="C1150" t="s">
        <v>69</v>
      </c>
      <c r="D1150" t="s">
        <v>491</v>
      </c>
      <c r="E1150" t="s">
        <v>513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512</v>
      </c>
      <c r="AC1150" t="s">
        <v>657</v>
      </c>
      <c r="AD1150" t="s">
        <v>491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455</v>
      </c>
      <c r="C1151" t="s">
        <v>69</v>
      </c>
      <c r="D1151" t="s">
        <v>491</v>
      </c>
      <c r="E1151" t="s">
        <v>492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512</v>
      </c>
      <c r="AC1151" t="s">
        <v>657</v>
      </c>
      <c r="AD1151" t="s">
        <v>512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455</v>
      </c>
      <c r="C1152" t="s">
        <v>69</v>
      </c>
      <c r="D1152" t="s">
        <v>491</v>
      </c>
      <c r="E1152" t="s">
        <v>512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512</v>
      </c>
      <c r="AC1152" t="s">
        <v>657</v>
      </c>
      <c r="AD1152" t="s">
        <v>512</v>
      </c>
      <c r="AE1152" t="s">
        <v>657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455</v>
      </c>
      <c r="C1153" t="s">
        <v>69</v>
      </c>
      <c r="D1153" t="s">
        <v>492</v>
      </c>
      <c r="E1153" t="s">
        <v>492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512</v>
      </c>
      <c r="AC1153" t="s">
        <v>657</v>
      </c>
      <c r="AD1153" t="s">
        <v>567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455</v>
      </c>
      <c r="C1154" t="s">
        <v>69</v>
      </c>
      <c r="D1154" t="s">
        <v>647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512</v>
      </c>
      <c r="AC1154" t="s">
        <v>567</v>
      </c>
      <c r="AD1154" t="s">
        <v>512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455</v>
      </c>
      <c r="C1155" t="s">
        <v>69</v>
      </c>
      <c r="D1155" t="s">
        <v>647</v>
      </c>
      <c r="E1155" t="s">
        <v>647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512</v>
      </c>
      <c r="AC1155" t="s">
        <v>519</v>
      </c>
      <c r="AD1155" t="s">
        <v>512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455</v>
      </c>
      <c r="C1156" t="s">
        <v>69</v>
      </c>
      <c r="D1156" t="s">
        <v>514</v>
      </c>
      <c r="E1156" t="s">
        <v>514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512</v>
      </c>
      <c r="AC1156" t="s">
        <v>515</v>
      </c>
      <c r="AD1156" t="s">
        <v>512</v>
      </c>
      <c r="AE1156" t="s">
        <v>657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455</v>
      </c>
      <c r="C1157" t="s">
        <v>69</v>
      </c>
      <c r="D1157" t="s">
        <v>517</v>
      </c>
      <c r="E1157" t="s">
        <v>517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567</v>
      </c>
      <c r="AC1157" t="s">
        <v>512</v>
      </c>
      <c r="AD1157" t="s">
        <v>567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455</v>
      </c>
      <c r="C1158" t="s">
        <v>69</v>
      </c>
      <c r="D1158" t="s">
        <v>512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519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455</v>
      </c>
      <c r="C1159" t="s">
        <v>69</v>
      </c>
      <c r="D1159" t="s">
        <v>512</v>
      </c>
      <c r="E1159" t="s">
        <v>512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519</v>
      </c>
      <c r="AC1159" t="s">
        <v>164</v>
      </c>
      <c r="AD1159" t="s">
        <v>519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455</v>
      </c>
      <c r="C1160" t="s">
        <v>69</v>
      </c>
      <c r="D1160" t="s">
        <v>519</v>
      </c>
      <c r="E1160" t="s">
        <v>519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519</v>
      </c>
      <c r="AC1160" t="s">
        <v>513</v>
      </c>
      <c r="AD1160" t="s">
        <v>519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455</v>
      </c>
      <c r="C1161" t="s">
        <v>69</v>
      </c>
      <c r="D1161" t="s">
        <v>515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519</v>
      </c>
      <c r="AC1161" t="s">
        <v>514</v>
      </c>
      <c r="AD1161" t="s">
        <v>519</v>
      </c>
      <c r="AE1161" t="s">
        <v>657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455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519</v>
      </c>
      <c r="AC1162" t="s">
        <v>512</v>
      </c>
      <c r="AD1162" t="s">
        <v>519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455</v>
      </c>
      <c r="C1163" t="s">
        <v>71</v>
      </c>
      <c r="D1163" t="s">
        <v>164</v>
      </c>
      <c r="E1163" t="s">
        <v>647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519</v>
      </c>
      <c r="AC1163" t="s">
        <v>657</v>
      </c>
      <c r="AD1163" t="s">
        <v>519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455</v>
      </c>
      <c r="C1164" t="s">
        <v>71</v>
      </c>
      <c r="D1164" t="s">
        <v>164</v>
      </c>
      <c r="E1164" t="s">
        <v>512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519</v>
      </c>
      <c r="AC1164" t="s">
        <v>657</v>
      </c>
      <c r="AD1164" t="s">
        <v>519</v>
      </c>
      <c r="AE1164" t="s">
        <v>657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455</v>
      </c>
      <c r="C1165" t="s">
        <v>71</v>
      </c>
      <c r="D1165" t="s">
        <v>491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519</v>
      </c>
      <c r="AC1165" t="s">
        <v>519</v>
      </c>
      <c r="AD1165" t="s">
        <v>519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455</v>
      </c>
      <c r="C1166" t="s">
        <v>71</v>
      </c>
      <c r="D1166" t="s">
        <v>491</v>
      </c>
      <c r="E1166" t="s">
        <v>491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519</v>
      </c>
      <c r="AC1166" t="s">
        <v>519</v>
      </c>
      <c r="AD1166" t="s">
        <v>519</v>
      </c>
      <c r="AE1166" t="s">
        <v>657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455</v>
      </c>
      <c r="C1167" t="s">
        <v>71</v>
      </c>
      <c r="D1167" t="s">
        <v>513</v>
      </c>
      <c r="E1167" t="s">
        <v>513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519</v>
      </c>
      <c r="AC1167" t="s">
        <v>515</v>
      </c>
      <c r="AD1167" t="s">
        <v>519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455</v>
      </c>
      <c r="C1168" t="s">
        <v>71</v>
      </c>
      <c r="D1168" t="s">
        <v>492</v>
      </c>
      <c r="E1168" t="s">
        <v>492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493</v>
      </c>
      <c r="AC1168" t="s">
        <v>511</v>
      </c>
      <c r="AD1168" t="s">
        <v>493</v>
      </c>
      <c r="AE1168" t="s">
        <v>657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455</v>
      </c>
      <c r="C1169" t="s">
        <v>71</v>
      </c>
      <c r="D1169" t="s">
        <v>492</v>
      </c>
      <c r="E1169" t="s">
        <v>512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493</v>
      </c>
      <c r="AC1169" t="s">
        <v>164</v>
      </c>
      <c r="AD1169" t="s">
        <v>493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455</v>
      </c>
      <c r="C1170" t="s">
        <v>71</v>
      </c>
      <c r="D1170" t="s">
        <v>647</v>
      </c>
      <c r="E1170" t="s">
        <v>647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493</v>
      </c>
      <c r="AC1170" t="s">
        <v>673</v>
      </c>
      <c r="AD1170" t="s">
        <v>491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455</v>
      </c>
      <c r="C1171" t="s">
        <v>71</v>
      </c>
      <c r="D1171" t="s">
        <v>514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493</v>
      </c>
      <c r="AC1171" t="s">
        <v>673</v>
      </c>
      <c r="AD1171" t="s">
        <v>493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455</v>
      </c>
      <c r="C1172" t="s">
        <v>71</v>
      </c>
      <c r="D1172" t="s">
        <v>514</v>
      </c>
      <c r="E1172" t="s">
        <v>514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493</v>
      </c>
      <c r="AC1172" t="s">
        <v>492</v>
      </c>
      <c r="AD1172" t="s">
        <v>493</v>
      </c>
      <c r="AE1172" t="s">
        <v>657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455</v>
      </c>
      <c r="C1173" t="s">
        <v>71</v>
      </c>
      <c r="D1173" t="s">
        <v>517</v>
      </c>
      <c r="E1173" t="s">
        <v>517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493</v>
      </c>
      <c r="AC1173" t="s">
        <v>672</v>
      </c>
      <c r="AD1173" t="s">
        <v>493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455</v>
      </c>
      <c r="C1174" t="s">
        <v>71</v>
      </c>
      <c r="D1174" t="s">
        <v>512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493</v>
      </c>
      <c r="AC1174" t="s">
        <v>672</v>
      </c>
      <c r="AD1174" t="s">
        <v>493</v>
      </c>
      <c r="AE1174" t="s">
        <v>657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455</v>
      </c>
      <c r="C1175" t="s">
        <v>71</v>
      </c>
      <c r="D1175" t="s">
        <v>512</v>
      </c>
      <c r="E1175" t="s">
        <v>512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493</v>
      </c>
      <c r="AC1175" t="s">
        <v>512</v>
      </c>
      <c r="AD1175" t="s">
        <v>493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455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493</v>
      </c>
      <c r="AC1176" t="s">
        <v>512</v>
      </c>
      <c r="AD1176" t="s">
        <v>493</v>
      </c>
      <c r="AE1176" t="s">
        <v>657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455</v>
      </c>
      <c r="C1177" t="s">
        <v>73</v>
      </c>
      <c r="D1177" t="s">
        <v>646</v>
      </c>
      <c r="E1177" t="s">
        <v>646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493</v>
      </c>
      <c r="AC1177" t="s">
        <v>512</v>
      </c>
      <c r="AD1177" t="s">
        <v>515</v>
      </c>
      <c r="AE1177" t="s">
        <v>657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455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493</v>
      </c>
      <c r="AC1178" t="s">
        <v>657</v>
      </c>
      <c r="AD1178" t="s">
        <v>493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455</v>
      </c>
      <c r="C1179" t="s">
        <v>73</v>
      </c>
      <c r="D1179" t="s">
        <v>164</v>
      </c>
      <c r="E1179" t="s">
        <v>647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493</v>
      </c>
      <c r="AC1179" t="s">
        <v>519</v>
      </c>
      <c r="AD1179" t="s">
        <v>493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455</v>
      </c>
      <c r="C1180" t="s">
        <v>73</v>
      </c>
      <c r="D1180" t="s">
        <v>164</v>
      </c>
      <c r="E1180" t="s">
        <v>512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493</v>
      </c>
      <c r="AC1180" t="s">
        <v>493</v>
      </c>
      <c r="AD1180" t="s">
        <v>493</v>
      </c>
      <c r="AE1180" t="s">
        <v>657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455</v>
      </c>
      <c r="C1181" t="s">
        <v>73</v>
      </c>
      <c r="D1181" t="s">
        <v>491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515</v>
      </c>
      <c r="AC1181" t="s">
        <v>164</v>
      </c>
      <c r="AD1181" t="s">
        <v>164</v>
      </c>
      <c r="AE1181" t="s">
        <v>657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455</v>
      </c>
      <c r="C1182" t="s">
        <v>73</v>
      </c>
      <c r="D1182" t="s">
        <v>491</v>
      </c>
      <c r="E1182" t="s">
        <v>491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515</v>
      </c>
      <c r="AC1182" t="s">
        <v>672</v>
      </c>
      <c r="AD1182" t="s">
        <v>515</v>
      </c>
      <c r="AE1182" t="s">
        <v>657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455</v>
      </c>
      <c r="C1183" t="s">
        <v>73</v>
      </c>
      <c r="D1183" t="s">
        <v>513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515</v>
      </c>
      <c r="AC1183" t="s">
        <v>512</v>
      </c>
      <c r="AD1183" t="s">
        <v>515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455</v>
      </c>
      <c r="C1184" t="s">
        <v>73</v>
      </c>
      <c r="D1184" t="s">
        <v>513</v>
      </c>
      <c r="E1184" t="s">
        <v>513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515</v>
      </c>
      <c r="AC1184" t="s">
        <v>657</v>
      </c>
      <c r="AD1184" t="s">
        <v>515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455</v>
      </c>
      <c r="C1185" t="s">
        <v>73</v>
      </c>
      <c r="D1185" t="s">
        <v>492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515</v>
      </c>
      <c r="AC1185" t="s">
        <v>515</v>
      </c>
      <c r="AD1185" t="s">
        <v>515</v>
      </c>
      <c r="AE1185" t="s">
        <v>657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455</v>
      </c>
      <c r="C1186" t="s">
        <v>73</v>
      </c>
      <c r="D1186" t="s">
        <v>492</v>
      </c>
      <c r="E1186" t="s">
        <v>491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657</v>
      </c>
      <c r="AE1186" t="s">
        <v>657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455</v>
      </c>
      <c r="C1187" t="s">
        <v>73</v>
      </c>
      <c r="D1187" t="s">
        <v>492</v>
      </c>
      <c r="E1187" t="s">
        <v>492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671</v>
      </c>
      <c r="AC1187" t="s">
        <v>671</v>
      </c>
      <c r="AD1187" t="s">
        <v>671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455</v>
      </c>
      <c r="C1188" t="s">
        <v>73</v>
      </c>
      <c r="D1188" t="s">
        <v>647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671</v>
      </c>
      <c r="AC1188" t="s">
        <v>164</v>
      </c>
      <c r="AD1188" t="s">
        <v>671</v>
      </c>
      <c r="AE1188" t="s">
        <v>657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455</v>
      </c>
      <c r="C1189" t="s">
        <v>73</v>
      </c>
      <c r="D1189" t="s">
        <v>647</v>
      </c>
      <c r="E1189" t="s">
        <v>647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671</v>
      </c>
      <c r="AC1189" t="s">
        <v>672</v>
      </c>
      <c r="AD1189" t="s">
        <v>671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455</v>
      </c>
      <c r="C1190" t="s">
        <v>73</v>
      </c>
      <c r="D1190" t="s">
        <v>514</v>
      </c>
      <c r="E1190" t="s">
        <v>514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671</v>
      </c>
      <c r="AC1190" t="s">
        <v>672</v>
      </c>
      <c r="AD1190" t="s">
        <v>672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455</v>
      </c>
      <c r="C1191" t="s">
        <v>73</v>
      </c>
      <c r="D1191" t="s">
        <v>517</v>
      </c>
      <c r="E1191" t="s">
        <v>517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671</v>
      </c>
      <c r="AC1191" t="s">
        <v>657</v>
      </c>
      <c r="AD1191" t="s">
        <v>671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455</v>
      </c>
      <c r="C1192" t="s">
        <v>73</v>
      </c>
      <c r="D1192" t="s">
        <v>512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511</v>
      </c>
      <c r="AC1192" t="s">
        <v>511</v>
      </c>
      <c r="AD1192" t="s">
        <v>511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455</v>
      </c>
      <c r="C1193" t="s">
        <v>73</v>
      </c>
      <c r="D1193" t="s">
        <v>512</v>
      </c>
      <c r="E1193" t="s">
        <v>512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511</v>
      </c>
      <c r="AC1193" t="s">
        <v>511</v>
      </c>
      <c r="AD1193" t="s">
        <v>511</v>
      </c>
      <c r="AE1193" t="s">
        <v>657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455</v>
      </c>
      <c r="C1194" t="s">
        <v>73</v>
      </c>
      <c r="D1194" t="s">
        <v>567</v>
      </c>
      <c r="E1194" t="s">
        <v>512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511</v>
      </c>
      <c r="AC1194" t="s">
        <v>164</v>
      </c>
      <c r="AD1194" t="s">
        <v>511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455</v>
      </c>
      <c r="C1195" t="s">
        <v>73</v>
      </c>
      <c r="D1195" t="s">
        <v>519</v>
      </c>
      <c r="E1195" t="s">
        <v>519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511</v>
      </c>
      <c r="AC1195" t="s">
        <v>164</v>
      </c>
      <c r="AD1195" t="s">
        <v>511</v>
      </c>
      <c r="AE1195" t="s">
        <v>657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456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511</v>
      </c>
      <c r="AC1196" t="s">
        <v>513</v>
      </c>
      <c r="AD1196" t="s">
        <v>164</v>
      </c>
      <c r="AE1196" t="s">
        <v>657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456</v>
      </c>
      <c r="C1197" t="s">
        <v>57</v>
      </c>
      <c r="D1197" t="s">
        <v>491</v>
      </c>
      <c r="E1197" t="s">
        <v>491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511</v>
      </c>
      <c r="AC1197" t="s">
        <v>672</v>
      </c>
      <c r="AD1197" t="s">
        <v>511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456</v>
      </c>
      <c r="C1198" t="s">
        <v>57</v>
      </c>
      <c r="D1198" t="s">
        <v>492</v>
      </c>
      <c r="E1198" t="s">
        <v>492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511</v>
      </c>
      <c r="AC1198" t="s">
        <v>672</v>
      </c>
      <c r="AD1198" t="s">
        <v>511</v>
      </c>
      <c r="AE1198" t="s">
        <v>657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456</v>
      </c>
      <c r="C1199" t="s">
        <v>59</v>
      </c>
      <c r="D1199" t="s">
        <v>490</v>
      </c>
      <c r="E1199" t="s">
        <v>490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511</v>
      </c>
      <c r="AC1199" t="s">
        <v>672</v>
      </c>
      <c r="AD1199" t="s">
        <v>491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456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511</v>
      </c>
      <c r="AC1200" t="s">
        <v>514</v>
      </c>
      <c r="AD1200" t="s">
        <v>511</v>
      </c>
      <c r="AE1200" t="s">
        <v>657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456</v>
      </c>
      <c r="C1201" t="s">
        <v>59</v>
      </c>
      <c r="D1201" t="s">
        <v>491</v>
      </c>
      <c r="E1201" t="s">
        <v>491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511</v>
      </c>
      <c r="AC1201" t="s">
        <v>512</v>
      </c>
      <c r="AD1201" t="s">
        <v>511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456</v>
      </c>
      <c r="C1202" t="s">
        <v>59</v>
      </c>
      <c r="D1202" t="s">
        <v>492</v>
      </c>
      <c r="E1202" t="s">
        <v>492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511</v>
      </c>
      <c r="AC1202" t="s">
        <v>512</v>
      </c>
      <c r="AD1202" t="s">
        <v>511</v>
      </c>
      <c r="AE1202" t="s">
        <v>657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456</v>
      </c>
      <c r="C1203" t="s">
        <v>61</v>
      </c>
      <c r="D1203" t="s">
        <v>490</v>
      </c>
      <c r="E1203" t="s">
        <v>490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511</v>
      </c>
      <c r="AC1203" t="s">
        <v>512</v>
      </c>
      <c r="AD1203" t="s">
        <v>164</v>
      </c>
      <c r="AE1203" t="s">
        <v>657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456</v>
      </c>
      <c r="C1204" t="s">
        <v>61</v>
      </c>
      <c r="D1204" t="s">
        <v>490</v>
      </c>
      <c r="E1204" t="s">
        <v>492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511</v>
      </c>
      <c r="AC1204" t="s">
        <v>512</v>
      </c>
      <c r="AD1204" t="s">
        <v>491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456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511</v>
      </c>
      <c r="AC1205" t="s">
        <v>512</v>
      </c>
      <c r="AD1205" t="s">
        <v>491</v>
      </c>
      <c r="AE1205" t="s">
        <v>657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456</v>
      </c>
      <c r="C1206" t="s">
        <v>61</v>
      </c>
      <c r="D1206" t="s">
        <v>491</v>
      </c>
      <c r="E1206" t="s">
        <v>491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511</v>
      </c>
      <c r="AC1206" t="s">
        <v>657</v>
      </c>
      <c r="AD1206" t="s">
        <v>511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456</v>
      </c>
      <c r="C1207" t="s">
        <v>61</v>
      </c>
      <c r="D1207" t="s">
        <v>492</v>
      </c>
      <c r="E1207" t="s">
        <v>492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490</v>
      </c>
      <c r="AC1207" t="s">
        <v>490</v>
      </c>
      <c r="AD1207" t="s">
        <v>490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456</v>
      </c>
      <c r="C1208" t="s">
        <v>63</v>
      </c>
      <c r="D1208" t="s">
        <v>511</v>
      </c>
      <c r="E1208" t="s">
        <v>511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490</v>
      </c>
      <c r="AC1208" t="s">
        <v>490</v>
      </c>
      <c r="AD1208" t="s">
        <v>490</v>
      </c>
      <c r="AE1208" t="s">
        <v>657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456</v>
      </c>
      <c r="C1209" t="s">
        <v>63</v>
      </c>
      <c r="D1209" t="s">
        <v>490</v>
      </c>
      <c r="E1209" t="s">
        <v>490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490</v>
      </c>
      <c r="AC1209" t="s">
        <v>164</v>
      </c>
      <c r="AD1209" t="s">
        <v>490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456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490</v>
      </c>
      <c r="AC1210" t="s">
        <v>164</v>
      </c>
      <c r="AD1210" t="s">
        <v>490</v>
      </c>
      <c r="AE1210" t="s">
        <v>657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456</v>
      </c>
      <c r="C1211" t="s">
        <v>63</v>
      </c>
      <c r="D1211" t="s">
        <v>491</v>
      </c>
      <c r="E1211" t="s">
        <v>491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490</v>
      </c>
      <c r="AC1211" t="s">
        <v>164</v>
      </c>
      <c r="AD1211" t="s">
        <v>492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456</v>
      </c>
      <c r="C1212" t="s">
        <v>63</v>
      </c>
      <c r="D1212" t="s">
        <v>492</v>
      </c>
      <c r="E1212" t="s">
        <v>492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490</v>
      </c>
      <c r="AC1212" t="s">
        <v>513</v>
      </c>
      <c r="AD1212" t="s">
        <v>490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456</v>
      </c>
      <c r="C1213" t="s">
        <v>63</v>
      </c>
      <c r="D1213" t="s">
        <v>519</v>
      </c>
      <c r="E1213" t="s">
        <v>519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490</v>
      </c>
      <c r="AC1213" t="s">
        <v>513</v>
      </c>
      <c r="AD1213" t="s">
        <v>490</v>
      </c>
      <c r="AE1213" t="s">
        <v>657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456</v>
      </c>
      <c r="C1214" t="s">
        <v>63</v>
      </c>
      <c r="D1214" t="s">
        <v>493</v>
      </c>
      <c r="E1214" t="s">
        <v>493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490</v>
      </c>
      <c r="AC1214" t="s">
        <v>672</v>
      </c>
      <c r="AD1214" t="s">
        <v>490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456</v>
      </c>
      <c r="C1215" t="s">
        <v>63</v>
      </c>
      <c r="D1215" t="s">
        <v>515</v>
      </c>
      <c r="E1215" t="s">
        <v>515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490</v>
      </c>
      <c r="AC1215" t="s">
        <v>672</v>
      </c>
      <c r="AD1215" t="s">
        <v>490</v>
      </c>
      <c r="AE1215" t="s">
        <v>657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456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490</v>
      </c>
      <c r="AC1216" t="s">
        <v>512</v>
      </c>
      <c r="AD1216" t="s">
        <v>511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456</v>
      </c>
      <c r="C1217" t="s">
        <v>65</v>
      </c>
      <c r="D1217" t="s">
        <v>490</v>
      </c>
      <c r="E1217" t="s">
        <v>511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490</v>
      </c>
      <c r="AC1217" t="s">
        <v>512</v>
      </c>
      <c r="AD1217" t="s">
        <v>490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456</v>
      </c>
      <c r="C1218" t="s">
        <v>65</v>
      </c>
      <c r="D1218" t="s">
        <v>490</v>
      </c>
      <c r="E1218" t="s">
        <v>490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490</v>
      </c>
      <c r="AC1218" t="s">
        <v>512</v>
      </c>
      <c r="AD1218" t="s">
        <v>490</v>
      </c>
      <c r="AE1218" t="s">
        <v>657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456</v>
      </c>
      <c r="C1219" t="s">
        <v>65</v>
      </c>
      <c r="D1219" t="s">
        <v>490</v>
      </c>
      <c r="E1219" t="s">
        <v>492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490</v>
      </c>
      <c r="AC1219" t="s">
        <v>512</v>
      </c>
      <c r="AD1219" t="s">
        <v>492</v>
      </c>
      <c r="AE1219" t="s">
        <v>657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456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490</v>
      </c>
      <c r="AC1220" t="s">
        <v>657</v>
      </c>
      <c r="AD1220" t="s">
        <v>490</v>
      </c>
      <c r="AE1220" t="s">
        <v>657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456</v>
      </c>
      <c r="C1221" t="s">
        <v>65</v>
      </c>
      <c r="D1221" t="s">
        <v>491</v>
      </c>
      <c r="E1221" t="s">
        <v>511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490</v>
      </c>
      <c r="AC1221" t="s">
        <v>519</v>
      </c>
      <c r="AD1221" t="s">
        <v>490</v>
      </c>
      <c r="AE1221" t="s">
        <v>657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456</v>
      </c>
      <c r="C1222" t="s">
        <v>65</v>
      </c>
      <c r="D1222" t="s">
        <v>491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671</v>
      </c>
      <c r="AD1222" t="s">
        <v>164</v>
      </c>
      <c r="AE1222" t="s">
        <v>657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456</v>
      </c>
      <c r="C1223" t="s">
        <v>65</v>
      </c>
      <c r="D1223" t="s">
        <v>491</v>
      </c>
      <c r="E1223" t="s">
        <v>491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511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456</v>
      </c>
      <c r="C1224" t="s">
        <v>65</v>
      </c>
      <c r="D1224" t="s">
        <v>491</v>
      </c>
      <c r="E1224" t="s">
        <v>513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511</v>
      </c>
      <c r="AD1224" t="s">
        <v>164</v>
      </c>
      <c r="AE1224" t="s">
        <v>657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456</v>
      </c>
      <c r="C1225" t="s">
        <v>65</v>
      </c>
      <c r="D1225" t="s">
        <v>491</v>
      </c>
      <c r="E1225" t="s">
        <v>512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490</v>
      </c>
      <c r="AD1225" t="s">
        <v>164</v>
      </c>
      <c r="AE1225" t="s">
        <v>657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456</v>
      </c>
      <c r="C1226" t="s">
        <v>65</v>
      </c>
      <c r="D1226" t="s">
        <v>492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456</v>
      </c>
      <c r="C1227" t="s">
        <v>65</v>
      </c>
      <c r="D1227" t="s">
        <v>492</v>
      </c>
      <c r="E1227" t="s">
        <v>492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657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456</v>
      </c>
      <c r="C1228" t="s">
        <v>65</v>
      </c>
      <c r="D1228" t="s">
        <v>647</v>
      </c>
      <c r="E1228" t="s">
        <v>647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492</v>
      </c>
      <c r="AE1228" t="s">
        <v>657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456</v>
      </c>
      <c r="C1229" t="s">
        <v>65</v>
      </c>
      <c r="D1229" t="s">
        <v>512</v>
      </c>
      <c r="E1229" t="s">
        <v>512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512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456</v>
      </c>
      <c r="C1230" t="s">
        <v>65</v>
      </c>
      <c r="D1230" t="s">
        <v>519</v>
      </c>
      <c r="E1230" t="s">
        <v>519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673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456</v>
      </c>
      <c r="C1231" t="s">
        <v>65</v>
      </c>
      <c r="D1231" t="s">
        <v>493</v>
      </c>
      <c r="E1231" t="s">
        <v>493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673</v>
      </c>
      <c r="AD1231" t="s">
        <v>164</v>
      </c>
      <c r="AE1231" t="s">
        <v>657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456</v>
      </c>
      <c r="C1232" t="s">
        <v>65</v>
      </c>
      <c r="D1232" t="s">
        <v>515</v>
      </c>
      <c r="E1232" t="s">
        <v>515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673</v>
      </c>
      <c r="AD1232" t="s">
        <v>491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456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513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456</v>
      </c>
      <c r="C1234" t="s">
        <v>67</v>
      </c>
      <c r="D1234" t="s">
        <v>511</v>
      </c>
      <c r="E1234" t="s">
        <v>511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513</v>
      </c>
      <c r="AD1234" t="s">
        <v>164</v>
      </c>
      <c r="AE1234" t="s">
        <v>657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456</v>
      </c>
      <c r="C1235" t="s">
        <v>67</v>
      </c>
      <c r="D1235" t="s">
        <v>511</v>
      </c>
      <c r="E1235" t="s">
        <v>491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513</v>
      </c>
      <c r="AD1235" t="s">
        <v>513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456</v>
      </c>
      <c r="C1236" t="s">
        <v>67</v>
      </c>
      <c r="D1236" t="s">
        <v>490</v>
      </c>
      <c r="E1236" t="s">
        <v>490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513</v>
      </c>
      <c r="AD1236" t="s">
        <v>513</v>
      </c>
      <c r="AE1236" t="s">
        <v>657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456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513</v>
      </c>
      <c r="AD1237" t="s">
        <v>512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456</v>
      </c>
      <c r="C1238" t="s">
        <v>67</v>
      </c>
      <c r="D1238" t="s">
        <v>164</v>
      </c>
      <c r="E1238" t="s">
        <v>647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492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456</v>
      </c>
      <c r="C1239" t="s">
        <v>67</v>
      </c>
      <c r="D1239" t="s">
        <v>164</v>
      </c>
      <c r="E1239" t="s">
        <v>512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492</v>
      </c>
      <c r="AD1239" t="s">
        <v>164</v>
      </c>
      <c r="AE1239" t="s">
        <v>657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456</v>
      </c>
      <c r="C1240" t="s">
        <v>67</v>
      </c>
      <c r="D1240" t="s">
        <v>491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492</v>
      </c>
      <c r="AD1240" t="s">
        <v>492</v>
      </c>
      <c r="AE1240" t="s">
        <v>657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456</v>
      </c>
      <c r="C1241" t="s">
        <v>67</v>
      </c>
      <c r="D1241" t="s">
        <v>491</v>
      </c>
      <c r="E1241" t="s">
        <v>491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492</v>
      </c>
      <c r="AD1241" t="s">
        <v>512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456</v>
      </c>
      <c r="C1242" t="s">
        <v>67</v>
      </c>
      <c r="D1242" t="s">
        <v>513</v>
      </c>
      <c r="E1242" t="s">
        <v>513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672</v>
      </c>
      <c r="AD1242" t="s">
        <v>511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456</v>
      </c>
      <c r="C1243" t="s">
        <v>67</v>
      </c>
      <c r="D1243" t="s">
        <v>492</v>
      </c>
      <c r="E1243" t="s">
        <v>490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672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456</v>
      </c>
      <c r="C1244" t="s">
        <v>67</v>
      </c>
      <c r="D1244" t="s">
        <v>492</v>
      </c>
      <c r="E1244" t="s">
        <v>491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672</v>
      </c>
      <c r="AD1244" t="s">
        <v>164</v>
      </c>
      <c r="AE1244" t="s">
        <v>657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456</v>
      </c>
      <c r="C1245" t="s">
        <v>67</v>
      </c>
      <c r="D1245" t="s">
        <v>492</v>
      </c>
      <c r="E1245" t="s">
        <v>492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672</v>
      </c>
      <c r="AD1245" t="s">
        <v>492</v>
      </c>
      <c r="AE1245" t="s">
        <v>657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456</v>
      </c>
      <c r="C1246" t="s">
        <v>67</v>
      </c>
      <c r="D1246" t="s">
        <v>492</v>
      </c>
      <c r="E1246" t="s">
        <v>647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672</v>
      </c>
      <c r="AD1246" t="s">
        <v>672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456</v>
      </c>
      <c r="C1247" t="s">
        <v>67</v>
      </c>
      <c r="D1247" t="s">
        <v>647</v>
      </c>
      <c r="E1247" t="s">
        <v>647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672</v>
      </c>
      <c r="AD1247" t="s">
        <v>672</v>
      </c>
      <c r="AE1247" t="s">
        <v>657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456</v>
      </c>
      <c r="C1248" t="s">
        <v>67</v>
      </c>
      <c r="D1248" t="s">
        <v>514</v>
      </c>
      <c r="E1248" t="s">
        <v>514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672</v>
      </c>
      <c r="AD1248" t="s">
        <v>512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456</v>
      </c>
      <c r="C1249" t="s">
        <v>67</v>
      </c>
      <c r="D1249" t="s">
        <v>512</v>
      </c>
      <c r="E1249" t="s">
        <v>491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514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456</v>
      </c>
      <c r="C1250" t="s">
        <v>67</v>
      </c>
      <c r="D1250" t="s">
        <v>512</v>
      </c>
      <c r="E1250" t="s">
        <v>512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514</v>
      </c>
      <c r="AD1250" t="s">
        <v>164</v>
      </c>
      <c r="AE1250" t="s">
        <v>657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456</v>
      </c>
      <c r="C1251" t="s">
        <v>67</v>
      </c>
      <c r="D1251" t="s">
        <v>519</v>
      </c>
      <c r="E1251" t="s">
        <v>519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514</v>
      </c>
      <c r="AD1251" t="s">
        <v>514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456</v>
      </c>
      <c r="C1252" t="s">
        <v>67</v>
      </c>
      <c r="D1252" t="s">
        <v>493</v>
      </c>
      <c r="E1252" t="s">
        <v>493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517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456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517</v>
      </c>
      <c r="AD1253" t="s">
        <v>164</v>
      </c>
      <c r="AE1253" t="s">
        <v>657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456</v>
      </c>
      <c r="C1254" t="s">
        <v>69</v>
      </c>
      <c r="D1254" t="s">
        <v>511</v>
      </c>
      <c r="E1254" t="s">
        <v>511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517</v>
      </c>
      <c r="AD1254" t="s">
        <v>491</v>
      </c>
      <c r="AE1254" t="s">
        <v>657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456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517</v>
      </c>
      <c r="AD1255" t="s">
        <v>517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456</v>
      </c>
      <c r="C1256" t="s">
        <v>69</v>
      </c>
      <c r="D1256" t="s">
        <v>164</v>
      </c>
      <c r="E1256" t="s">
        <v>513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512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456</v>
      </c>
      <c r="C1257" t="s">
        <v>69</v>
      </c>
      <c r="D1257" t="s">
        <v>164</v>
      </c>
      <c r="E1257" t="s">
        <v>512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512</v>
      </c>
      <c r="AD1257" t="s">
        <v>164</v>
      </c>
      <c r="AE1257" t="s">
        <v>657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456</v>
      </c>
      <c r="C1258" t="s">
        <v>69</v>
      </c>
      <c r="D1258" t="s">
        <v>491</v>
      </c>
      <c r="E1258" t="s">
        <v>491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512</v>
      </c>
      <c r="AD1258" t="s">
        <v>512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456</v>
      </c>
      <c r="C1259" t="s">
        <v>69</v>
      </c>
      <c r="D1259" t="s">
        <v>513</v>
      </c>
      <c r="E1259" t="s">
        <v>513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512</v>
      </c>
      <c r="AD1259" t="s">
        <v>512</v>
      </c>
      <c r="AE1259" t="s">
        <v>657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456</v>
      </c>
      <c r="C1260" t="s">
        <v>69</v>
      </c>
      <c r="D1260" t="s">
        <v>492</v>
      </c>
      <c r="E1260" t="s">
        <v>492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657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456</v>
      </c>
      <c r="C1261" t="s">
        <v>69</v>
      </c>
      <c r="D1261" t="s">
        <v>647</v>
      </c>
      <c r="E1261" t="s">
        <v>647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657</v>
      </c>
      <c r="AD1261" t="s">
        <v>164</v>
      </c>
      <c r="AE1261" t="s">
        <v>657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456</v>
      </c>
      <c r="C1262" t="s">
        <v>69</v>
      </c>
      <c r="D1262" t="s">
        <v>514</v>
      </c>
      <c r="E1262" t="s">
        <v>514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567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456</v>
      </c>
      <c r="C1263" t="s">
        <v>69</v>
      </c>
      <c r="D1263" t="s">
        <v>512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567</v>
      </c>
      <c r="AD1263" t="s">
        <v>164</v>
      </c>
      <c r="AE1263" t="s">
        <v>657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456</v>
      </c>
      <c r="C1264" t="s">
        <v>69</v>
      </c>
      <c r="D1264" t="s">
        <v>512</v>
      </c>
      <c r="E1264" t="s">
        <v>491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519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456</v>
      </c>
      <c r="C1265" t="s">
        <v>69</v>
      </c>
      <c r="D1265" t="s">
        <v>512</v>
      </c>
      <c r="E1265" t="s">
        <v>512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519</v>
      </c>
      <c r="AD1265" t="s">
        <v>164</v>
      </c>
      <c r="AE1265" t="s">
        <v>657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456</v>
      </c>
      <c r="C1266" t="s">
        <v>69</v>
      </c>
      <c r="D1266" t="s">
        <v>512</v>
      </c>
      <c r="E1266" t="s">
        <v>567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515</v>
      </c>
      <c r="AD1266" t="s">
        <v>164</v>
      </c>
      <c r="AE1266" t="s">
        <v>657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456</v>
      </c>
      <c r="C1267" t="s">
        <v>69</v>
      </c>
      <c r="D1267" t="s">
        <v>567</v>
      </c>
      <c r="E1267" t="s">
        <v>512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491</v>
      </c>
      <c r="AC1267" t="s">
        <v>671</v>
      </c>
      <c r="AD1267" t="s">
        <v>164</v>
      </c>
      <c r="AE1267" t="s">
        <v>657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456</v>
      </c>
      <c r="C1268" t="s">
        <v>69</v>
      </c>
      <c r="D1268" t="s">
        <v>519</v>
      </c>
      <c r="E1268" t="s">
        <v>519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491</v>
      </c>
      <c r="AC1268" t="s">
        <v>671</v>
      </c>
      <c r="AD1268" t="s">
        <v>491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456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491</v>
      </c>
      <c r="AC1269" t="s">
        <v>671</v>
      </c>
      <c r="AD1269" t="s">
        <v>491</v>
      </c>
      <c r="AE1269" t="s">
        <v>657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456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491</v>
      </c>
      <c r="AC1270" t="s">
        <v>671</v>
      </c>
      <c r="AD1270" t="s">
        <v>513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456</v>
      </c>
      <c r="C1271" t="s">
        <v>71</v>
      </c>
      <c r="D1271" t="s">
        <v>164</v>
      </c>
      <c r="E1271" t="s">
        <v>491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491</v>
      </c>
      <c r="AC1271" t="s">
        <v>511</v>
      </c>
      <c r="AD1271" t="s">
        <v>164</v>
      </c>
      <c r="AE1271" t="s">
        <v>657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456</v>
      </c>
      <c r="C1272" t="s">
        <v>71</v>
      </c>
      <c r="D1272" t="s">
        <v>164</v>
      </c>
      <c r="E1272" t="s">
        <v>513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491</v>
      </c>
      <c r="AC1272" t="s">
        <v>511</v>
      </c>
      <c r="AD1272" t="s">
        <v>491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456</v>
      </c>
      <c r="C1273" t="s">
        <v>71</v>
      </c>
      <c r="D1273" t="s">
        <v>491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491</v>
      </c>
      <c r="AC1273" t="s">
        <v>511</v>
      </c>
      <c r="AD1273" t="s">
        <v>491</v>
      </c>
      <c r="AE1273" t="s">
        <v>657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456</v>
      </c>
      <c r="C1274" t="s">
        <v>71</v>
      </c>
      <c r="D1274" t="s">
        <v>491</v>
      </c>
      <c r="E1274" t="s">
        <v>491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491</v>
      </c>
      <c r="AC1274" t="s">
        <v>490</v>
      </c>
      <c r="AD1274" t="s">
        <v>491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456</v>
      </c>
      <c r="C1275" t="s">
        <v>71</v>
      </c>
      <c r="D1275" t="s">
        <v>513</v>
      </c>
      <c r="E1275" t="s">
        <v>513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491</v>
      </c>
      <c r="AC1275" t="s">
        <v>490</v>
      </c>
      <c r="AD1275" t="s">
        <v>491</v>
      </c>
      <c r="AE1275" t="s">
        <v>657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456</v>
      </c>
      <c r="C1276" t="s">
        <v>71</v>
      </c>
      <c r="D1276" t="s">
        <v>492</v>
      </c>
      <c r="E1276" t="s">
        <v>492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491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456</v>
      </c>
      <c r="C1277" t="s">
        <v>71</v>
      </c>
      <c r="D1277" t="s">
        <v>647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491</v>
      </c>
      <c r="AC1277" t="s">
        <v>164</v>
      </c>
      <c r="AD1277" t="s">
        <v>164</v>
      </c>
      <c r="AE1277" t="s">
        <v>657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456</v>
      </c>
      <c r="C1278" t="s">
        <v>71</v>
      </c>
      <c r="D1278" t="s">
        <v>647</v>
      </c>
      <c r="E1278" t="s">
        <v>647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491</v>
      </c>
      <c r="AC1278" t="s">
        <v>164</v>
      </c>
      <c r="AD1278" t="s">
        <v>491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456</v>
      </c>
      <c r="C1279" t="s">
        <v>71</v>
      </c>
      <c r="D1279" t="s">
        <v>517</v>
      </c>
      <c r="E1279" t="s">
        <v>517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491</v>
      </c>
      <c r="AC1279" t="s">
        <v>164</v>
      </c>
      <c r="AD1279" t="s">
        <v>491</v>
      </c>
      <c r="AE1279" t="s">
        <v>657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456</v>
      </c>
      <c r="C1280" t="s">
        <v>71</v>
      </c>
      <c r="D1280" t="s">
        <v>512</v>
      </c>
      <c r="E1280" t="s">
        <v>512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491</v>
      </c>
      <c r="AC1280" t="s">
        <v>164</v>
      </c>
      <c r="AD1280" t="s">
        <v>513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456</v>
      </c>
      <c r="C1281" t="s">
        <v>71</v>
      </c>
      <c r="D1281" t="s">
        <v>512</v>
      </c>
      <c r="E1281" t="s">
        <v>567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491</v>
      </c>
      <c r="AC1281" t="s">
        <v>164</v>
      </c>
      <c r="AD1281" t="s">
        <v>512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456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491</v>
      </c>
      <c r="AC1282" t="s">
        <v>673</v>
      </c>
      <c r="AD1282" t="s">
        <v>164</v>
      </c>
      <c r="AE1282" t="s">
        <v>657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456</v>
      </c>
      <c r="C1283" t="s">
        <v>73</v>
      </c>
      <c r="D1283" t="s">
        <v>646</v>
      </c>
      <c r="E1283" t="s">
        <v>646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491</v>
      </c>
      <c r="AC1283" t="s">
        <v>673</v>
      </c>
      <c r="AD1283" t="s">
        <v>491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456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491</v>
      </c>
      <c r="AC1284" t="s">
        <v>673</v>
      </c>
      <c r="AD1284" t="s">
        <v>491</v>
      </c>
      <c r="AE1284" t="s">
        <v>657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456</v>
      </c>
      <c r="C1285" t="s">
        <v>73</v>
      </c>
      <c r="D1285" t="s">
        <v>164</v>
      </c>
      <c r="E1285" t="s">
        <v>513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491</v>
      </c>
      <c r="AC1285" t="s">
        <v>673</v>
      </c>
      <c r="AD1285" t="s">
        <v>513</v>
      </c>
      <c r="AE1285" t="s">
        <v>657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456</v>
      </c>
      <c r="C1286" t="s">
        <v>73</v>
      </c>
      <c r="D1286" t="s">
        <v>164</v>
      </c>
      <c r="E1286" t="s">
        <v>647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491</v>
      </c>
      <c r="AC1286" t="s">
        <v>673</v>
      </c>
      <c r="AD1286" t="s">
        <v>672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456</v>
      </c>
      <c r="C1287" t="s">
        <v>73</v>
      </c>
      <c r="D1287" t="s">
        <v>164</v>
      </c>
      <c r="E1287" t="s">
        <v>512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491</v>
      </c>
      <c r="AC1287" t="s">
        <v>673</v>
      </c>
      <c r="AD1287" t="s">
        <v>512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456</v>
      </c>
      <c r="C1288" t="s">
        <v>73</v>
      </c>
      <c r="D1288" t="s">
        <v>491</v>
      </c>
      <c r="E1288" t="s">
        <v>491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491</v>
      </c>
      <c r="AC1288" t="s">
        <v>673</v>
      </c>
      <c r="AD1288" t="s">
        <v>512</v>
      </c>
      <c r="AE1288" t="s">
        <v>657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456</v>
      </c>
      <c r="C1289" t="s">
        <v>73</v>
      </c>
      <c r="D1289" t="s">
        <v>491</v>
      </c>
      <c r="E1289" t="s">
        <v>512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491</v>
      </c>
      <c r="AC1289" t="s">
        <v>513</v>
      </c>
      <c r="AD1289" t="s">
        <v>671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456</v>
      </c>
      <c r="C1290" t="s">
        <v>73</v>
      </c>
      <c r="D1290" t="s">
        <v>513</v>
      </c>
      <c r="E1290" t="s">
        <v>513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491</v>
      </c>
      <c r="AC1290" t="s">
        <v>513</v>
      </c>
      <c r="AD1290" t="s">
        <v>511</v>
      </c>
      <c r="AE1290" t="s">
        <v>657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456</v>
      </c>
      <c r="C1291" t="s">
        <v>73</v>
      </c>
      <c r="D1291" t="s">
        <v>492</v>
      </c>
      <c r="E1291" t="s">
        <v>492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491</v>
      </c>
      <c r="AC1291" t="s">
        <v>513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456</v>
      </c>
      <c r="C1292" t="s">
        <v>73</v>
      </c>
      <c r="D1292" t="s">
        <v>647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491</v>
      </c>
      <c r="AC1292" t="s">
        <v>513</v>
      </c>
      <c r="AD1292" t="s">
        <v>164</v>
      </c>
      <c r="AE1292" t="s">
        <v>657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456</v>
      </c>
      <c r="C1293" t="s">
        <v>73</v>
      </c>
      <c r="D1293" t="s">
        <v>647</v>
      </c>
      <c r="E1293" t="s">
        <v>647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491</v>
      </c>
      <c r="AC1293" t="s">
        <v>513</v>
      </c>
      <c r="AD1293" t="s">
        <v>491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456</v>
      </c>
      <c r="C1294" t="s">
        <v>73</v>
      </c>
      <c r="D1294" t="s">
        <v>514</v>
      </c>
      <c r="E1294" t="s">
        <v>514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491</v>
      </c>
      <c r="AC1294" t="s">
        <v>513</v>
      </c>
      <c r="AD1294" t="s">
        <v>491</v>
      </c>
      <c r="AE1294" t="s">
        <v>657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456</v>
      </c>
      <c r="C1295" t="s">
        <v>73</v>
      </c>
      <c r="D1295" t="s">
        <v>512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491</v>
      </c>
      <c r="AC1295" t="s">
        <v>513</v>
      </c>
      <c r="AD1295" t="s">
        <v>513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456</v>
      </c>
      <c r="C1296" t="s">
        <v>73</v>
      </c>
      <c r="D1296" t="s">
        <v>512</v>
      </c>
      <c r="E1296" t="s">
        <v>512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491</v>
      </c>
      <c r="AC1296" t="s">
        <v>513</v>
      </c>
      <c r="AD1296" t="s">
        <v>492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457</v>
      </c>
      <c r="C1297" t="s">
        <v>57</v>
      </c>
      <c r="D1297" t="s">
        <v>490</v>
      </c>
      <c r="E1297" t="s">
        <v>490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491</v>
      </c>
      <c r="AC1297" t="s">
        <v>492</v>
      </c>
      <c r="AD1297" t="s">
        <v>511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457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491</v>
      </c>
      <c r="AC1298" t="s">
        <v>492</v>
      </c>
      <c r="AD1298" t="s">
        <v>491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457</v>
      </c>
      <c r="C1299" t="s">
        <v>57</v>
      </c>
      <c r="D1299" t="s">
        <v>491</v>
      </c>
      <c r="E1299" t="s">
        <v>491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491</v>
      </c>
      <c r="AC1299" t="s">
        <v>492</v>
      </c>
      <c r="AD1299" t="s">
        <v>491</v>
      </c>
      <c r="AE1299" t="s">
        <v>657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457</v>
      </c>
      <c r="C1300" t="s">
        <v>57</v>
      </c>
      <c r="D1300" t="s">
        <v>492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491</v>
      </c>
      <c r="AC1300" t="s">
        <v>492</v>
      </c>
      <c r="AD1300" t="s">
        <v>492</v>
      </c>
      <c r="AE1300" t="s">
        <v>657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457</v>
      </c>
      <c r="C1301" t="s">
        <v>57</v>
      </c>
      <c r="D1301" t="s">
        <v>492</v>
      </c>
      <c r="E1301" t="s">
        <v>492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491</v>
      </c>
      <c r="AC1301" t="s">
        <v>672</v>
      </c>
      <c r="AD1301" t="s">
        <v>511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457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491</v>
      </c>
      <c r="AC1302" t="s">
        <v>672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457</v>
      </c>
      <c r="C1303" t="s">
        <v>59</v>
      </c>
      <c r="D1303" t="s">
        <v>491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491</v>
      </c>
      <c r="AC1303" t="s">
        <v>672</v>
      </c>
      <c r="AD1303" t="s">
        <v>164</v>
      </c>
      <c r="AE1303" t="s">
        <v>657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457</v>
      </c>
      <c r="C1304" t="s">
        <v>59</v>
      </c>
      <c r="D1304" t="s">
        <v>491</v>
      </c>
      <c r="E1304" t="s">
        <v>491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491</v>
      </c>
      <c r="AC1304" t="s">
        <v>672</v>
      </c>
      <c r="AD1304" t="s">
        <v>491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457</v>
      </c>
      <c r="C1305" t="s">
        <v>59</v>
      </c>
      <c r="D1305" t="s">
        <v>492</v>
      </c>
      <c r="E1305" t="s">
        <v>492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491</v>
      </c>
      <c r="AC1305" t="s">
        <v>672</v>
      </c>
      <c r="AD1305" t="s">
        <v>491</v>
      </c>
      <c r="AE1305" t="s">
        <v>657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457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491</v>
      </c>
      <c r="AC1306" t="s">
        <v>672</v>
      </c>
      <c r="AD1306" t="s">
        <v>513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457</v>
      </c>
      <c r="C1307" t="s">
        <v>61</v>
      </c>
      <c r="D1307" t="s">
        <v>490</v>
      </c>
      <c r="E1307" t="s">
        <v>490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491</v>
      </c>
      <c r="AC1307" t="s">
        <v>672</v>
      </c>
      <c r="AD1307" t="s">
        <v>492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457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491</v>
      </c>
      <c r="AC1308" t="s">
        <v>672</v>
      </c>
      <c r="AD1308" t="s">
        <v>672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457</v>
      </c>
      <c r="C1309" t="s">
        <v>61</v>
      </c>
      <c r="D1309" t="s">
        <v>491</v>
      </c>
      <c r="E1309" t="s">
        <v>491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491</v>
      </c>
      <c r="AC1309" t="s">
        <v>514</v>
      </c>
      <c r="AD1309" t="s">
        <v>164</v>
      </c>
      <c r="AE1309" t="s">
        <v>657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457</v>
      </c>
      <c r="C1310" t="s">
        <v>61</v>
      </c>
      <c r="D1310" t="s">
        <v>492</v>
      </c>
      <c r="E1310" t="s">
        <v>492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491</v>
      </c>
      <c r="AC1310" t="s">
        <v>514</v>
      </c>
      <c r="AD1310" t="s">
        <v>491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457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491</v>
      </c>
      <c r="AC1311" t="s">
        <v>514</v>
      </c>
      <c r="AD1311" t="s">
        <v>491</v>
      </c>
      <c r="AE1311" t="s">
        <v>657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457</v>
      </c>
      <c r="C1312" t="s">
        <v>63</v>
      </c>
      <c r="D1312" t="s">
        <v>490</v>
      </c>
      <c r="E1312" t="s">
        <v>490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491</v>
      </c>
      <c r="AC1312" t="s">
        <v>517</v>
      </c>
      <c r="AD1312" t="s">
        <v>491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457</v>
      </c>
      <c r="C1313" t="s">
        <v>63</v>
      </c>
      <c r="D1313" t="s">
        <v>491</v>
      </c>
      <c r="E1313" t="s">
        <v>491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491</v>
      </c>
      <c r="AC1313" t="s">
        <v>517</v>
      </c>
      <c r="AD1313" t="s">
        <v>491</v>
      </c>
      <c r="AE1313" t="s">
        <v>657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457</v>
      </c>
      <c r="C1314" t="s">
        <v>63</v>
      </c>
      <c r="D1314" t="s">
        <v>492</v>
      </c>
      <c r="E1314" t="s">
        <v>492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491</v>
      </c>
      <c r="AC1314" t="s">
        <v>517</v>
      </c>
      <c r="AD1314" t="s">
        <v>517</v>
      </c>
      <c r="AE1314" t="s">
        <v>657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457</v>
      </c>
      <c r="C1315" t="s">
        <v>65</v>
      </c>
      <c r="D1315" t="s">
        <v>490</v>
      </c>
      <c r="E1315" t="s">
        <v>490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491</v>
      </c>
      <c r="AC1315" t="s">
        <v>512</v>
      </c>
      <c r="AD1315" t="s">
        <v>671</v>
      </c>
      <c r="AE1315" t="s">
        <v>657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457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491</v>
      </c>
      <c r="AC1316" t="s">
        <v>512</v>
      </c>
      <c r="AD1316" t="s">
        <v>511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457</v>
      </c>
      <c r="C1317" t="s">
        <v>65</v>
      </c>
      <c r="D1317" t="s">
        <v>164</v>
      </c>
      <c r="E1317" t="s">
        <v>492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491</v>
      </c>
      <c r="AC1317" t="s">
        <v>512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457</v>
      </c>
      <c r="C1318" t="s">
        <v>65</v>
      </c>
      <c r="D1318" t="s">
        <v>491</v>
      </c>
      <c r="E1318" t="s">
        <v>490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491</v>
      </c>
      <c r="AC1318" t="s">
        <v>512</v>
      </c>
      <c r="AD1318" t="s">
        <v>164</v>
      </c>
      <c r="AE1318" t="s">
        <v>657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457</v>
      </c>
      <c r="C1319" t="s">
        <v>65</v>
      </c>
      <c r="D1319" t="s">
        <v>491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491</v>
      </c>
      <c r="AC1319" t="s">
        <v>512</v>
      </c>
      <c r="AD1319" t="s">
        <v>491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457</v>
      </c>
      <c r="C1320" t="s">
        <v>65</v>
      </c>
      <c r="D1320" t="s">
        <v>491</v>
      </c>
      <c r="E1320" t="s">
        <v>491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491</v>
      </c>
      <c r="AC1320" t="s">
        <v>512</v>
      </c>
      <c r="AD1320" t="s">
        <v>491</v>
      </c>
      <c r="AE1320" t="s">
        <v>657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457</v>
      </c>
      <c r="C1321" t="s">
        <v>65</v>
      </c>
      <c r="D1321" t="s">
        <v>491</v>
      </c>
      <c r="E1321" t="s">
        <v>513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491</v>
      </c>
      <c r="AC1321" t="s">
        <v>512</v>
      </c>
      <c r="AD1321" t="s">
        <v>513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457</v>
      </c>
      <c r="C1322" t="s">
        <v>65</v>
      </c>
      <c r="D1322" t="s">
        <v>491</v>
      </c>
      <c r="E1322" t="s">
        <v>492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491</v>
      </c>
      <c r="AC1322" t="s">
        <v>512</v>
      </c>
      <c r="AD1322" t="s">
        <v>492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457</v>
      </c>
      <c r="C1323" t="s">
        <v>65</v>
      </c>
      <c r="D1323" t="s">
        <v>491</v>
      </c>
      <c r="E1323" t="s">
        <v>512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491</v>
      </c>
      <c r="AC1323" t="s">
        <v>512</v>
      </c>
      <c r="AD1323" t="s">
        <v>492</v>
      </c>
      <c r="AE1323" t="s">
        <v>657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457</v>
      </c>
      <c r="C1324" t="s">
        <v>65</v>
      </c>
      <c r="D1324" t="s">
        <v>513</v>
      </c>
      <c r="E1324" t="s">
        <v>513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491</v>
      </c>
      <c r="AC1324" t="s">
        <v>512</v>
      </c>
      <c r="AD1324" t="s">
        <v>512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457</v>
      </c>
      <c r="C1325" t="s">
        <v>65</v>
      </c>
      <c r="D1325" t="s">
        <v>492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491</v>
      </c>
      <c r="AC1325" t="s">
        <v>512</v>
      </c>
      <c r="AD1325" t="s">
        <v>512</v>
      </c>
      <c r="AE1325" t="s">
        <v>657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457</v>
      </c>
      <c r="C1326" t="s">
        <v>65</v>
      </c>
      <c r="D1326" t="s">
        <v>492</v>
      </c>
      <c r="E1326" t="s">
        <v>492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491</v>
      </c>
      <c r="AC1326" t="s">
        <v>657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457</v>
      </c>
      <c r="C1327" t="s">
        <v>65</v>
      </c>
      <c r="D1327" t="s">
        <v>492</v>
      </c>
      <c r="E1327" t="s">
        <v>512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491</v>
      </c>
      <c r="AC1327" t="s">
        <v>657</v>
      </c>
      <c r="AD1327" t="s">
        <v>164</v>
      </c>
      <c r="AE1327" t="s">
        <v>657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457</v>
      </c>
      <c r="C1328" t="s">
        <v>65</v>
      </c>
      <c r="D1328" t="s">
        <v>647</v>
      </c>
      <c r="E1328" t="s">
        <v>647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491</v>
      </c>
      <c r="AC1328" t="s">
        <v>657</v>
      </c>
      <c r="AD1328" t="s">
        <v>491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457</v>
      </c>
      <c r="C1329" t="s">
        <v>65</v>
      </c>
      <c r="D1329" t="s">
        <v>514</v>
      </c>
      <c r="E1329" t="s">
        <v>514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491</v>
      </c>
      <c r="AC1329" t="s">
        <v>657</v>
      </c>
      <c r="AD1329" t="s">
        <v>491</v>
      </c>
      <c r="AE1329" t="s">
        <v>657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457</v>
      </c>
      <c r="C1330" t="s">
        <v>65</v>
      </c>
      <c r="D1330" t="s">
        <v>512</v>
      </c>
      <c r="E1330" t="s">
        <v>512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491</v>
      </c>
      <c r="AC1330" t="s">
        <v>657</v>
      </c>
      <c r="AD1330" t="s">
        <v>492</v>
      </c>
      <c r="AE1330" t="s">
        <v>657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457</v>
      </c>
      <c r="C1331" t="s">
        <v>67</v>
      </c>
      <c r="D1331" t="s">
        <v>511</v>
      </c>
      <c r="E1331" t="s">
        <v>491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491</v>
      </c>
      <c r="AC1331" t="s">
        <v>657</v>
      </c>
      <c r="AD1331" t="s">
        <v>512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457</v>
      </c>
      <c r="C1332" t="s">
        <v>67</v>
      </c>
      <c r="D1332" t="s">
        <v>490</v>
      </c>
      <c r="E1332" t="s">
        <v>490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491</v>
      </c>
      <c r="AC1332" t="s">
        <v>567</v>
      </c>
      <c r="AD1332" t="s">
        <v>511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457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491</v>
      </c>
      <c r="AC1333" t="s">
        <v>567</v>
      </c>
      <c r="AD1333" t="s">
        <v>491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457</v>
      </c>
      <c r="C1334" t="s">
        <v>67</v>
      </c>
      <c r="D1334" t="s">
        <v>164</v>
      </c>
      <c r="E1334" t="s">
        <v>513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491</v>
      </c>
      <c r="AC1334" t="s">
        <v>567</v>
      </c>
      <c r="AD1334" t="s">
        <v>491</v>
      </c>
      <c r="AE1334" t="s">
        <v>657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457</v>
      </c>
      <c r="C1335" t="s">
        <v>67</v>
      </c>
      <c r="D1335" t="s">
        <v>164</v>
      </c>
      <c r="E1335" t="s">
        <v>512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491</v>
      </c>
      <c r="AC1335" t="s">
        <v>519</v>
      </c>
      <c r="AD1335" t="s">
        <v>164</v>
      </c>
      <c r="AE1335" t="s">
        <v>657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457</v>
      </c>
      <c r="C1336" t="s">
        <v>67</v>
      </c>
      <c r="D1336" t="s">
        <v>491</v>
      </c>
      <c r="E1336" t="s">
        <v>511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491</v>
      </c>
      <c r="AC1336" t="s">
        <v>519</v>
      </c>
      <c r="AD1336" t="s">
        <v>491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457</v>
      </c>
      <c r="C1337" t="s">
        <v>67</v>
      </c>
      <c r="D1337" t="s">
        <v>491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491</v>
      </c>
      <c r="AC1337" t="s">
        <v>519</v>
      </c>
      <c r="AD1337" t="s">
        <v>491</v>
      </c>
      <c r="AE1337" t="s">
        <v>657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457</v>
      </c>
      <c r="C1338" t="s">
        <v>67</v>
      </c>
      <c r="D1338" t="s">
        <v>491</v>
      </c>
      <c r="E1338" t="s">
        <v>491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491</v>
      </c>
      <c r="AC1338" t="s">
        <v>519</v>
      </c>
      <c r="AD1338" t="s">
        <v>513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457</v>
      </c>
      <c r="C1339" t="s">
        <v>67</v>
      </c>
      <c r="D1339" t="s">
        <v>491</v>
      </c>
      <c r="E1339" t="s">
        <v>492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491</v>
      </c>
      <c r="AC1339" t="s">
        <v>493</v>
      </c>
      <c r="AD1339" t="s">
        <v>491</v>
      </c>
      <c r="AE1339" t="s">
        <v>657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457</v>
      </c>
      <c r="C1340" t="s">
        <v>67</v>
      </c>
      <c r="D1340" t="s">
        <v>513</v>
      </c>
      <c r="E1340" t="s">
        <v>513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491</v>
      </c>
      <c r="AC1340" t="s">
        <v>515</v>
      </c>
      <c r="AD1340" t="s">
        <v>491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457</v>
      </c>
      <c r="C1341" t="s">
        <v>67</v>
      </c>
      <c r="D1341" t="s">
        <v>492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491</v>
      </c>
      <c r="AC1341" t="s">
        <v>515</v>
      </c>
      <c r="AD1341" t="s">
        <v>491</v>
      </c>
      <c r="AE1341" t="s">
        <v>657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457</v>
      </c>
      <c r="C1342" t="s">
        <v>67</v>
      </c>
      <c r="D1342" t="s">
        <v>492</v>
      </c>
      <c r="E1342" t="s">
        <v>491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513</v>
      </c>
      <c r="AC1342" t="s">
        <v>511</v>
      </c>
      <c r="AD1342" t="s">
        <v>513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457</v>
      </c>
      <c r="C1343" t="s">
        <v>67</v>
      </c>
      <c r="D1343" t="s">
        <v>492</v>
      </c>
      <c r="E1343" t="s">
        <v>492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513</v>
      </c>
      <c r="AC1343" t="s">
        <v>164</v>
      </c>
      <c r="AD1343" t="s">
        <v>164</v>
      </c>
      <c r="AE1343" t="s">
        <v>657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457</v>
      </c>
      <c r="C1344" t="s">
        <v>67</v>
      </c>
      <c r="D1344" t="s">
        <v>647</v>
      </c>
      <c r="E1344" t="s">
        <v>647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513</v>
      </c>
      <c r="AC1344" t="s">
        <v>164</v>
      </c>
      <c r="AD1344" t="s">
        <v>491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457</v>
      </c>
      <c r="C1345" t="s">
        <v>67</v>
      </c>
      <c r="D1345" t="s">
        <v>514</v>
      </c>
      <c r="E1345" t="s">
        <v>514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513</v>
      </c>
      <c r="AC1345" t="s">
        <v>164</v>
      </c>
      <c r="AD1345" t="s">
        <v>513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457</v>
      </c>
      <c r="C1346" t="s">
        <v>67</v>
      </c>
      <c r="D1346" t="s">
        <v>517</v>
      </c>
      <c r="E1346" t="s">
        <v>517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513</v>
      </c>
      <c r="AC1346" t="s">
        <v>164</v>
      </c>
      <c r="AD1346" t="s">
        <v>513</v>
      </c>
      <c r="AE1346" t="s">
        <v>657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457</v>
      </c>
      <c r="C1347" t="s">
        <v>67</v>
      </c>
      <c r="D1347" t="s">
        <v>512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513</v>
      </c>
      <c r="AC1347" t="s">
        <v>673</v>
      </c>
      <c r="AD1347" t="s">
        <v>513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457</v>
      </c>
      <c r="C1348" t="s">
        <v>67</v>
      </c>
      <c r="D1348" t="s">
        <v>512</v>
      </c>
      <c r="E1348" t="s">
        <v>512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513</v>
      </c>
      <c r="AC1348" t="s">
        <v>513</v>
      </c>
      <c r="AD1348" t="s">
        <v>164</v>
      </c>
      <c r="AE1348" t="s">
        <v>657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457</v>
      </c>
      <c r="C1349" t="s">
        <v>67</v>
      </c>
      <c r="D1349" t="s">
        <v>493</v>
      </c>
      <c r="E1349" t="s">
        <v>493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513</v>
      </c>
      <c r="AC1349" t="s">
        <v>513</v>
      </c>
      <c r="AD1349" t="s">
        <v>491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457</v>
      </c>
      <c r="C1350" t="s">
        <v>69</v>
      </c>
      <c r="D1350" t="s">
        <v>490</v>
      </c>
      <c r="E1350" t="s">
        <v>490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513</v>
      </c>
      <c r="AC1350" t="s">
        <v>513</v>
      </c>
      <c r="AD1350" t="s">
        <v>513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457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513</v>
      </c>
      <c r="AC1351" t="s">
        <v>513</v>
      </c>
      <c r="AD1351" t="s">
        <v>513</v>
      </c>
      <c r="AE1351" t="s">
        <v>657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457</v>
      </c>
      <c r="C1352" t="s">
        <v>69</v>
      </c>
      <c r="D1352" t="s">
        <v>164</v>
      </c>
      <c r="E1352" t="s">
        <v>512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513</v>
      </c>
      <c r="AC1352" t="s">
        <v>514</v>
      </c>
      <c r="AD1352" t="s">
        <v>513</v>
      </c>
      <c r="AE1352" t="s">
        <v>657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457</v>
      </c>
      <c r="C1353" t="s">
        <v>69</v>
      </c>
      <c r="D1353" t="s">
        <v>491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513</v>
      </c>
      <c r="AC1353" t="s">
        <v>517</v>
      </c>
      <c r="AD1353" t="s">
        <v>513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457</v>
      </c>
      <c r="C1354" t="s">
        <v>69</v>
      </c>
      <c r="D1354" t="s">
        <v>491</v>
      </c>
      <c r="E1354" t="s">
        <v>491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513</v>
      </c>
      <c r="AC1354" t="s">
        <v>512</v>
      </c>
      <c r="AD1354" t="s">
        <v>491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457</v>
      </c>
      <c r="C1355" t="s">
        <v>69</v>
      </c>
      <c r="D1355" t="s">
        <v>513</v>
      </c>
      <c r="E1355" t="s">
        <v>513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513</v>
      </c>
      <c r="AC1355" t="s">
        <v>512</v>
      </c>
      <c r="AD1355" t="s">
        <v>513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457</v>
      </c>
      <c r="C1356" t="s">
        <v>69</v>
      </c>
      <c r="D1356" t="s">
        <v>492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513</v>
      </c>
      <c r="AC1356" t="s">
        <v>657</v>
      </c>
      <c r="AD1356" t="s">
        <v>164</v>
      </c>
      <c r="AE1356" t="s">
        <v>657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457</v>
      </c>
      <c r="C1357" t="s">
        <v>69</v>
      </c>
      <c r="D1357" t="s">
        <v>492</v>
      </c>
      <c r="E1357" t="s">
        <v>492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513</v>
      </c>
      <c r="AC1357" t="s">
        <v>657</v>
      </c>
      <c r="AD1357" t="s">
        <v>491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457</v>
      </c>
      <c r="C1358" t="s">
        <v>69</v>
      </c>
      <c r="D1358" t="s">
        <v>647</v>
      </c>
      <c r="E1358" t="s">
        <v>647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513</v>
      </c>
      <c r="AC1358" t="s">
        <v>657</v>
      </c>
      <c r="AD1358" t="s">
        <v>513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457</v>
      </c>
      <c r="C1359" t="s">
        <v>69</v>
      </c>
      <c r="D1359" t="s">
        <v>514</v>
      </c>
      <c r="E1359" t="s">
        <v>514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513</v>
      </c>
      <c r="AC1359" t="s">
        <v>657</v>
      </c>
      <c r="AD1359" t="s">
        <v>513</v>
      </c>
      <c r="AE1359" t="s">
        <v>657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457</v>
      </c>
      <c r="C1360" t="s">
        <v>69</v>
      </c>
      <c r="D1360" t="s">
        <v>517</v>
      </c>
      <c r="E1360" t="s">
        <v>517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513</v>
      </c>
      <c r="AC1360" t="s">
        <v>519</v>
      </c>
      <c r="AD1360" t="s">
        <v>513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457</v>
      </c>
      <c r="C1361" t="s">
        <v>69</v>
      </c>
      <c r="D1361" t="s">
        <v>512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492</v>
      </c>
      <c r="AC1361" t="s">
        <v>671</v>
      </c>
      <c r="AD1361" t="s">
        <v>164</v>
      </c>
      <c r="AE1361" t="s">
        <v>657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457</v>
      </c>
      <c r="C1362" t="s">
        <v>69</v>
      </c>
      <c r="D1362" t="s">
        <v>512</v>
      </c>
      <c r="E1362" t="s">
        <v>512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492</v>
      </c>
      <c r="AC1362" t="s">
        <v>671</v>
      </c>
      <c r="AD1362" t="s">
        <v>492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457</v>
      </c>
      <c r="C1363" t="s">
        <v>71</v>
      </c>
      <c r="D1363" t="s">
        <v>490</v>
      </c>
      <c r="E1363" t="s">
        <v>490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492</v>
      </c>
      <c r="AC1363" t="s">
        <v>671</v>
      </c>
      <c r="AD1363" t="s">
        <v>492</v>
      </c>
      <c r="AE1363" t="s">
        <v>657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457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492</v>
      </c>
      <c r="AC1364" t="s">
        <v>511</v>
      </c>
      <c r="AD1364" t="s">
        <v>492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457</v>
      </c>
      <c r="C1365" t="s">
        <v>71</v>
      </c>
      <c r="D1365" t="s">
        <v>164</v>
      </c>
      <c r="E1365" t="s">
        <v>647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492</v>
      </c>
      <c r="AC1365" t="s">
        <v>511</v>
      </c>
      <c r="AD1365" t="s">
        <v>492</v>
      </c>
      <c r="AE1365" t="s">
        <v>657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457</v>
      </c>
      <c r="C1366" t="s">
        <v>71</v>
      </c>
      <c r="D1366" t="s">
        <v>164</v>
      </c>
      <c r="E1366" t="s">
        <v>512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492</v>
      </c>
      <c r="AC1366" t="s">
        <v>490</v>
      </c>
      <c r="AD1366" t="s">
        <v>492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457</v>
      </c>
      <c r="C1367" t="s">
        <v>71</v>
      </c>
      <c r="D1367" t="s">
        <v>491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492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457</v>
      </c>
      <c r="C1368" t="s">
        <v>71</v>
      </c>
      <c r="D1368" t="s">
        <v>491</v>
      </c>
      <c r="E1368" t="s">
        <v>491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492</v>
      </c>
      <c r="AC1368" t="s">
        <v>164</v>
      </c>
      <c r="AD1368" t="s">
        <v>164</v>
      </c>
      <c r="AE1368" t="s">
        <v>657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457</v>
      </c>
      <c r="C1369" t="s">
        <v>71</v>
      </c>
      <c r="D1369" t="s">
        <v>513</v>
      </c>
      <c r="E1369" t="s">
        <v>513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492</v>
      </c>
      <c r="AC1369" t="s">
        <v>164</v>
      </c>
      <c r="AD1369" t="s">
        <v>491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457</v>
      </c>
      <c r="C1370" t="s">
        <v>71</v>
      </c>
      <c r="D1370" t="s">
        <v>492</v>
      </c>
      <c r="E1370" t="s">
        <v>492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492</v>
      </c>
      <c r="AC1370" t="s">
        <v>164</v>
      </c>
      <c r="AD1370" t="s">
        <v>492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457</v>
      </c>
      <c r="C1371" t="s">
        <v>71</v>
      </c>
      <c r="D1371" t="s">
        <v>647</v>
      </c>
      <c r="E1371" t="s">
        <v>647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492</v>
      </c>
      <c r="AC1371" t="s">
        <v>164</v>
      </c>
      <c r="AD1371" t="s">
        <v>492</v>
      </c>
      <c r="AE1371" t="s">
        <v>657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457</v>
      </c>
      <c r="C1372" t="s">
        <v>71</v>
      </c>
      <c r="D1372" t="s">
        <v>514</v>
      </c>
      <c r="E1372" t="s">
        <v>514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492</v>
      </c>
      <c r="AC1372" t="s">
        <v>164</v>
      </c>
      <c r="AD1372" t="s">
        <v>672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457</v>
      </c>
      <c r="C1373" t="s">
        <v>71</v>
      </c>
      <c r="D1373" t="s">
        <v>517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492</v>
      </c>
      <c r="AC1373" t="s">
        <v>673</v>
      </c>
      <c r="AD1373" t="s">
        <v>492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457</v>
      </c>
      <c r="C1374" t="s">
        <v>71</v>
      </c>
      <c r="D1374" t="s">
        <v>517</v>
      </c>
      <c r="E1374" t="s">
        <v>517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492</v>
      </c>
      <c r="AC1374" t="s">
        <v>673</v>
      </c>
      <c r="AD1374" t="s">
        <v>492</v>
      </c>
      <c r="AE1374" t="s">
        <v>657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457</v>
      </c>
      <c r="C1375" t="s">
        <v>71</v>
      </c>
      <c r="D1375" t="s">
        <v>512</v>
      </c>
      <c r="E1375" t="s">
        <v>512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492</v>
      </c>
      <c r="AC1375" t="s">
        <v>513</v>
      </c>
      <c r="AD1375" t="s">
        <v>511</v>
      </c>
      <c r="AE1375" t="s">
        <v>657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457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492</v>
      </c>
      <c r="AC1376" t="s">
        <v>513</v>
      </c>
      <c r="AD1376" t="s">
        <v>164</v>
      </c>
      <c r="AE1376" t="s">
        <v>657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457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492</v>
      </c>
      <c r="AC1377" t="s">
        <v>513</v>
      </c>
      <c r="AD1377" t="s">
        <v>492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457</v>
      </c>
      <c r="C1378" t="s">
        <v>73</v>
      </c>
      <c r="D1378" t="s">
        <v>164</v>
      </c>
      <c r="E1378" t="s">
        <v>491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492</v>
      </c>
      <c r="AC1378" t="s">
        <v>513</v>
      </c>
      <c r="AD1378" t="s">
        <v>492</v>
      </c>
      <c r="AE1378" t="s">
        <v>657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457</v>
      </c>
      <c r="C1379" t="s">
        <v>73</v>
      </c>
      <c r="D1379" t="s">
        <v>164</v>
      </c>
      <c r="E1379" t="s">
        <v>512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492</v>
      </c>
      <c r="AC1379" t="s">
        <v>492</v>
      </c>
      <c r="AD1379" t="s">
        <v>490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457</v>
      </c>
      <c r="C1380" t="s">
        <v>73</v>
      </c>
      <c r="D1380" t="s">
        <v>491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492</v>
      </c>
      <c r="AC1380" t="s">
        <v>492</v>
      </c>
      <c r="AD1380" t="s">
        <v>490</v>
      </c>
      <c r="AE1380" t="s">
        <v>657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457</v>
      </c>
      <c r="C1381" t="s">
        <v>73</v>
      </c>
      <c r="D1381" t="s">
        <v>491</v>
      </c>
      <c r="E1381" t="s">
        <v>491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492</v>
      </c>
      <c r="AC1381" t="s">
        <v>492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457</v>
      </c>
      <c r="C1382" t="s">
        <v>73</v>
      </c>
      <c r="D1382" t="s">
        <v>513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492</v>
      </c>
      <c r="AC1382" t="s">
        <v>492</v>
      </c>
      <c r="AD1382" t="s">
        <v>164</v>
      </c>
      <c r="AE1382" t="s">
        <v>657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457</v>
      </c>
      <c r="C1383" t="s">
        <v>73</v>
      </c>
      <c r="D1383" t="s">
        <v>513</v>
      </c>
      <c r="E1383" t="s">
        <v>491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492</v>
      </c>
      <c r="AC1383" t="s">
        <v>492</v>
      </c>
      <c r="AD1383" t="s">
        <v>491</v>
      </c>
      <c r="AE1383" t="s">
        <v>657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457</v>
      </c>
      <c r="C1384" t="s">
        <v>73</v>
      </c>
      <c r="D1384" t="s">
        <v>513</v>
      </c>
      <c r="E1384" t="s">
        <v>513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492</v>
      </c>
      <c r="AC1384" t="s">
        <v>492</v>
      </c>
      <c r="AD1384" t="s">
        <v>492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457</v>
      </c>
      <c r="C1385" t="s">
        <v>73</v>
      </c>
      <c r="D1385" t="s">
        <v>513</v>
      </c>
      <c r="E1385" t="s">
        <v>517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492</v>
      </c>
      <c r="AC1385" t="s">
        <v>492</v>
      </c>
      <c r="AD1385" t="s">
        <v>492</v>
      </c>
      <c r="AE1385" t="s">
        <v>657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457</v>
      </c>
      <c r="C1386" t="s">
        <v>73</v>
      </c>
      <c r="D1386" t="s">
        <v>492</v>
      </c>
      <c r="E1386" t="s">
        <v>492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492</v>
      </c>
      <c r="AC1386" t="s">
        <v>492</v>
      </c>
      <c r="AD1386" t="s">
        <v>672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457</v>
      </c>
      <c r="C1387" t="s">
        <v>73</v>
      </c>
      <c r="D1387" t="s">
        <v>647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492</v>
      </c>
      <c r="AC1387" t="s">
        <v>492</v>
      </c>
      <c r="AD1387" t="s">
        <v>672</v>
      </c>
      <c r="AE1387" t="s">
        <v>657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457</v>
      </c>
      <c r="C1388" t="s">
        <v>73</v>
      </c>
      <c r="D1388" t="s">
        <v>647</v>
      </c>
      <c r="E1388" t="s">
        <v>647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492</v>
      </c>
      <c r="AC1388" t="s">
        <v>492</v>
      </c>
      <c r="AD1388" t="s">
        <v>514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457</v>
      </c>
      <c r="C1389" t="s">
        <v>73</v>
      </c>
      <c r="D1389" t="s">
        <v>514</v>
      </c>
      <c r="E1389" t="s">
        <v>514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492</v>
      </c>
      <c r="AC1389" t="s">
        <v>492</v>
      </c>
      <c r="AD1389" t="s">
        <v>512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457</v>
      </c>
      <c r="C1390" t="s">
        <v>73</v>
      </c>
      <c r="D1390" t="s">
        <v>517</v>
      </c>
      <c r="E1390" t="s">
        <v>517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492</v>
      </c>
      <c r="AC1390" t="s">
        <v>492</v>
      </c>
      <c r="AD1390" t="s">
        <v>512</v>
      </c>
      <c r="AE1390" t="s">
        <v>657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457</v>
      </c>
      <c r="C1391" t="s">
        <v>73</v>
      </c>
      <c r="D1391" t="s">
        <v>512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492</v>
      </c>
      <c r="AC1391" t="s">
        <v>672</v>
      </c>
      <c r="AD1391" t="s">
        <v>490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457</v>
      </c>
      <c r="C1392" t="s">
        <v>73</v>
      </c>
      <c r="D1392" t="s">
        <v>512</v>
      </c>
      <c r="E1392" t="s">
        <v>512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492</v>
      </c>
      <c r="AC1392" t="s">
        <v>672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457</v>
      </c>
      <c r="C1393" t="s">
        <v>73</v>
      </c>
      <c r="D1393" t="s">
        <v>512</v>
      </c>
      <c r="E1393" t="s">
        <v>567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492</v>
      </c>
      <c r="AC1393" t="s">
        <v>672</v>
      </c>
      <c r="AD1393" t="s">
        <v>164</v>
      </c>
      <c r="AE1393" t="s">
        <v>657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457</v>
      </c>
      <c r="C1394" t="s">
        <v>73</v>
      </c>
      <c r="D1394" t="s">
        <v>567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492</v>
      </c>
      <c r="AC1394" t="s">
        <v>672</v>
      </c>
      <c r="AD1394" t="s">
        <v>491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458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492</v>
      </c>
      <c r="AC1395" t="s">
        <v>672</v>
      </c>
      <c r="AD1395" t="s">
        <v>491</v>
      </c>
      <c r="AE1395" t="s">
        <v>657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458</v>
      </c>
      <c r="C1396" t="s">
        <v>57</v>
      </c>
      <c r="D1396" t="s">
        <v>491</v>
      </c>
      <c r="E1396" t="s">
        <v>491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492</v>
      </c>
      <c r="AC1396" t="s">
        <v>672</v>
      </c>
      <c r="AD1396" t="s">
        <v>492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458</v>
      </c>
      <c r="C1397" t="s">
        <v>61</v>
      </c>
      <c r="D1397" t="s">
        <v>491</v>
      </c>
      <c r="E1397" t="s">
        <v>491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492</v>
      </c>
      <c r="AC1397" t="s">
        <v>672</v>
      </c>
      <c r="AD1397" t="s">
        <v>492</v>
      </c>
      <c r="AE1397" t="s">
        <v>657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458</v>
      </c>
      <c r="C1398" t="s">
        <v>63</v>
      </c>
      <c r="D1398" t="s">
        <v>511</v>
      </c>
      <c r="E1398" t="s">
        <v>511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492</v>
      </c>
      <c r="AC1398" t="s">
        <v>672</v>
      </c>
      <c r="AD1398" t="s">
        <v>672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458</v>
      </c>
      <c r="C1399" t="s">
        <v>63</v>
      </c>
      <c r="D1399" t="s">
        <v>511</v>
      </c>
      <c r="E1399" t="s">
        <v>492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492</v>
      </c>
      <c r="AC1399" t="s">
        <v>514</v>
      </c>
      <c r="AD1399" t="s">
        <v>492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458</v>
      </c>
      <c r="C1400" t="s">
        <v>63</v>
      </c>
      <c r="D1400" t="s">
        <v>490</v>
      </c>
      <c r="E1400" t="s">
        <v>490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492</v>
      </c>
      <c r="AC1400" t="s">
        <v>514</v>
      </c>
      <c r="AD1400" t="s">
        <v>492</v>
      </c>
      <c r="AE1400" t="s">
        <v>657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458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492</v>
      </c>
      <c r="AC1401" t="s">
        <v>517</v>
      </c>
      <c r="AD1401" t="s">
        <v>492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458</v>
      </c>
      <c r="C1402" t="s">
        <v>63</v>
      </c>
      <c r="D1402" t="s">
        <v>491</v>
      </c>
      <c r="E1402" t="s">
        <v>491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492</v>
      </c>
      <c r="AC1402" t="s">
        <v>512</v>
      </c>
      <c r="AD1402" t="s">
        <v>490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458</v>
      </c>
      <c r="C1403" t="s">
        <v>63</v>
      </c>
      <c r="D1403" t="s">
        <v>492</v>
      </c>
      <c r="E1403" t="s">
        <v>492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492</v>
      </c>
      <c r="AC1403" t="s">
        <v>512</v>
      </c>
      <c r="AD1403" t="s">
        <v>490</v>
      </c>
      <c r="AE1403" t="s">
        <v>657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458</v>
      </c>
      <c r="C1404" t="s">
        <v>65</v>
      </c>
      <c r="D1404" t="s">
        <v>511</v>
      </c>
      <c r="E1404" t="s">
        <v>511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492</v>
      </c>
      <c r="AC1404" t="s">
        <v>512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458</v>
      </c>
      <c r="C1405" t="s">
        <v>65</v>
      </c>
      <c r="D1405" t="s">
        <v>490</v>
      </c>
      <c r="E1405" t="s">
        <v>511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492</v>
      </c>
      <c r="AC1405" t="s">
        <v>512</v>
      </c>
      <c r="AD1405" t="s">
        <v>164</v>
      </c>
      <c r="AE1405" t="s">
        <v>657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458</v>
      </c>
      <c r="C1406" t="s">
        <v>65</v>
      </c>
      <c r="D1406" t="s">
        <v>490</v>
      </c>
      <c r="E1406" t="s">
        <v>490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492</v>
      </c>
      <c r="AC1406" t="s">
        <v>512</v>
      </c>
      <c r="AD1406" t="s">
        <v>492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458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492</v>
      </c>
      <c r="AC1407" t="s">
        <v>512</v>
      </c>
      <c r="AD1407" t="s">
        <v>492</v>
      </c>
      <c r="AE1407" t="s">
        <v>657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458</v>
      </c>
      <c r="C1408" t="s">
        <v>65</v>
      </c>
      <c r="D1408" t="s">
        <v>491</v>
      </c>
      <c r="E1408" t="s">
        <v>646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492</v>
      </c>
      <c r="AC1408" t="s">
        <v>657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458</v>
      </c>
      <c r="C1409" t="s">
        <v>65</v>
      </c>
      <c r="D1409" t="s">
        <v>491</v>
      </c>
      <c r="E1409" t="s">
        <v>511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492</v>
      </c>
      <c r="AC1409" t="s">
        <v>657</v>
      </c>
      <c r="AD1409" t="s">
        <v>164</v>
      </c>
      <c r="AE1409" t="s">
        <v>657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458</v>
      </c>
      <c r="C1410" t="s">
        <v>65</v>
      </c>
      <c r="D1410" t="s">
        <v>491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492</v>
      </c>
      <c r="AC1410" t="s">
        <v>657</v>
      </c>
      <c r="AD1410" t="s">
        <v>492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458</v>
      </c>
      <c r="C1411" t="s">
        <v>65</v>
      </c>
      <c r="D1411" t="s">
        <v>491</v>
      </c>
      <c r="E1411" t="s">
        <v>491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492</v>
      </c>
      <c r="AC1411" t="s">
        <v>657</v>
      </c>
      <c r="AD1411" t="s">
        <v>492</v>
      </c>
      <c r="AE1411" t="s">
        <v>657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458</v>
      </c>
      <c r="C1412" t="s">
        <v>65</v>
      </c>
      <c r="D1412" t="s">
        <v>491</v>
      </c>
      <c r="E1412" t="s">
        <v>492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492</v>
      </c>
      <c r="AC1412" t="s">
        <v>657</v>
      </c>
      <c r="AD1412" t="s">
        <v>672</v>
      </c>
      <c r="AE1412" t="s">
        <v>657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458</v>
      </c>
      <c r="C1413" t="s">
        <v>65</v>
      </c>
      <c r="D1413" t="s">
        <v>491</v>
      </c>
      <c r="E1413" t="s">
        <v>512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492</v>
      </c>
      <c r="AC1413" t="s">
        <v>567</v>
      </c>
      <c r="AD1413" t="s">
        <v>492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458</v>
      </c>
      <c r="C1414" t="s">
        <v>65</v>
      </c>
      <c r="D1414" t="s">
        <v>513</v>
      </c>
      <c r="E1414" t="s">
        <v>513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492</v>
      </c>
      <c r="AC1414" t="s">
        <v>567</v>
      </c>
      <c r="AD1414" t="s">
        <v>492</v>
      </c>
      <c r="AE1414" t="s">
        <v>657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458</v>
      </c>
      <c r="C1415" t="s">
        <v>65</v>
      </c>
      <c r="D1415" t="s">
        <v>492</v>
      </c>
      <c r="E1415" t="s">
        <v>492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492</v>
      </c>
      <c r="AC1415" t="s">
        <v>519</v>
      </c>
      <c r="AD1415" t="s">
        <v>491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458</v>
      </c>
      <c r="C1416" t="s">
        <v>65</v>
      </c>
      <c r="D1416" t="s">
        <v>512</v>
      </c>
      <c r="E1416" t="s">
        <v>512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492</v>
      </c>
      <c r="AC1416" t="s">
        <v>519</v>
      </c>
      <c r="AD1416" t="s">
        <v>513</v>
      </c>
      <c r="AE1416" t="s">
        <v>657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458</v>
      </c>
      <c r="C1417" t="s">
        <v>65</v>
      </c>
      <c r="D1417" t="s">
        <v>493</v>
      </c>
      <c r="E1417" t="s">
        <v>493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492</v>
      </c>
      <c r="AC1417" t="s">
        <v>519</v>
      </c>
      <c r="AD1417" t="s">
        <v>492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458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492</v>
      </c>
      <c r="AC1418" t="s">
        <v>519</v>
      </c>
      <c r="AD1418" t="s">
        <v>492</v>
      </c>
      <c r="AE1418" t="s">
        <v>657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458</v>
      </c>
      <c r="C1419" t="s">
        <v>67</v>
      </c>
      <c r="D1419" t="s">
        <v>511</v>
      </c>
      <c r="E1419" t="s">
        <v>511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492</v>
      </c>
      <c r="AC1419" t="s">
        <v>515</v>
      </c>
      <c r="AD1419" t="s">
        <v>492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458</v>
      </c>
      <c r="C1420" t="s">
        <v>67</v>
      </c>
      <c r="D1420" t="s">
        <v>490</v>
      </c>
      <c r="E1420" t="s">
        <v>490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492</v>
      </c>
      <c r="AC1420" t="s">
        <v>515</v>
      </c>
      <c r="AD1420" t="s">
        <v>492</v>
      </c>
      <c r="AE1420" t="s">
        <v>657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458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672</v>
      </c>
      <c r="AC1421" t="s">
        <v>511</v>
      </c>
      <c r="AD1421" t="s">
        <v>672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458</v>
      </c>
      <c r="C1422" t="s">
        <v>67</v>
      </c>
      <c r="D1422" t="s">
        <v>164</v>
      </c>
      <c r="E1422" t="s">
        <v>512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672</v>
      </c>
      <c r="AC1422" t="s">
        <v>511</v>
      </c>
      <c r="AD1422" t="s">
        <v>672</v>
      </c>
      <c r="AE1422" t="s">
        <v>657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458</v>
      </c>
      <c r="C1423" t="s">
        <v>67</v>
      </c>
      <c r="D1423" t="s">
        <v>491</v>
      </c>
      <c r="E1423" t="s">
        <v>491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672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458</v>
      </c>
      <c r="C1424" t="s">
        <v>67</v>
      </c>
      <c r="D1424" t="s">
        <v>513</v>
      </c>
      <c r="E1424" t="s">
        <v>513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672</v>
      </c>
      <c r="AC1424" t="s">
        <v>164</v>
      </c>
      <c r="AD1424" t="s">
        <v>164</v>
      </c>
      <c r="AE1424" t="s">
        <v>657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458</v>
      </c>
      <c r="C1425" t="s">
        <v>67</v>
      </c>
      <c r="D1425" t="s">
        <v>647</v>
      </c>
      <c r="E1425" t="s">
        <v>647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672</v>
      </c>
      <c r="AC1425" t="s">
        <v>164</v>
      </c>
      <c r="AD1425" t="s">
        <v>492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458</v>
      </c>
      <c r="C1426" t="s">
        <v>67</v>
      </c>
      <c r="D1426" t="s">
        <v>512</v>
      </c>
      <c r="E1426" t="s">
        <v>512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672</v>
      </c>
      <c r="AC1426" t="s">
        <v>164</v>
      </c>
      <c r="AD1426" t="s">
        <v>672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458</v>
      </c>
      <c r="C1427" t="s">
        <v>67</v>
      </c>
      <c r="D1427" t="s">
        <v>519</v>
      </c>
      <c r="E1427" t="s">
        <v>519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672</v>
      </c>
      <c r="AC1427" t="s">
        <v>164</v>
      </c>
      <c r="AD1427" t="s">
        <v>672</v>
      </c>
      <c r="AE1427" t="s">
        <v>657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458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672</v>
      </c>
      <c r="AC1428" t="s">
        <v>164</v>
      </c>
      <c r="AD1428" t="s">
        <v>512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458</v>
      </c>
      <c r="C1429" t="s">
        <v>69</v>
      </c>
      <c r="D1429" t="s">
        <v>164</v>
      </c>
      <c r="E1429" t="s">
        <v>513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672</v>
      </c>
      <c r="AC1429" t="s">
        <v>673</v>
      </c>
      <c r="AD1429" t="s">
        <v>672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458</v>
      </c>
      <c r="C1430" t="s">
        <v>69</v>
      </c>
      <c r="D1430" t="s">
        <v>164</v>
      </c>
      <c r="E1430" t="s">
        <v>512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672</v>
      </c>
      <c r="AC1430" t="s">
        <v>673</v>
      </c>
      <c r="AD1430" t="s">
        <v>672</v>
      </c>
      <c r="AE1430" t="s">
        <v>657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458</v>
      </c>
      <c r="C1431" t="s">
        <v>69</v>
      </c>
      <c r="D1431" t="s">
        <v>491</v>
      </c>
      <c r="E1431" t="s">
        <v>491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672</v>
      </c>
      <c r="AC1431" t="s">
        <v>513</v>
      </c>
      <c r="AD1431" t="s">
        <v>672</v>
      </c>
      <c r="AE1431" t="s">
        <v>657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458</v>
      </c>
      <c r="C1432" t="s">
        <v>69</v>
      </c>
      <c r="D1432" t="s">
        <v>513</v>
      </c>
      <c r="E1432" t="s">
        <v>513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672</v>
      </c>
      <c r="AC1432" t="s">
        <v>492</v>
      </c>
      <c r="AD1432" t="s">
        <v>672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458</v>
      </c>
      <c r="C1433" t="s">
        <v>69</v>
      </c>
      <c r="D1433" t="s">
        <v>647</v>
      </c>
      <c r="E1433" t="s">
        <v>647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672</v>
      </c>
      <c r="AC1433" t="s">
        <v>492</v>
      </c>
      <c r="AD1433" t="s">
        <v>672</v>
      </c>
      <c r="AE1433" t="s">
        <v>657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458</v>
      </c>
      <c r="C1434" t="s">
        <v>69</v>
      </c>
      <c r="D1434" t="s">
        <v>517</v>
      </c>
      <c r="E1434" t="s">
        <v>517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672</v>
      </c>
      <c r="AC1434" t="s">
        <v>672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458</v>
      </c>
      <c r="C1435" t="s">
        <v>69</v>
      </c>
      <c r="D1435" t="s">
        <v>512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672</v>
      </c>
      <c r="AC1435" t="s">
        <v>672</v>
      </c>
      <c r="AD1435" t="s">
        <v>164</v>
      </c>
      <c r="AE1435" t="s">
        <v>657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458</v>
      </c>
      <c r="C1436" t="s">
        <v>69</v>
      </c>
      <c r="D1436" t="s">
        <v>512</v>
      </c>
      <c r="E1436" t="s">
        <v>512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672</v>
      </c>
      <c r="AC1436" t="s">
        <v>672</v>
      </c>
      <c r="AD1436" t="s">
        <v>672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458</v>
      </c>
      <c r="C1437" t="s">
        <v>69</v>
      </c>
      <c r="D1437" t="s">
        <v>519</v>
      </c>
      <c r="E1437" t="s">
        <v>519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672</v>
      </c>
      <c r="AC1437" t="s">
        <v>672</v>
      </c>
      <c r="AD1437" t="s">
        <v>672</v>
      </c>
      <c r="AE1437" t="s">
        <v>657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458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672</v>
      </c>
      <c r="AC1438" t="s">
        <v>517</v>
      </c>
      <c r="AD1438" t="s">
        <v>672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458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672</v>
      </c>
      <c r="AC1439" t="s">
        <v>512</v>
      </c>
      <c r="AD1439" t="s">
        <v>164</v>
      </c>
      <c r="AE1439" t="s">
        <v>657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458</v>
      </c>
      <c r="C1440" t="s">
        <v>71</v>
      </c>
      <c r="D1440" t="s">
        <v>164</v>
      </c>
      <c r="E1440" t="s">
        <v>513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672</v>
      </c>
      <c r="AC1440" t="s">
        <v>512</v>
      </c>
      <c r="AD1440" t="s">
        <v>672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458</v>
      </c>
      <c r="C1441" t="s">
        <v>71</v>
      </c>
      <c r="D1441" t="s">
        <v>164</v>
      </c>
      <c r="E1441" t="s">
        <v>512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672</v>
      </c>
      <c r="AC1441" t="s">
        <v>657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458</v>
      </c>
      <c r="C1442" t="s">
        <v>71</v>
      </c>
      <c r="D1442" t="s">
        <v>491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672</v>
      </c>
      <c r="AC1442" t="s">
        <v>657</v>
      </c>
      <c r="AD1442" t="s">
        <v>164</v>
      </c>
      <c r="AE1442" t="s">
        <v>657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458</v>
      </c>
      <c r="C1443" t="s">
        <v>71</v>
      </c>
      <c r="D1443" t="s">
        <v>491</v>
      </c>
      <c r="E1443" t="s">
        <v>491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672</v>
      </c>
      <c r="AC1443" t="s">
        <v>657</v>
      </c>
      <c r="AD1443" t="s">
        <v>513</v>
      </c>
      <c r="AE1443" t="s">
        <v>657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458</v>
      </c>
      <c r="C1444" t="s">
        <v>71</v>
      </c>
      <c r="D1444" t="s">
        <v>513</v>
      </c>
      <c r="E1444" t="s">
        <v>513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672</v>
      </c>
      <c r="AC1444" t="s">
        <v>657</v>
      </c>
      <c r="AD1444" t="s">
        <v>672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458</v>
      </c>
      <c r="C1445" t="s">
        <v>71</v>
      </c>
      <c r="D1445" t="s">
        <v>647</v>
      </c>
      <c r="E1445" t="s">
        <v>647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672</v>
      </c>
      <c r="AC1445" t="s">
        <v>657</v>
      </c>
      <c r="AD1445" t="s">
        <v>672</v>
      </c>
      <c r="AE1445" t="s">
        <v>657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458</v>
      </c>
      <c r="C1446" t="s">
        <v>71</v>
      </c>
      <c r="D1446" t="s">
        <v>514</v>
      </c>
      <c r="E1446" t="s">
        <v>514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672</v>
      </c>
      <c r="AC1446" t="s">
        <v>657</v>
      </c>
      <c r="AD1446" t="s">
        <v>514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458</v>
      </c>
      <c r="C1447" t="s">
        <v>71</v>
      </c>
      <c r="D1447" t="s">
        <v>517</v>
      </c>
      <c r="E1447" t="s">
        <v>517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672</v>
      </c>
      <c r="AC1447" t="s">
        <v>657</v>
      </c>
      <c r="AD1447" t="s">
        <v>512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458</v>
      </c>
      <c r="C1448" t="s">
        <v>71</v>
      </c>
      <c r="D1448" t="s">
        <v>512</v>
      </c>
      <c r="E1448" t="s">
        <v>512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514</v>
      </c>
      <c r="AC1448" t="s">
        <v>164</v>
      </c>
      <c r="AD1448" t="s">
        <v>671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458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514</v>
      </c>
      <c r="AC1449" t="s">
        <v>164</v>
      </c>
      <c r="AD1449" t="s">
        <v>514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458</v>
      </c>
      <c r="C1450" t="s">
        <v>73</v>
      </c>
      <c r="D1450" t="s">
        <v>164</v>
      </c>
      <c r="E1450" t="s">
        <v>512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514</v>
      </c>
      <c r="AC1450" t="s">
        <v>673</v>
      </c>
      <c r="AD1450" t="s">
        <v>514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458</v>
      </c>
      <c r="C1451" t="s">
        <v>73</v>
      </c>
      <c r="D1451" t="s">
        <v>491</v>
      </c>
      <c r="E1451" t="s">
        <v>511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514</v>
      </c>
      <c r="AC1451" t="s">
        <v>673</v>
      </c>
      <c r="AD1451" t="s">
        <v>512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458</v>
      </c>
      <c r="C1452" t="s">
        <v>73</v>
      </c>
      <c r="D1452" t="s">
        <v>491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514</v>
      </c>
      <c r="AC1452" t="s">
        <v>513</v>
      </c>
      <c r="AD1452" t="s">
        <v>514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458</v>
      </c>
      <c r="C1453" t="s">
        <v>73</v>
      </c>
      <c r="D1453" t="s">
        <v>491</v>
      </c>
      <c r="E1453" t="s">
        <v>491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514</v>
      </c>
      <c r="AC1453" t="s">
        <v>514</v>
      </c>
      <c r="AD1453" t="s">
        <v>514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458</v>
      </c>
      <c r="C1454" t="s">
        <v>73</v>
      </c>
      <c r="D1454" t="s">
        <v>513</v>
      </c>
      <c r="E1454" t="s">
        <v>513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514</v>
      </c>
      <c r="AC1454" t="s">
        <v>514</v>
      </c>
      <c r="AD1454" t="s">
        <v>514</v>
      </c>
      <c r="AE1454" t="s">
        <v>657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458</v>
      </c>
      <c r="C1455" t="s">
        <v>73</v>
      </c>
      <c r="D1455" t="s">
        <v>647</v>
      </c>
      <c r="E1455" t="s">
        <v>647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514</v>
      </c>
      <c r="AC1455" t="s">
        <v>657</v>
      </c>
      <c r="AD1455" t="s">
        <v>514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458</v>
      </c>
      <c r="C1456" t="s">
        <v>73</v>
      </c>
      <c r="D1456" t="s">
        <v>512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514</v>
      </c>
      <c r="AC1456" t="s">
        <v>657</v>
      </c>
      <c r="AD1456" t="s">
        <v>514</v>
      </c>
      <c r="AE1456" t="s">
        <v>657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458</v>
      </c>
      <c r="C1457" t="s">
        <v>73</v>
      </c>
      <c r="D1457" t="s">
        <v>512</v>
      </c>
      <c r="E1457" t="s">
        <v>512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514</v>
      </c>
      <c r="AC1457" t="s">
        <v>519</v>
      </c>
      <c r="AD1457" t="s">
        <v>519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459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517</v>
      </c>
      <c r="AC1458" t="s">
        <v>511</v>
      </c>
      <c r="AD1458" t="s">
        <v>517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459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517</v>
      </c>
      <c r="AC1459" t="s">
        <v>164</v>
      </c>
      <c r="AD1459" t="s">
        <v>164</v>
      </c>
      <c r="AE1459" t="s">
        <v>657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459</v>
      </c>
      <c r="C1460" t="s">
        <v>57</v>
      </c>
      <c r="D1460" t="s">
        <v>164</v>
      </c>
      <c r="E1460" t="s">
        <v>491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517</v>
      </c>
      <c r="AC1460" t="s">
        <v>164</v>
      </c>
      <c r="AD1460" t="s">
        <v>517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459</v>
      </c>
      <c r="C1461" t="s">
        <v>57</v>
      </c>
      <c r="D1461" t="s">
        <v>491</v>
      </c>
      <c r="E1461" t="s">
        <v>491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517</v>
      </c>
      <c r="AC1461" t="s">
        <v>673</v>
      </c>
      <c r="AD1461" t="s">
        <v>517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459</v>
      </c>
      <c r="C1462" t="s">
        <v>57</v>
      </c>
      <c r="D1462" t="s">
        <v>492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517</v>
      </c>
      <c r="AC1462" t="s">
        <v>513</v>
      </c>
      <c r="AD1462" t="s">
        <v>517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459</v>
      </c>
      <c r="C1463" t="s">
        <v>57</v>
      </c>
      <c r="D1463" t="s">
        <v>492</v>
      </c>
      <c r="E1463" t="s">
        <v>492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517</v>
      </c>
      <c r="AC1463" t="s">
        <v>514</v>
      </c>
      <c r="AD1463" t="s">
        <v>517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459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517</v>
      </c>
      <c r="AC1464" t="s">
        <v>517</v>
      </c>
      <c r="AD1464" t="s">
        <v>517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459</v>
      </c>
      <c r="C1465" t="s">
        <v>59</v>
      </c>
      <c r="D1465" t="s">
        <v>491</v>
      </c>
      <c r="E1465" t="s">
        <v>491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517</v>
      </c>
      <c r="AC1465" t="s">
        <v>517</v>
      </c>
      <c r="AD1465" t="s">
        <v>517</v>
      </c>
      <c r="AE1465" t="s">
        <v>657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459</v>
      </c>
      <c r="C1466" t="s">
        <v>59</v>
      </c>
      <c r="D1466" t="s">
        <v>492</v>
      </c>
      <c r="E1466" t="s">
        <v>492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517</v>
      </c>
      <c r="AC1466" t="s">
        <v>657</v>
      </c>
      <c r="AD1466" t="s">
        <v>164</v>
      </c>
      <c r="AE1466" t="s">
        <v>657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459</v>
      </c>
      <c r="C1467" t="s">
        <v>61</v>
      </c>
      <c r="D1467" t="s">
        <v>490</v>
      </c>
      <c r="E1467" t="s">
        <v>490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517</v>
      </c>
      <c r="AC1467" t="s">
        <v>657</v>
      </c>
      <c r="AD1467" t="s">
        <v>517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459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517</v>
      </c>
      <c r="AC1468" t="s">
        <v>657</v>
      </c>
      <c r="AD1468" t="s">
        <v>517</v>
      </c>
      <c r="AE1468" t="s">
        <v>657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459</v>
      </c>
      <c r="C1469" t="s">
        <v>61</v>
      </c>
      <c r="D1469" t="s">
        <v>491</v>
      </c>
      <c r="E1469" t="s">
        <v>491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517</v>
      </c>
      <c r="AC1469" t="s">
        <v>519</v>
      </c>
      <c r="AD1469" t="s">
        <v>517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459</v>
      </c>
      <c r="C1470" t="s">
        <v>61</v>
      </c>
      <c r="D1470" t="s">
        <v>492</v>
      </c>
      <c r="E1470" t="s">
        <v>492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512</v>
      </c>
      <c r="AC1470" t="s">
        <v>511</v>
      </c>
      <c r="AD1470" t="s">
        <v>512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459</v>
      </c>
      <c r="C1471" t="s">
        <v>63</v>
      </c>
      <c r="D1471" t="s">
        <v>490</v>
      </c>
      <c r="E1471" t="s">
        <v>490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512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459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512</v>
      </c>
      <c r="AC1472" t="s">
        <v>164</v>
      </c>
      <c r="AD1472" t="s">
        <v>164</v>
      </c>
      <c r="AE1472" t="s">
        <v>657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459</v>
      </c>
      <c r="C1473" t="s">
        <v>63</v>
      </c>
      <c r="D1473" t="s">
        <v>164</v>
      </c>
      <c r="E1473" t="s">
        <v>492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512</v>
      </c>
      <c r="AC1473" t="s">
        <v>164</v>
      </c>
      <c r="AD1473" t="s">
        <v>513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459</v>
      </c>
      <c r="C1474" t="s">
        <v>63</v>
      </c>
      <c r="D1474" t="s">
        <v>491</v>
      </c>
      <c r="E1474" t="s">
        <v>491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512</v>
      </c>
      <c r="AC1474" t="s">
        <v>164</v>
      </c>
      <c r="AD1474" t="s">
        <v>512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459</v>
      </c>
      <c r="C1475" t="s">
        <v>63</v>
      </c>
      <c r="D1475" t="s">
        <v>491</v>
      </c>
      <c r="E1475" t="s">
        <v>513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512</v>
      </c>
      <c r="AC1475" t="s">
        <v>164</v>
      </c>
      <c r="AD1475" t="s">
        <v>512</v>
      </c>
      <c r="AE1475" t="s">
        <v>657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459</v>
      </c>
      <c r="C1476" t="s">
        <v>63</v>
      </c>
      <c r="D1476" t="s">
        <v>491</v>
      </c>
      <c r="E1476" t="s">
        <v>647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512</v>
      </c>
      <c r="AC1476" t="s">
        <v>164</v>
      </c>
      <c r="AD1476" t="s">
        <v>567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459</v>
      </c>
      <c r="C1477" t="s">
        <v>63</v>
      </c>
      <c r="D1477" t="s">
        <v>492</v>
      </c>
      <c r="E1477" t="s">
        <v>490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512</v>
      </c>
      <c r="AC1477" t="s">
        <v>673</v>
      </c>
      <c r="AD1477" t="s">
        <v>491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459</v>
      </c>
      <c r="C1478" t="s">
        <v>63</v>
      </c>
      <c r="D1478" t="s">
        <v>492</v>
      </c>
      <c r="E1478" t="s">
        <v>492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512</v>
      </c>
      <c r="AC1478" t="s">
        <v>673</v>
      </c>
      <c r="AD1478" t="s">
        <v>491</v>
      </c>
      <c r="AE1478" t="s">
        <v>657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459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512</v>
      </c>
      <c r="AC1479" t="s">
        <v>673</v>
      </c>
      <c r="AD1479" t="s">
        <v>512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459</v>
      </c>
      <c r="C1480" t="s">
        <v>65</v>
      </c>
      <c r="D1480" t="s">
        <v>511</v>
      </c>
      <c r="E1480" t="s">
        <v>511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512</v>
      </c>
      <c r="AC1480" t="s">
        <v>673</v>
      </c>
      <c r="AD1480" t="s">
        <v>512</v>
      </c>
      <c r="AE1480" t="s">
        <v>657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459</v>
      </c>
      <c r="C1481" t="s">
        <v>65</v>
      </c>
      <c r="D1481" t="s">
        <v>511</v>
      </c>
      <c r="E1481" t="s">
        <v>491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512</v>
      </c>
      <c r="AC1481" t="s">
        <v>513</v>
      </c>
      <c r="AD1481" t="s">
        <v>164</v>
      </c>
      <c r="AE1481" t="s">
        <v>657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459</v>
      </c>
      <c r="C1482" t="s">
        <v>65</v>
      </c>
      <c r="D1482" t="s">
        <v>490</v>
      </c>
      <c r="E1482" t="s">
        <v>490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512</v>
      </c>
      <c r="AC1482" t="s">
        <v>513</v>
      </c>
      <c r="AD1482" t="s">
        <v>512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459</v>
      </c>
      <c r="C1483" t="s">
        <v>65</v>
      </c>
      <c r="D1483" t="s">
        <v>490</v>
      </c>
      <c r="E1483" t="s">
        <v>492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512</v>
      </c>
      <c r="AC1483" t="s">
        <v>513</v>
      </c>
      <c r="AD1483" t="s">
        <v>512</v>
      </c>
      <c r="AE1483" t="s">
        <v>657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459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512</v>
      </c>
      <c r="AC1484" t="s">
        <v>492</v>
      </c>
      <c r="AD1484" t="s">
        <v>512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459</v>
      </c>
      <c r="C1485" t="s">
        <v>65</v>
      </c>
      <c r="D1485" t="s">
        <v>491</v>
      </c>
      <c r="E1485" t="s">
        <v>511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512</v>
      </c>
      <c r="AC1485" t="s">
        <v>492</v>
      </c>
      <c r="AD1485" t="s">
        <v>512</v>
      </c>
      <c r="AE1485" t="s">
        <v>657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459</v>
      </c>
      <c r="C1486" t="s">
        <v>65</v>
      </c>
      <c r="D1486" t="s">
        <v>491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512</v>
      </c>
      <c r="AC1486" t="s">
        <v>672</v>
      </c>
      <c r="AD1486" t="s">
        <v>491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459</v>
      </c>
      <c r="C1487" t="s">
        <v>65</v>
      </c>
      <c r="D1487" t="s">
        <v>491</v>
      </c>
      <c r="E1487" t="s">
        <v>491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512</v>
      </c>
      <c r="AC1487" t="s">
        <v>672</v>
      </c>
      <c r="AD1487" t="s">
        <v>512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459</v>
      </c>
      <c r="C1488" t="s">
        <v>65</v>
      </c>
      <c r="D1488" t="s">
        <v>491</v>
      </c>
      <c r="E1488" t="s">
        <v>513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512</v>
      </c>
      <c r="AC1488" t="s">
        <v>672</v>
      </c>
      <c r="AD1488" t="s">
        <v>512</v>
      </c>
      <c r="AE1488" t="s">
        <v>657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459</v>
      </c>
      <c r="C1489" t="s">
        <v>65</v>
      </c>
      <c r="D1489" t="s">
        <v>491</v>
      </c>
      <c r="E1489" t="s">
        <v>492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512</v>
      </c>
      <c r="AC1489" t="s">
        <v>517</v>
      </c>
      <c r="AD1489" t="s">
        <v>512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459</v>
      </c>
      <c r="C1490" t="s">
        <v>65</v>
      </c>
      <c r="D1490" t="s">
        <v>491</v>
      </c>
      <c r="E1490" t="s">
        <v>512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512</v>
      </c>
      <c r="AC1490" t="s">
        <v>512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459</v>
      </c>
      <c r="C1491" t="s">
        <v>65</v>
      </c>
      <c r="D1491" t="s">
        <v>513</v>
      </c>
      <c r="E1491" t="s">
        <v>491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512</v>
      </c>
      <c r="AC1491" t="s">
        <v>512</v>
      </c>
      <c r="AD1491" t="s">
        <v>164</v>
      </c>
      <c r="AE1491" t="s">
        <v>657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459</v>
      </c>
      <c r="C1492" t="s">
        <v>65</v>
      </c>
      <c r="D1492" t="s">
        <v>513</v>
      </c>
      <c r="E1492" t="s">
        <v>513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512</v>
      </c>
      <c r="AC1492" t="s">
        <v>512</v>
      </c>
      <c r="AD1492" t="s">
        <v>512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459</v>
      </c>
      <c r="C1493" t="s">
        <v>65</v>
      </c>
      <c r="D1493" t="s">
        <v>492</v>
      </c>
      <c r="E1493" t="s">
        <v>490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512</v>
      </c>
      <c r="AC1493" t="s">
        <v>512</v>
      </c>
      <c r="AD1493" t="s">
        <v>512</v>
      </c>
      <c r="AE1493" t="s">
        <v>657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459</v>
      </c>
      <c r="C1494" t="s">
        <v>65</v>
      </c>
      <c r="D1494" t="s">
        <v>492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512</v>
      </c>
      <c r="AC1494" t="s">
        <v>512</v>
      </c>
      <c r="AD1494" t="s">
        <v>567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459</v>
      </c>
      <c r="C1495" t="s">
        <v>65</v>
      </c>
      <c r="D1495" t="s">
        <v>492</v>
      </c>
      <c r="E1495" t="s">
        <v>491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512</v>
      </c>
      <c r="AC1495" t="s">
        <v>657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459</v>
      </c>
      <c r="C1496" t="s">
        <v>65</v>
      </c>
      <c r="D1496" t="s">
        <v>492</v>
      </c>
      <c r="E1496" t="s">
        <v>492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512</v>
      </c>
      <c r="AC1496" t="s">
        <v>657</v>
      </c>
      <c r="AD1496" t="s">
        <v>164</v>
      </c>
      <c r="AE1496" t="s">
        <v>657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459</v>
      </c>
      <c r="C1497" t="s">
        <v>65</v>
      </c>
      <c r="D1497" t="s">
        <v>492</v>
      </c>
      <c r="E1497" t="s">
        <v>512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512</v>
      </c>
      <c r="AC1497" t="s">
        <v>657</v>
      </c>
      <c r="AD1497" t="s">
        <v>491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459</v>
      </c>
      <c r="C1498" t="s">
        <v>65</v>
      </c>
      <c r="D1498" t="s">
        <v>512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512</v>
      </c>
      <c r="AC1498" t="s">
        <v>657</v>
      </c>
      <c r="AD1498" t="s">
        <v>512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459</v>
      </c>
      <c r="C1499" t="s">
        <v>65</v>
      </c>
      <c r="D1499" t="s">
        <v>512</v>
      </c>
      <c r="E1499" t="s">
        <v>491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512</v>
      </c>
      <c r="AC1499" t="s">
        <v>657</v>
      </c>
      <c r="AD1499" t="s">
        <v>512</v>
      </c>
      <c r="AE1499" t="s">
        <v>657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459</v>
      </c>
      <c r="C1500" t="s">
        <v>65</v>
      </c>
      <c r="D1500" t="s">
        <v>512</v>
      </c>
      <c r="E1500" t="s">
        <v>512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512</v>
      </c>
      <c r="AC1500" t="s">
        <v>567</v>
      </c>
      <c r="AD1500" t="s">
        <v>512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459</v>
      </c>
      <c r="C1501" t="s">
        <v>65</v>
      </c>
      <c r="D1501" t="s">
        <v>493</v>
      </c>
      <c r="E1501" t="s">
        <v>493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512</v>
      </c>
      <c r="AC1501" t="s">
        <v>519</v>
      </c>
      <c r="AD1501" t="s">
        <v>512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459</v>
      </c>
      <c r="C1502" t="s">
        <v>65</v>
      </c>
      <c r="D1502" t="s">
        <v>515</v>
      </c>
      <c r="E1502" t="s">
        <v>515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512</v>
      </c>
      <c r="AC1502" t="s">
        <v>515</v>
      </c>
      <c r="AD1502" t="s">
        <v>512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459</v>
      </c>
      <c r="C1503" t="s">
        <v>67</v>
      </c>
      <c r="D1503" t="s">
        <v>511</v>
      </c>
      <c r="E1503" t="s">
        <v>511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567</v>
      </c>
      <c r="AC1503" t="s">
        <v>512</v>
      </c>
      <c r="AD1503" t="s">
        <v>512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459</v>
      </c>
      <c r="C1504" t="s">
        <v>67</v>
      </c>
      <c r="D1504" t="s">
        <v>490</v>
      </c>
      <c r="E1504" t="s">
        <v>511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567</v>
      </c>
      <c r="AC1504" t="s">
        <v>657</v>
      </c>
      <c r="AD1504" t="s">
        <v>512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459</v>
      </c>
      <c r="C1505" t="s">
        <v>67</v>
      </c>
      <c r="D1505" t="s">
        <v>490</v>
      </c>
      <c r="E1505" t="s">
        <v>490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519</v>
      </c>
      <c r="AC1505" t="s">
        <v>164</v>
      </c>
      <c r="AD1505" t="s">
        <v>164</v>
      </c>
      <c r="AE1505" t="s">
        <v>657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459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519</v>
      </c>
      <c r="AC1506" t="s">
        <v>164</v>
      </c>
      <c r="AD1506" t="s">
        <v>519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459</v>
      </c>
      <c r="C1507" t="s">
        <v>67</v>
      </c>
      <c r="D1507" t="s">
        <v>164</v>
      </c>
      <c r="E1507" t="s">
        <v>647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519</v>
      </c>
      <c r="AC1507" t="s">
        <v>513</v>
      </c>
      <c r="AD1507" t="s">
        <v>519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459</v>
      </c>
      <c r="C1508" t="s">
        <v>67</v>
      </c>
      <c r="D1508" t="s">
        <v>164</v>
      </c>
      <c r="E1508" t="s">
        <v>512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519</v>
      </c>
      <c r="AC1508" t="s">
        <v>513</v>
      </c>
      <c r="AD1508" t="s">
        <v>519</v>
      </c>
      <c r="AE1508" t="s">
        <v>657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459</v>
      </c>
      <c r="C1509" t="s">
        <v>67</v>
      </c>
      <c r="D1509" t="s">
        <v>491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519</v>
      </c>
      <c r="AC1509" t="s">
        <v>512</v>
      </c>
      <c r="AD1509" t="s">
        <v>519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459</v>
      </c>
      <c r="C1510" t="s">
        <v>67</v>
      </c>
      <c r="D1510" t="s">
        <v>491</v>
      </c>
      <c r="E1510" t="s">
        <v>491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519</v>
      </c>
      <c r="AC1510" t="s">
        <v>657</v>
      </c>
      <c r="AD1510" t="s">
        <v>164</v>
      </c>
      <c r="AE1510" t="s">
        <v>657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459</v>
      </c>
      <c r="C1511" t="s">
        <v>67</v>
      </c>
      <c r="D1511" t="s">
        <v>491</v>
      </c>
      <c r="E1511" t="s">
        <v>513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519</v>
      </c>
      <c r="AC1511" t="s">
        <v>657</v>
      </c>
      <c r="AD1511" t="s">
        <v>519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459</v>
      </c>
      <c r="C1512" t="s">
        <v>67</v>
      </c>
      <c r="D1512" t="s">
        <v>491</v>
      </c>
      <c r="E1512" t="s">
        <v>512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519</v>
      </c>
      <c r="AC1512" t="s">
        <v>519</v>
      </c>
      <c r="AD1512" t="s">
        <v>519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459</v>
      </c>
      <c r="C1513" t="s">
        <v>67</v>
      </c>
      <c r="D1513" t="s">
        <v>513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493</v>
      </c>
      <c r="AC1513" t="s">
        <v>673</v>
      </c>
      <c r="AD1513" t="s">
        <v>493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459</v>
      </c>
      <c r="C1514" t="s">
        <v>67</v>
      </c>
      <c r="D1514" t="s">
        <v>513</v>
      </c>
      <c r="E1514" t="s">
        <v>491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493</v>
      </c>
      <c r="AC1514" t="s">
        <v>672</v>
      </c>
      <c r="AD1514" t="s">
        <v>493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459</v>
      </c>
      <c r="C1515" t="s">
        <v>67</v>
      </c>
      <c r="D1515" t="s">
        <v>513</v>
      </c>
      <c r="E1515" t="s">
        <v>513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493</v>
      </c>
      <c r="AC1515" t="s">
        <v>512</v>
      </c>
      <c r="AD1515" t="s">
        <v>493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459</v>
      </c>
      <c r="C1516" t="s">
        <v>67</v>
      </c>
      <c r="D1516" t="s">
        <v>492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493</v>
      </c>
      <c r="AC1516" t="s">
        <v>512</v>
      </c>
      <c r="AD1516" t="s">
        <v>493</v>
      </c>
      <c r="AE1516" t="s">
        <v>657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459</v>
      </c>
      <c r="C1517" t="s">
        <v>67</v>
      </c>
      <c r="D1517" t="s">
        <v>492</v>
      </c>
      <c r="E1517" t="s">
        <v>491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493</v>
      </c>
      <c r="AC1517" t="s">
        <v>657</v>
      </c>
      <c r="AD1517" t="s">
        <v>493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459</v>
      </c>
      <c r="C1518" t="s">
        <v>67</v>
      </c>
      <c r="D1518" t="s">
        <v>492</v>
      </c>
      <c r="E1518" t="s">
        <v>513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493</v>
      </c>
      <c r="AC1518" t="s">
        <v>515</v>
      </c>
      <c r="AD1518" t="s">
        <v>493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459</v>
      </c>
      <c r="C1519" t="s">
        <v>67</v>
      </c>
      <c r="D1519" t="s">
        <v>492</v>
      </c>
      <c r="E1519" t="s">
        <v>492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515</v>
      </c>
      <c r="AC1519" t="s">
        <v>672</v>
      </c>
      <c r="AD1519" t="s">
        <v>164</v>
      </c>
      <c r="AE1519" t="s">
        <v>657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459</v>
      </c>
      <c r="C1520" t="s">
        <v>67</v>
      </c>
      <c r="D1520" t="s">
        <v>492</v>
      </c>
      <c r="E1520" t="s">
        <v>647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515</v>
      </c>
      <c r="AC1520" t="s">
        <v>512</v>
      </c>
      <c r="AD1520" t="s">
        <v>515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459</v>
      </c>
      <c r="C1521" t="s">
        <v>67</v>
      </c>
      <c r="D1521" t="s">
        <v>647</v>
      </c>
      <c r="E1521" t="s">
        <v>647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515</v>
      </c>
      <c r="AC1521" t="s">
        <v>512</v>
      </c>
      <c r="AD1521" t="s">
        <v>515</v>
      </c>
      <c r="AE1521" t="s">
        <v>657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459</v>
      </c>
      <c r="C1522" t="s">
        <v>67</v>
      </c>
      <c r="D1522" t="s">
        <v>512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515</v>
      </c>
      <c r="AC1522" t="s">
        <v>657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459</v>
      </c>
      <c r="C1523" t="s">
        <v>67</v>
      </c>
      <c r="D1523" t="s">
        <v>512</v>
      </c>
      <c r="E1523" t="s">
        <v>512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515</v>
      </c>
      <c r="AC1523" t="s">
        <v>657</v>
      </c>
      <c r="AD1523" t="s">
        <v>515</v>
      </c>
      <c r="AE1523" t="s">
        <v>657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459</v>
      </c>
      <c r="C1524" t="s">
        <v>67</v>
      </c>
      <c r="D1524" t="s">
        <v>493</v>
      </c>
      <c r="E1524" t="s">
        <v>493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657</v>
      </c>
      <c r="AE1524" t="s">
        <v>657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459</v>
      </c>
      <c r="C1525" t="s">
        <v>67</v>
      </c>
      <c r="D1525" t="s">
        <v>515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671</v>
      </c>
      <c r="AC1525" t="s">
        <v>657</v>
      </c>
      <c r="AD1525" t="s">
        <v>671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459</v>
      </c>
      <c r="C1526" t="s">
        <v>67</v>
      </c>
      <c r="D1526" t="s">
        <v>515</v>
      </c>
      <c r="E1526" t="s">
        <v>515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488</v>
      </c>
      <c r="AC1526" t="s">
        <v>512</v>
      </c>
      <c r="AD1526" t="s">
        <v>164</v>
      </c>
      <c r="AE1526" t="s">
        <v>657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459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511</v>
      </c>
      <c r="AC1527" t="s">
        <v>511</v>
      </c>
      <c r="AD1527" t="s">
        <v>511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459</v>
      </c>
      <c r="C1528" t="s">
        <v>69</v>
      </c>
      <c r="D1528" t="s">
        <v>511</v>
      </c>
      <c r="E1528" t="s">
        <v>511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511</v>
      </c>
      <c r="AC1528" t="s">
        <v>511</v>
      </c>
      <c r="AD1528" t="s">
        <v>511</v>
      </c>
      <c r="AE1528" t="s">
        <v>657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459</v>
      </c>
      <c r="C1529" t="s">
        <v>69</v>
      </c>
      <c r="D1529" t="s">
        <v>490</v>
      </c>
      <c r="E1529" t="s">
        <v>490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511</v>
      </c>
      <c r="AC1529" t="s">
        <v>164</v>
      </c>
      <c r="AD1529" t="s">
        <v>511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459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511</v>
      </c>
      <c r="AC1530" t="s">
        <v>164</v>
      </c>
      <c r="AD1530" t="s">
        <v>511</v>
      </c>
      <c r="AE1530" t="s">
        <v>657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459</v>
      </c>
      <c r="C1531" t="s">
        <v>69</v>
      </c>
      <c r="D1531" t="s">
        <v>164</v>
      </c>
      <c r="E1531" t="s">
        <v>513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511</v>
      </c>
      <c r="AC1531" t="s">
        <v>164</v>
      </c>
      <c r="AD1531" t="s">
        <v>164</v>
      </c>
      <c r="AE1531" t="s">
        <v>657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459</v>
      </c>
      <c r="C1532" t="s">
        <v>69</v>
      </c>
      <c r="D1532" t="s">
        <v>164</v>
      </c>
      <c r="E1532" t="s">
        <v>647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511</v>
      </c>
      <c r="AC1532" t="s">
        <v>513</v>
      </c>
      <c r="AD1532" t="s">
        <v>511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459</v>
      </c>
      <c r="C1533" t="s">
        <v>69</v>
      </c>
      <c r="D1533" t="s">
        <v>164</v>
      </c>
      <c r="E1533" t="s">
        <v>517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511</v>
      </c>
      <c r="AC1533" t="s">
        <v>513</v>
      </c>
      <c r="AD1533" t="s">
        <v>511</v>
      </c>
      <c r="AE1533" t="s">
        <v>657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459</v>
      </c>
      <c r="C1534" t="s">
        <v>69</v>
      </c>
      <c r="D1534" t="s">
        <v>164</v>
      </c>
      <c r="E1534" t="s">
        <v>512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511</v>
      </c>
      <c r="AC1534" t="s">
        <v>672</v>
      </c>
      <c r="AD1534" t="s">
        <v>511</v>
      </c>
      <c r="AE1534" t="s">
        <v>657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459</v>
      </c>
      <c r="C1535" t="s">
        <v>69</v>
      </c>
      <c r="D1535" t="s">
        <v>491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511</v>
      </c>
      <c r="AC1535" t="s">
        <v>672</v>
      </c>
      <c r="AD1535" t="s">
        <v>164</v>
      </c>
      <c r="AE1535" t="s">
        <v>657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459</v>
      </c>
      <c r="C1536" t="s">
        <v>69</v>
      </c>
      <c r="D1536" t="s">
        <v>491</v>
      </c>
      <c r="E1536" t="s">
        <v>491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511</v>
      </c>
      <c r="AC1536" t="s">
        <v>512</v>
      </c>
      <c r="AD1536" t="s">
        <v>511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459</v>
      </c>
      <c r="C1537" t="s">
        <v>69</v>
      </c>
      <c r="D1537" t="s">
        <v>491</v>
      </c>
      <c r="E1537" t="s">
        <v>513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511</v>
      </c>
      <c r="AC1537" t="s">
        <v>512</v>
      </c>
      <c r="AD1537" t="s">
        <v>511</v>
      </c>
      <c r="AE1537" t="s">
        <v>657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459</v>
      </c>
      <c r="C1538" t="s">
        <v>69</v>
      </c>
      <c r="D1538" t="s">
        <v>491</v>
      </c>
      <c r="E1538" t="s">
        <v>512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511</v>
      </c>
      <c r="AC1538" t="s">
        <v>657</v>
      </c>
      <c r="AD1538" t="s">
        <v>511</v>
      </c>
      <c r="AE1538" t="s">
        <v>657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459</v>
      </c>
      <c r="C1539" t="s">
        <v>69</v>
      </c>
      <c r="D1539" t="s">
        <v>513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490</v>
      </c>
      <c r="AC1539" t="s">
        <v>490</v>
      </c>
      <c r="AD1539" t="s">
        <v>511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459</v>
      </c>
      <c r="C1540" t="s">
        <v>69</v>
      </c>
      <c r="D1540" t="s">
        <v>513</v>
      </c>
      <c r="E1540" t="s">
        <v>491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490</v>
      </c>
      <c r="AC1540" t="s">
        <v>490</v>
      </c>
      <c r="AD1540" t="s">
        <v>490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459</v>
      </c>
      <c r="C1541" t="s">
        <v>69</v>
      </c>
      <c r="D1541" t="s">
        <v>513</v>
      </c>
      <c r="E1541" t="s">
        <v>513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490</v>
      </c>
      <c r="AC1541" t="s">
        <v>490</v>
      </c>
      <c r="AD1541" t="s">
        <v>490</v>
      </c>
      <c r="AE1541" t="s">
        <v>657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459</v>
      </c>
      <c r="C1542" t="s">
        <v>69</v>
      </c>
      <c r="D1542" t="s">
        <v>492</v>
      </c>
      <c r="E1542" t="s">
        <v>490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490</v>
      </c>
      <c r="AC1542" t="s">
        <v>164</v>
      </c>
      <c r="AD1542" t="s">
        <v>490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459</v>
      </c>
      <c r="C1543" t="s">
        <v>69</v>
      </c>
      <c r="D1543" t="s">
        <v>492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490</v>
      </c>
      <c r="AC1543" t="s">
        <v>513</v>
      </c>
      <c r="AD1543" t="s">
        <v>490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459</v>
      </c>
      <c r="C1544" t="s">
        <v>69</v>
      </c>
      <c r="D1544" t="s">
        <v>492</v>
      </c>
      <c r="E1544" t="s">
        <v>491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490</v>
      </c>
      <c r="AC1544" t="s">
        <v>672</v>
      </c>
      <c r="AD1544" t="s">
        <v>490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459</v>
      </c>
      <c r="C1545" t="s">
        <v>69</v>
      </c>
      <c r="D1545" t="s">
        <v>492</v>
      </c>
      <c r="E1545" t="s">
        <v>492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490</v>
      </c>
      <c r="AC1545" t="s">
        <v>512</v>
      </c>
      <c r="AD1545" t="s">
        <v>490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459</v>
      </c>
      <c r="C1546" t="s">
        <v>69</v>
      </c>
      <c r="D1546" t="s">
        <v>492</v>
      </c>
      <c r="E1546" t="s">
        <v>512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490</v>
      </c>
      <c r="AC1546" t="s">
        <v>512</v>
      </c>
      <c r="AD1546" t="s">
        <v>490</v>
      </c>
      <c r="AE1546" t="s">
        <v>657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459</v>
      </c>
      <c r="C1547" t="s">
        <v>69</v>
      </c>
      <c r="D1547" t="s">
        <v>647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490</v>
      </c>
      <c r="AC1547" t="s">
        <v>657</v>
      </c>
      <c r="AD1547" t="s">
        <v>490</v>
      </c>
      <c r="AE1547" t="s">
        <v>657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459</v>
      </c>
      <c r="C1548" t="s">
        <v>69</v>
      </c>
      <c r="D1548" t="s">
        <v>647</v>
      </c>
      <c r="E1548" t="s">
        <v>513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671</v>
      </c>
      <c r="AD1548" t="s">
        <v>671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459</v>
      </c>
      <c r="C1549" t="s">
        <v>69</v>
      </c>
      <c r="D1549" t="s">
        <v>647</v>
      </c>
      <c r="E1549" t="s">
        <v>647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671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459</v>
      </c>
      <c r="C1550" t="s">
        <v>69</v>
      </c>
      <c r="D1550" t="s">
        <v>512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511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459</v>
      </c>
      <c r="C1551" t="s">
        <v>69</v>
      </c>
      <c r="D1551" t="s">
        <v>512</v>
      </c>
      <c r="E1551" t="s">
        <v>491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511</v>
      </c>
      <c r="AD1551" t="s">
        <v>164</v>
      </c>
      <c r="AE1551" t="s">
        <v>657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459</v>
      </c>
      <c r="C1552" t="s">
        <v>69</v>
      </c>
      <c r="D1552" t="s">
        <v>512</v>
      </c>
      <c r="E1552" t="s">
        <v>512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490</v>
      </c>
      <c r="AD1552" t="s">
        <v>164</v>
      </c>
      <c r="AE1552" t="s">
        <v>657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459</v>
      </c>
      <c r="C1553" t="s">
        <v>69</v>
      </c>
      <c r="D1553" t="s">
        <v>515</v>
      </c>
      <c r="E1553" t="s">
        <v>515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459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657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459</v>
      </c>
      <c r="C1555" t="s">
        <v>71</v>
      </c>
      <c r="D1555" t="s">
        <v>646</v>
      </c>
      <c r="E1555" t="s">
        <v>646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512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459</v>
      </c>
      <c r="C1556" t="s">
        <v>71</v>
      </c>
      <c r="D1556" t="s">
        <v>490</v>
      </c>
      <c r="E1556" t="s">
        <v>511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512</v>
      </c>
      <c r="AE1556" t="s">
        <v>657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459</v>
      </c>
      <c r="C1557" t="s">
        <v>71</v>
      </c>
      <c r="D1557" t="s">
        <v>490</v>
      </c>
      <c r="E1557" t="s">
        <v>490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673</v>
      </c>
      <c r="AD1557" t="s">
        <v>164</v>
      </c>
      <c r="AE1557" t="s">
        <v>657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459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673</v>
      </c>
      <c r="AD1558" t="s">
        <v>491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459</v>
      </c>
      <c r="C1559" t="s">
        <v>71</v>
      </c>
      <c r="D1559" t="s">
        <v>164</v>
      </c>
      <c r="E1559" t="s">
        <v>513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673</v>
      </c>
      <c r="AD1559" t="s">
        <v>491</v>
      </c>
      <c r="AE1559" t="s">
        <v>657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459</v>
      </c>
      <c r="C1560" t="s">
        <v>71</v>
      </c>
      <c r="D1560" t="s">
        <v>164</v>
      </c>
      <c r="E1560" t="s">
        <v>647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513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459</v>
      </c>
      <c r="C1561" t="s">
        <v>71</v>
      </c>
      <c r="D1561" t="s">
        <v>164</v>
      </c>
      <c r="E1561" t="s">
        <v>512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513</v>
      </c>
      <c r="AD1561" t="s">
        <v>164</v>
      </c>
      <c r="AE1561" t="s">
        <v>657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459</v>
      </c>
      <c r="C1562" t="s">
        <v>71</v>
      </c>
      <c r="D1562" t="s">
        <v>491</v>
      </c>
      <c r="E1562" t="s">
        <v>511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513</v>
      </c>
      <c r="AD1562" t="s">
        <v>491</v>
      </c>
      <c r="AE1562" t="s">
        <v>657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459</v>
      </c>
      <c r="C1563" t="s">
        <v>71</v>
      </c>
      <c r="D1563" t="s">
        <v>491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513</v>
      </c>
      <c r="AD1563" t="s">
        <v>513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459</v>
      </c>
      <c r="C1564" t="s">
        <v>71</v>
      </c>
      <c r="D1564" t="s">
        <v>491</v>
      </c>
      <c r="E1564" t="s">
        <v>491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492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459</v>
      </c>
      <c r="C1565" t="s">
        <v>71</v>
      </c>
      <c r="D1565" t="s">
        <v>513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492</v>
      </c>
      <c r="AD1565" t="s">
        <v>164</v>
      </c>
      <c r="AE1565" t="s">
        <v>657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459</v>
      </c>
      <c r="C1566" t="s">
        <v>71</v>
      </c>
      <c r="D1566" t="s">
        <v>513</v>
      </c>
      <c r="E1566" t="s">
        <v>513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492</v>
      </c>
      <c r="AD1566" t="s">
        <v>492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459</v>
      </c>
      <c r="C1567" t="s">
        <v>71</v>
      </c>
      <c r="D1567" t="s">
        <v>492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492</v>
      </c>
      <c r="AD1567" t="s">
        <v>492</v>
      </c>
      <c r="AE1567" t="s">
        <v>657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459</v>
      </c>
      <c r="C1568" t="s">
        <v>71</v>
      </c>
      <c r="D1568" t="s">
        <v>492</v>
      </c>
      <c r="E1568" t="s">
        <v>492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672</v>
      </c>
      <c r="AD1568" t="s">
        <v>488</v>
      </c>
      <c r="AE1568" t="s">
        <v>657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459</v>
      </c>
      <c r="C1569" t="s">
        <v>71</v>
      </c>
      <c r="D1569" t="s">
        <v>647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672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459</v>
      </c>
      <c r="C1570" t="s">
        <v>71</v>
      </c>
      <c r="D1570" t="s">
        <v>647</v>
      </c>
      <c r="E1570" t="s">
        <v>647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672</v>
      </c>
      <c r="AD1570" t="s">
        <v>164</v>
      </c>
      <c r="AE1570" t="s">
        <v>657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459</v>
      </c>
      <c r="C1571" t="s">
        <v>71</v>
      </c>
      <c r="D1571" t="s">
        <v>517</v>
      </c>
      <c r="E1571" t="s">
        <v>517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672</v>
      </c>
      <c r="AD1571" t="s">
        <v>491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459</v>
      </c>
      <c r="C1572" t="s">
        <v>71</v>
      </c>
      <c r="D1572" t="s">
        <v>512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672</v>
      </c>
      <c r="AD1572" t="s">
        <v>492</v>
      </c>
      <c r="AE1572" t="s">
        <v>657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459</v>
      </c>
      <c r="C1573" t="s">
        <v>71</v>
      </c>
      <c r="D1573" t="s">
        <v>512</v>
      </c>
      <c r="E1573" t="s">
        <v>512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672</v>
      </c>
      <c r="AD1573" t="s">
        <v>672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459</v>
      </c>
      <c r="C1574" t="s">
        <v>71</v>
      </c>
      <c r="D1574" t="s">
        <v>519</v>
      </c>
      <c r="E1574" t="s">
        <v>519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672</v>
      </c>
      <c r="AD1574" t="s">
        <v>672</v>
      </c>
      <c r="AE1574" t="s">
        <v>657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459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514</v>
      </c>
      <c r="AD1575" t="s">
        <v>164</v>
      </c>
      <c r="AE1575" t="s">
        <v>657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459</v>
      </c>
      <c r="C1576" t="s">
        <v>73</v>
      </c>
      <c r="D1576" t="s">
        <v>511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517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459</v>
      </c>
      <c r="C1577" t="s">
        <v>73</v>
      </c>
      <c r="D1577" t="s">
        <v>490</v>
      </c>
      <c r="E1577" t="s">
        <v>490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517</v>
      </c>
      <c r="AD1577" t="s">
        <v>164</v>
      </c>
      <c r="AE1577" t="s">
        <v>657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459</v>
      </c>
      <c r="C1578" t="s">
        <v>73</v>
      </c>
      <c r="D1578" t="s">
        <v>490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517</v>
      </c>
      <c r="AD1578" t="s">
        <v>517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459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517</v>
      </c>
      <c r="AD1579" t="s">
        <v>517</v>
      </c>
      <c r="AE1579" t="s">
        <v>657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459</v>
      </c>
      <c r="C1580" t="s">
        <v>73</v>
      </c>
      <c r="D1580" t="s">
        <v>164</v>
      </c>
      <c r="E1580" t="s">
        <v>491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512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459</v>
      </c>
      <c r="C1581" t="s">
        <v>73</v>
      </c>
      <c r="D1581" t="s">
        <v>164</v>
      </c>
      <c r="E1581" t="s">
        <v>647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512</v>
      </c>
      <c r="AD1581" t="s">
        <v>164</v>
      </c>
      <c r="AE1581" t="s">
        <v>657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459</v>
      </c>
      <c r="C1582" t="s">
        <v>73</v>
      </c>
      <c r="D1582" t="s">
        <v>164</v>
      </c>
      <c r="E1582" t="s">
        <v>512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512</v>
      </c>
      <c r="AD1582" t="s">
        <v>491</v>
      </c>
      <c r="AE1582" t="s">
        <v>657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459</v>
      </c>
      <c r="C1583" t="s">
        <v>73</v>
      </c>
      <c r="D1583" t="s">
        <v>491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512</v>
      </c>
      <c r="AD1583" t="s">
        <v>517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459</v>
      </c>
      <c r="C1584" t="s">
        <v>73</v>
      </c>
      <c r="D1584" t="s">
        <v>491</v>
      </c>
      <c r="E1584" t="s">
        <v>491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512</v>
      </c>
      <c r="AD1584" t="s">
        <v>512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459</v>
      </c>
      <c r="C1585" t="s">
        <v>73</v>
      </c>
      <c r="D1585" t="s">
        <v>491</v>
      </c>
      <c r="E1585" t="s">
        <v>492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512</v>
      </c>
      <c r="AD1585" t="s">
        <v>512</v>
      </c>
      <c r="AE1585" t="s">
        <v>657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459</v>
      </c>
      <c r="C1586" t="s">
        <v>73</v>
      </c>
      <c r="D1586" t="s">
        <v>513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657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459</v>
      </c>
      <c r="C1587" t="s">
        <v>73</v>
      </c>
      <c r="D1587" t="s">
        <v>513</v>
      </c>
      <c r="E1587" t="s">
        <v>491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657</v>
      </c>
      <c r="AD1587" t="s">
        <v>164</v>
      </c>
      <c r="AE1587" t="s">
        <v>657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459</v>
      </c>
      <c r="C1588" t="s">
        <v>73</v>
      </c>
      <c r="D1588" t="s">
        <v>513</v>
      </c>
      <c r="E1588" t="s">
        <v>513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657</v>
      </c>
      <c r="AD1588" t="s">
        <v>491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459</v>
      </c>
      <c r="C1589" t="s">
        <v>73</v>
      </c>
      <c r="D1589" t="s">
        <v>492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519</v>
      </c>
      <c r="AD1589" t="s">
        <v>164</v>
      </c>
      <c r="AE1589" t="s">
        <v>657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459</v>
      </c>
      <c r="C1590" t="s">
        <v>73</v>
      </c>
      <c r="D1590" t="s">
        <v>492</v>
      </c>
      <c r="E1590" t="s">
        <v>492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491</v>
      </c>
      <c r="AC1590" t="s">
        <v>671</v>
      </c>
      <c r="AD1590" t="s">
        <v>164</v>
      </c>
      <c r="AE1590" t="s">
        <v>657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459</v>
      </c>
      <c r="C1591" t="s">
        <v>73</v>
      </c>
      <c r="D1591" t="s">
        <v>647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491</v>
      </c>
      <c r="AC1591" t="s">
        <v>671</v>
      </c>
      <c r="AD1591" t="s">
        <v>491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459</v>
      </c>
      <c r="C1592" t="s">
        <v>73</v>
      </c>
      <c r="D1592" t="s">
        <v>647</v>
      </c>
      <c r="E1592" t="s">
        <v>647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491</v>
      </c>
      <c r="AC1592" t="s">
        <v>671</v>
      </c>
      <c r="AD1592" t="s">
        <v>491</v>
      </c>
      <c r="AE1592" t="s">
        <v>657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459</v>
      </c>
      <c r="C1593" t="s">
        <v>73</v>
      </c>
      <c r="D1593" t="s">
        <v>512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491</v>
      </c>
      <c r="AC1593" t="s">
        <v>511</v>
      </c>
      <c r="AD1593" t="s">
        <v>491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459</v>
      </c>
      <c r="C1594" t="s">
        <v>73</v>
      </c>
      <c r="D1594" t="s">
        <v>512</v>
      </c>
      <c r="E1594" t="s">
        <v>491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491</v>
      </c>
      <c r="AC1594" t="s">
        <v>511</v>
      </c>
      <c r="AD1594" t="s">
        <v>491</v>
      </c>
      <c r="AE1594" t="s">
        <v>657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459</v>
      </c>
      <c r="C1595" t="s">
        <v>73</v>
      </c>
      <c r="D1595" t="s">
        <v>512</v>
      </c>
      <c r="E1595" t="s">
        <v>512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491</v>
      </c>
      <c r="AC1595" t="s">
        <v>490</v>
      </c>
      <c r="AD1595" t="s">
        <v>491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459</v>
      </c>
      <c r="C1596" t="s">
        <v>73</v>
      </c>
      <c r="D1596" t="s">
        <v>519</v>
      </c>
      <c r="E1596" t="s">
        <v>519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491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460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491</v>
      </c>
      <c r="AC1597" t="s">
        <v>164</v>
      </c>
      <c r="AD1597" t="s">
        <v>164</v>
      </c>
      <c r="AE1597" t="s">
        <v>657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460</v>
      </c>
      <c r="C1598" t="s">
        <v>57</v>
      </c>
      <c r="D1598" t="s">
        <v>491</v>
      </c>
      <c r="E1598" t="s">
        <v>491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491</v>
      </c>
      <c r="AC1598" t="s">
        <v>164</v>
      </c>
      <c r="AD1598" t="s">
        <v>491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460</v>
      </c>
      <c r="C1599" t="s">
        <v>59</v>
      </c>
      <c r="D1599" t="s">
        <v>490</v>
      </c>
      <c r="E1599" t="s">
        <v>490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491</v>
      </c>
      <c r="AC1599" t="s">
        <v>164</v>
      </c>
      <c r="AD1599" t="s">
        <v>491</v>
      </c>
      <c r="AE1599" t="s">
        <v>657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460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491</v>
      </c>
      <c r="AC1600" t="s">
        <v>164</v>
      </c>
      <c r="AD1600" t="s">
        <v>513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460</v>
      </c>
      <c r="C1601" t="s">
        <v>59</v>
      </c>
      <c r="D1601" t="s">
        <v>491</v>
      </c>
      <c r="E1601" t="s">
        <v>491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491</v>
      </c>
      <c r="AC1601" t="s">
        <v>673</v>
      </c>
      <c r="AD1601" t="s">
        <v>491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460</v>
      </c>
      <c r="C1602" t="s">
        <v>61</v>
      </c>
      <c r="D1602" t="s">
        <v>490</v>
      </c>
      <c r="E1602" t="s">
        <v>490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491</v>
      </c>
      <c r="AC1602" t="s">
        <v>673</v>
      </c>
      <c r="AD1602" t="s">
        <v>491</v>
      </c>
      <c r="AE1602" t="s">
        <v>657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460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491</v>
      </c>
      <c r="AC1603" t="s">
        <v>673</v>
      </c>
      <c r="AD1603" t="s">
        <v>512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460</v>
      </c>
      <c r="C1604" t="s">
        <v>61</v>
      </c>
      <c r="D1604" t="s">
        <v>491</v>
      </c>
      <c r="E1604" t="s">
        <v>491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491</v>
      </c>
      <c r="AC1604" t="s">
        <v>513</v>
      </c>
      <c r="AD1604" t="s">
        <v>164</v>
      </c>
      <c r="AE1604" t="s">
        <v>657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460</v>
      </c>
      <c r="C1605" t="s">
        <v>61</v>
      </c>
      <c r="D1605" t="s">
        <v>493</v>
      </c>
      <c r="E1605" t="s">
        <v>493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491</v>
      </c>
      <c r="AC1605" t="s">
        <v>513</v>
      </c>
      <c r="AD1605" t="s">
        <v>491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460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491</v>
      </c>
      <c r="AC1606" t="s">
        <v>513</v>
      </c>
      <c r="AD1606" t="s">
        <v>491</v>
      </c>
      <c r="AE1606" t="s">
        <v>657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460</v>
      </c>
      <c r="C1607" t="s">
        <v>63</v>
      </c>
      <c r="D1607" t="s">
        <v>490</v>
      </c>
      <c r="E1607" t="s">
        <v>490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491</v>
      </c>
      <c r="AC1607" t="s">
        <v>492</v>
      </c>
      <c r="AD1607" t="s">
        <v>164</v>
      </c>
      <c r="AE1607" t="s">
        <v>657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460</v>
      </c>
      <c r="C1608" t="s">
        <v>63</v>
      </c>
      <c r="D1608" t="s">
        <v>490</v>
      </c>
      <c r="E1608" t="s">
        <v>516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491</v>
      </c>
      <c r="AC1608" t="s">
        <v>492</v>
      </c>
      <c r="AD1608" t="s">
        <v>491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460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491</v>
      </c>
      <c r="AC1609" t="s">
        <v>492</v>
      </c>
      <c r="AD1609" t="s">
        <v>491</v>
      </c>
      <c r="AE1609" t="s">
        <v>657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460</v>
      </c>
      <c r="C1610" t="s">
        <v>63</v>
      </c>
      <c r="D1610" t="s">
        <v>491</v>
      </c>
      <c r="E1610" t="s">
        <v>491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491</v>
      </c>
      <c r="AC1610" t="s">
        <v>672</v>
      </c>
      <c r="AD1610" t="s">
        <v>511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460</v>
      </c>
      <c r="C1611" t="s">
        <v>63</v>
      </c>
      <c r="D1611" t="s">
        <v>492</v>
      </c>
      <c r="E1611" t="s">
        <v>492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491</v>
      </c>
      <c r="AC1611" t="s">
        <v>672</v>
      </c>
      <c r="AD1611" t="s">
        <v>164</v>
      </c>
      <c r="AE1611" t="s">
        <v>657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460</v>
      </c>
      <c r="C1612" t="s">
        <v>63</v>
      </c>
      <c r="D1612" t="s">
        <v>493</v>
      </c>
      <c r="E1612" t="s">
        <v>493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491</v>
      </c>
      <c r="AC1612" t="s">
        <v>672</v>
      </c>
      <c r="AD1612" t="s">
        <v>491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460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491</v>
      </c>
      <c r="AC1613" t="s">
        <v>672</v>
      </c>
      <c r="AD1613" t="s">
        <v>491</v>
      </c>
      <c r="AE1613" t="s">
        <v>657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460</v>
      </c>
      <c r="C1614" t="s">
        <v>65</v>
      </c>
      <c r="D1614" t="s">
        <v>511</v>
      </c>
      <c r="E1614" t="s">
        <v>491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491</v>
      </c>
      <c r="AC1614" t="s">
        <v>672</v>
      </c>
      <c r="AD1614" t="s">
        <v>492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460</v>
      </c>
      <c r="C1615" t="s">
        <v>65</v>
      </c>
      <c r="D1615" t="s">
        <v>490</v>
      </c>
      <c r="E1615" t="s">
        <v>490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491</v>
      </c>
      <c r="AC1615" t="s">
        <v>672</v>
      </c>
      <c r="AD1615" t="s">
        <v>512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460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491</v>
      </c>
      <c r="AC1616" t="s">
        <v>514</v>
      </c>
      <c r="AD1616" t="s">
        <v>164</v>
      </c>
      <c r="AE1616" t="s">
        <v>657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460</v>
      </c>
      <c r="C1617" t="s">
        <v>65</v>
      </c>
      <c r="D1617" t="s">
        <v>491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491</v>
      </c>
      <c r="AC1617" t="s">
        <v>514</v>
      </c>
      <c r="AD1617" t="s">
        <v>491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460</v>
      </c>
      <c r="C1618" t="s">
        <v>65</v>
      </c>
      <c r="D1618" t="s">
        <v>491</v>
      </c>
      <c r="E1618" t="s">
        <v>491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491</v>
      </c>
      <c r="AC1618" t="s">
        <v>514</v>
      </c>
      <c r="AD1618" t="s">
        <v>491</v>
      </c>
      <c r="AE1618" t="s">
        <v>657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460</v>
      </c>
      <c r="C1619" t="s">
        <v>65</v>
      </c>
      <c r="D1619" t="s">
        <v>492</v>
      </c>
      <c r="E1619" t="s">
        <v>492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491</v>
      </c>
      <c r="AC1619" t="s">
        <v>514</v>
      </c>
      <c r="AD1619" t="s">
        <v>514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460</v>
      </c>
      <c r="C1620" t="s">
        <v>65</v>
      </c>
      <c r="D1620" t="s">
        <v>514</v>
      </c>
      <c r="E1620" t="s">
        <v>514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491</v>
      </c>
      <c r="AC1620" t="s">
        <v>517</v>
      </c>
      <c r="AD1620" t="s">
        <v>164</v>
      </c>
      <c r="AE1620" t="s">
        <v>657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460</v>
      </c>
      <c r="C1621" t="s">
        <v>65</v>
      </c>
      <c r="D1621" t="s">
        <v>512</v>
      </c>
      <c r="E1621" t="s">
        <v>512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491</v>
      </c>
      <c r="AC1621" t="s">
        <v>517</v>
      </c>
      <c r="AD1621" t="s">
        <v>491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460</v>
      </c>
      <c r="C1622" t="s">
        <v>65</v>
      </c>
      <c r="D1622" t="s">
        <v>493</v>
      </c>
      <c r="E1622" t="s">
        <v>488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491</v>
      </c>
      <c r="AC1622" t="s">
        <v>517</v>
      </c>
      <c r="AD1622" t="s">
        <v>491</v>
      </c>
      <c r="AE1622" t="s">
        <v>657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460</v>
      </c>
      <c r="C1623" t="s">
        <v>65</v>
      </c>
      <c r="D1623" t="s">
        <v>493</v>
      </c>
      <c r="E1623" t="s">
        <v>493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491</v>
      </c>
      <c r="AC1623" t="s">
        <v>512</v>
      </c>
      <c r="AD1623" t="s">
        <v>490</v>
      </c>
      <c r="AE1623" t="s">
        <v>657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460</v>
      </c>
      <c r="C1624" t="s">
        <v>65</v>
      </c>
      <c r="D1624" t="s">
        <v>515</v>
      </c>
      <c r="E1624" t="s">
        <v>493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491</v>
      </c>
      <c r="AC1624" t="s">
        <v>512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460</v>
      </c>
      <c r="C1625" t="s">
        <v>67</v>
      </c>
      <c r="D1625" t="s">
        <v>511</v>
      </c>
      <c r="E1625" t="s">
        <v>511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491</v>
      </c>
      <c r="AC1625" t="s">
        <v>512</v>
      </c>
      <c r="AD1625" t="s">
        <v>164</v>
      </c>
      <c r="AE1625" t="s">
        <v>657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460</v>
      </c>
      <c r="C1626" t="s">
        <v>67</v>
      </c>
      <c r="D1626" t="s">
        <v>490</v>
      </c>
      <c r="E1626" t="s">
        <v>490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491</v>
      </c>
      <c r="AC1626" t="s">
        <v>512</v>
      </c>
      <c r="AD1626" t="s">
        <v>491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460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491</v>
      </c>
      <c r="AC1627" t="s">
        <v>512</v>
      </c>
      <c r="AD1627" t="s">
        <v>491</v>
      </c>
      <c r="AE1627" t="s">
        <v>657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460</v>
      </c>
      <c r="C1628" t="s">
        <v>67</v>
      </c>
      <c r="D1628" t="s">
        <v>164</v>
      </c>
      <c r="E1628" t="s">
        <v>512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491</v>
      </c>
      <c r="AC1628" t="s">
        <v>512</v>
      </c>
      <c r="AD1628" t="s">
        <v>492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460</v>
      </c>
      <c r="C1629" t="s">
        <v>67</v>
      </c>
      <c r="D1629" t="s">
        <v>491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491</v>
      </c>
      <c r="AC1629" t="s">
        <v>512</v>
      </c>
      <c r="AD1629" t="s">
        <v>512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460</v>
      </c>
      <c r="C1630" t="s">
        <v>67</v>
      </c>
      <c r="D1630" t="s">
        <v>491</v>
      </c>
      <c r="E1630" t="s">
        <v>491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491</v>
      </c>
      <c r="AC1630" t="s">
        <v>657</v>
      </c>
      <c r="AD1630" t="s">
        <v>164</v>
      </c>
      <c r="AE1630" t="s">
        <v>657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460</v>
      </c>
      <c r="C1631" t="s">
        <v>67</v>
      </c>
      <c r="D1631" t="s">
        <v>513</v>
      </c>
      <c r="E1631" t="s">
        <v>513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491</v>
      </c>
      <c r="AC1631" t="s">
        <v>657</v>
      </c>
      <c r="AD1631" t="s">
        <v>491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460</v>
      </c>
      <c r="C1632" t="s">
        <v>67</v>
      </c>
      <c r="D1632" t="s">
        <v>647</v>
      </c>
      <c r="E1632" t="s">
        <v>647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491</v>
      </c>
      <c r="AC1632" t="s">
        <v>657</v>
      </c>
      <c r="AD1632" t="s">
        <v>491</v>
      </c>
      <c r="AE1632" t="s">
        <v>657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460</v>
      </c>
      <c r="C1633" t="s">
        <v>67</v>
      </c>
      <c r="D1633" t="s">
        <v>512</v>
      </c>
      <c r="E1633" t="s">
        <v>512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491</v>
      </c>
      <c r="AC1633" t="s">
        <v>567</v>
      </c>
      <c r="AD1633" t="s">
        <v>491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460</v>
      </c>
      <c r="C1634" t="s">
        <v>67</v>
      </c>
      <c r="D1634" t="s">
        <v>493</v>
      </c>
      <c r="E1634" t="s">
        <v>493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491</v>
      </c>
      <c r="AC1634" t="s">
        <v>519</v>
      </c>
      <c r="AD1634" t="s">
        <v>164</v>
      </c>
      <c r="AE1634" t="s">
        <v>657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460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491</v>
      </c>
      <c r="AC1635" t="s">
        <v>519</v>
      </c>
      <c r="AD1635" t="s">
        <v>491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460</v>
      </c>
      <c r="C1636" t="s">
        <v>69</v>
      </c>
      <c r="D1636" t="s">
        <v>164</v>
      </c>
      <c r="E1636" t="s">
        <v>512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491</v>
      </c>
      <c r="AC1636" t="s">
        <v>519</v>
      </c>
      <c r="AD1636" t="s">
        <v>491</v>
      </c>
      <c r="AE1636" t="s">
        <v>657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460</v>
      </c>
      <c r="C1637" t="s">
        <v>69</v>
      </c>
      <c r="D1637" t="s">
        <v>491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491</v>
      </c>
      <c r="AC1637" t="s">
        <v>515</v>
      </c>
      <c r="AD1637" t="s">
        <v>491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460</v>
      </c>
      <c r="C1638" t="s">
        <v>69</v>
      </c>
      <c r="D1638" t="s">
        <v>491</v>
      </c>
      <c r="E1638" t="s">
        <v>491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513</v>
      </c>
      <c r="AC1638" t="s">
        <v>164</v>
      </c>
      <c r="AD1638" t="s">
        <v>164</v>
      </c>
      <c r="AE1638" t="s">
        <v>657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460</v>
      </c>
      <c r="C1639" t="s">
        <v>69</v>
      </c>
      <c r="D1639" t="s">
        <v>513</v>
      </c>
      <c r="E1639" t="s">
        <v>513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513</v>
      </c>
      <c r="AC1639" t="s">
        <v>164</v>
      </c>
      <c r="AD1639" t="s">
        <v>491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460</v>
      </c>
      <c r="C1640" t="s">
        <v>69</v>
      </c>
      <c r="D1640" t="s">
        <v>514</v>
      </c>
      <c r="E1640" t="s">
        <v>514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513</v>
      </c>
      <c r="AC1640" t="s">
        <v>164</v>
      </c>
      <c r="AD1640" t="s">
        <v>513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460</v>
      </c>
      <c r="C1641" t="s">
        <v>69</v>
      </c>
      <c r="D1641" t="s">
        <v>512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513</v>
      </c>
      <c r="AC1641" t="s">
        <v>164</v>
      </c>
      <c r="AD1641" t="s">
        <v>513</v>
      </c>
      <c r="AE1641" t="s">
        <v>657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460</v>
      </c>
      <c r="C1642" t="s">
        <v>69</v>
      </c>
      <c r="D1642" t="s">
        <v>512</v>
      </c>
      <c r="E1642" t="s">
        <v>512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513</v>
      </c>
      <c r="AC1642" t="s">
        <v>673</v>
      </c>
      <c r="AD1642" t="s">
        <v>513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460</v>
      </c>
      <c r="C1643" t="s">
        <v>69</v>
      </c>
      <c r="D1643" t="s">
        <v>519</v>
      </c>
      <c r="E1643" t="s">
        <v>519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513</v>
      </c>
      <c r="AC1643" t="s">
        <v>513</v>
      </c>
      <c r="AD1643" t="s">
        <v>164</v>
      </c>
      <c r="AE1643" t="s">
        <v>657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460</v>
      </c>
      <c r="C1644" t="s">
        <v>69</v>
      </c>
      <c r="D1644" t="s">
        <v>493</v>
      </c>
      <c r="E1644" t="s">
        <v>493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513</v>
      </c>
      <c r="AC1644" t="s">
        <v>513</v>
      </c>
      <c r="AD1644" t="s">
        <v>491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460</v>
      </c>
      <c r="C1645" t="s">
        <v>69</v>
      </c>
      <c r="D1645" t="s">
        <v>515</v>
      </c>
      <c r="E1645" t="s">
        <v>515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513</v>
      </c>
      <c r="AC1645" t="s">
        <v>513</v>
      </c>
      <c r="AD1645" t="s">
        <v>491</v>
      </c>
      <c r="AE1645" t="s">
        <v>657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460</v>
      </c>
      <c r="C1646" t="s">
        <v>71</v>
      </c>
      <c r="D1646" t="s">
        <v>490</v>
      </c>
      <c r="E1646" t="s">
        <v>490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513</v>
      </c>
      <c r="AC1646" t="s">
        <v>513</v>
      </c>
      <c r="AD1646" t="s">
        <v>513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460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513</v>
      </c>
      <c r="AC1647" t="s">
        <v>513</v>
      </c>
      <c r="AD1647" t="s">
        <v>513</v>
      </c>
      <c r="AE1647" t="s">
        <v>657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460</v>
      </c>
      <c r="C1648" t="s">
        <v>71</v>
      </c>
      <c r="D1648" t="s">
        <v>164</v>
      </c>
      <c r="E1648" t="s">
        <v>491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513</v>
      </c>
      <c r="AC1648" t="s">
        <v>672</v>
      </c>
      <c r="AD1648" t="s">
        <v>491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460</v>
      </c>
      <c r="C1649" t="s">
        <v>71</v>
      </c>
      <c r="D1649" t="s">
        <v>164</v>
      </c>
      <c r="E1649" t="s">
        <v>512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513</v>
      </c>
      <c r="AC1649" t="s">
        <v>512</v>
      </c>
      <c r="AD1649" t="s">
        <v>491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460</v>
      </c>
      <c r="C1650" t="s">
        <v>71</v>
      </c>
      <c r="D1650" t="s">
        <v>491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513</v>
      </c>
      <c r="AC1650" t="s">
        <v>512</v>
      </c>
      <c r="AD1650" t="s">
        <v>513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460</v>
      </c>
      <c r="C1651" t="s">
        <v>71</v>
      </c>
      <c r="D1651" t="s">
        <v>491</v>
      </c>
      <c r="E1651" t="s">
        <v>491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513</v>
      </c>
      <c r="AC1651" t="s">
        <v>657</v>
      </c>
      <c r="AD1651" t="s">
        <v>164</v>
      </c>
      <c r="AE1651" t="s">
        <v>657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460</v>
      </c>
      <c r="C1652" t="s">
        <v>71</v>
      </c>
      <c r="D1652" t="s">
        <v>513</v>
      </c>
      <c r="E1652" t="s">
        <v>513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513</v>
      </c>
      <c r="AC1652" t="s">
        <v>657</v>
      </c>
      <c r="AD1652" t="s">
        <v>491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460</v>
      </c>
      <c r="C1653" t="s">
        <v>71</v>
      </c>
      <c r="D1653" t="s">
        <v>517</v>
      </c>
      <c r="E1653" t="s">
        <v>517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513</v>
      </c>
      <c r="AC1653" t="s">
        <v>657</v>
      </c>
      <c r="AD1653" t="s">
        <v>513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460</v>
      </c>
      <c r="C1654" t="s">
        <v>71</v>
      </c>
      <c r="D1654" t="s">
        <v>512</v>
      </c>
      <c r="E1654" t="s">
        <v>512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513</v>
      </c>
      <c r="AC1654" t="s">
        <v>657</v>
      </c>
      <c r="AD1654" t="s">
        <v>513</v>
      </c>
      <c r="AE1654" t="s">
        <v>657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460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513</v>
      </c>
      <c r="AC1655" t="s">
        <v>519</v>
      </c>
      <c r="AD1655" t="s">
        <v>513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460</v>
      </c>
      <c r="C1656" t="s">
        <v>73</v>
      </c>
      <c r="D1656" t="s">
        <v>511</v>
      </c>
      <c r="E1656" t="s">
        <v>511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492</v>
      </c>
      <c r="AC1656" t="s">
        <v>671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460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492</v>
      </c>
      <c r="AC1657" t="s">
        <v>671</v>
      </c>
      <c r="AD1657" t="s">
        <v>492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460</v>
      </c>
      <c r="C1658" t="s">
        <v>73</v>
      </c>
      <c r="D1658" t="s">
        <v>164</v>
      </c>
      <c r="E1658" t="s">
        <v>491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492</v>
      </c>
      <c r="AC1658" t="s">
        <v>671</v>
      </c>
      <c r="AD1658" t="s">
        <v>492</v>
      </c>
      <c r="AE1658" t="s">
        <v>657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460</v>
      </c>
      <c r="C1659" t="s">
        <v>73</v>
      </c>
      <c r="D1659" t="s">
        <v>164</v>
      </c>
      <c r="E1659" t="s">
        <v>512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492</v>
      </c>
      <c r="AC1659" t="s">
        <v>511</v>
      </c>
      <c r="AD1659" t="s">
        <v>492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460</v>
      </c>
      <c r="C1660" t="s">
        <v>73</v>
      </c>
      <c r="D1660" t="s">
        <v>491</v>
      </c>
      <c r="E1660" t="s">
        <v>491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492</v>
      </c>
      <c r="AC1660" t="s">
        <v>490</v>
      </c>
      <c r="AD1660" t="s">
        <v>164</v>
      </c>
      <c r="AE1660" t="s">
        <v>657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460</v>
      </c>
      <c r="C1661" t="s">
        <v>73</v>
      </c>
      <c r="D1661" t="s">
        <v>491</v>
      </c>
      <c r="E1661" t="s">
        <v>513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492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460</v>
      </c>
      <c r="C1662" t="s">
        <v>73</v>
      </c>
      <c r="D1662" t="s">
        <v>491</v>
      </c>
      <c r="E1662" t="s">
        <v>512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492</v>
      </c>
      <c r="AC1662" t="s">
        <v>164</v>
      </c>
      <c r="AD1662" t="s">
        <v>164</v>
      </c>
      <c r="AE1662" t="s">
        <v>657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460</v>
      </c>
      <c r="C1663" t="s">
        <v>73</v>
      </c>
      <c r="D1663" t="s">
        <v>513</v>
      </c>
      <c r="E1663" t="s">
        <v>513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492</v>
      </c>
      <c r="AC1663" t="s">
        <v>164</v>
      </c>
      <c r="AD1663" t="s">
        <v>492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460</v>
      </c>
      <c r="C1664" t="s">
        <v>73</v>
      </c>
      <c r="D1664" t="s">
        <v>514</v>
      </c>
      <c r="E1664" t="s">
        <v>514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492</v>
      </c>
      <c r="AC1664" t="s">
        <v>164</v>
      </c>
      <c r="AD1664" t="s">
        <v>492</v>
      </c>
      <c r="AE1664" t="s">
        <v>657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460</v>
      </c>
      <c r="C1665" t="s">
        <v>73</v>
      </c>
      <c r="D1665" t="s">
        <v>517</v>
      </c>
      <c r="E1665" t="s">
        <v>517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492</v>
      </c>
      <c r="AC1665" t="s">
        <v>164</v>
      </c>
      <c r="AD1665" t="s">
        <v>672</v>
      </c>
      <c r="AE1665" t="s">
        <v>657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460</v>
      </c>
      <c r="C1666" t="s">
        <v>73</v>
      </c>
      <c r="D1666" t="s">
        <v>512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492</v>
      </c>
      <c r="AC1666" t="s">
        <v>673</v>
      </c>
      <c r="AD1666" t="s">
        <v>492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460</v>
      </c>
      <c r="C1667" t="s">
        <v>73</v>
      </c>
      <c r="D1667" t="s">
        <v>512</v>
      </c>
      <c r="E1667" t="s">
        <v>512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492</v>
      </c>
      <c r="AC1667" t="s">
        <v>673</v>
      </c>
      <c r="AD1667" t="s">
        <v>492</v>
      </c>
      <c r="AE1667" t="s">
        <v>657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460</v>
      </c>
      <c r="C1668" t="s">
        <v>73</v>
      </c>
      <c r="D1668" t="s">
        <v>519</v>
      </c>
      <c r="E1668" t="s">
        <v>519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492</v>
      </c>
      <c r="AC1668" t="s">
        <v>513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460</v>
      </c>
      <c r="C1669" t="s">
        <v>73</v>
      </c>
      <c r="D1669" t="s">
        <v>493</v>
      </c>
      <c r="E1669" t="s">
        <v>493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492</v>
      </c>
      <c r="AC1669" t="s">
        <v>513</v>
      </c>
      <c r="AD1669" t="s">
        <v>164</v>
      </c>
      <c r="AE1669" t="s">
        <v>657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461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492</v>
      </c>
      <c r="AC1670" t="s">
        <v>513</v>
      </c>
      <c r="AD1670" t="s">
        <v>491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461</v>
      </c>
      <c r="C1671" t="s">
        <v>57</v>
      </c>
      <c r="D1671" t="s">
        <v>490</v>
      </c>
      <c r="E1671" t="s">
        <v>490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492</v>
      </c>
      <c r="AC1671" t="s">
        <v>513</v>
      </c>
      <c r="AD1671" t="s">
        <v>492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461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492</v>
      </c>
      <c r="AC1672" t="s">
        <v>513</v>
      </c>
      <c r="AD1672" t="s">
        <v>492</v>
      </c>
      <c r="AE1672" t="s">
        <v>657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461</v>
      </c>
      <c r="C1673" t="s">
        <v>57</v>
      </c>
      <c r="D1673" t="s">
        <v>491</v>
      </c>
      <c r="E1673" t="s">
        <v>491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492</v>
      </c>
      <c r="AC1673" t="s">
        <v>492</v>
      </c>
      <c r="AD1673" t="s">
        <v>490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461</v>
      </c>
      <c r="C1674" t="s">
        <v>57</v>
      </c>
      <c r="D1674" t="s">
        <v>491</v>
      </c>
      <c r="E1674" t="s">
        <v>492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492</v>
      </c>
      <c r="AC1674" t="s">
        <v>492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461</v>
      </c>
      <c r="C1675" t="s">
        <v>57</v>
      </c>
      <c r="D1675" t="s">
        <v>492</v>
      </c>
      <c r="E1675" t="s">
        <v>492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492</v>
      </c>
      <c r="AC1675" t="s">
        <v>492</v>
      </c>
      <c r="AD1675" t="s">
        <v>164</v>
      </c>
      <c r="AE1675" t="s">
        <v>657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461</v>
      </c>
      <c r="C1676" t="s">
        <v>59</v>
      </c>
      <c r="D1676" t="s">
        <v>490</v>
      </c>
      <c r="E1676" t="s">
        <v>490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492</v>
      </c>
      <c r="AC1676" t="s">
        <v>492</v>
      </c>
      <c r="AD1676" t="s">
        <v>513</v>
      </c>
      <c r="AE1676" t="s">
        <v>657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461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492</v>
      </c>
      <c r="AC1677" t="s">
        <v>492</v>
      </c>
      <c r="AD1677" t="s">
        <v>492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461</v>
      </c>
      <c r="C1678" t="s">
        <v>59</v>
      </c>
      <c r="D1678" t="s">
        <v>491</v>
      </c>
      <c r="E1678" t="s">
        <v>491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492</v>
      </c>
      <c r="AC1678" t="s">
        <v>492</v>
      </c>
      <c r="AD1678" t="s">
        <v>492</v>
      </c>
      <c r="AE1678" t="s">
        <v>657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461</v>
      </c>
      <c r="C1679" t="s">
        <v>59</v>
      </c>
      <c r="D1679" t="s">
        <v>492</v>
      </c>
      <c r="E1679" t="s">
        <v>492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492</v>
      </c>
      <c r="AC1679" t="s">
        <v>492</v>
      </c>
      <c r="AD1679" t="s">
        <v>512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461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492</v>
      </c>
      <c r="AC1680" t="s">
        <v>672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461</v>
      </c>
      <c r="C1681" t="s">
        <v>61</v>
      </c>
      <c r="D1681" t="s">
        <v>490</v>
      </c>
      <c r="E1681" t="s">
        <v>490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492</v>
      </c>
      <c r="AC1681" t="s">
        <v>672</v>
      </c>
      <c r="AD1681" t="s">
        <v>164</v>
      </c>
      <c r="AE1681" t="s">
        <v>657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461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492</v>
      </c>
      <c r="AC1682" t="s">
        <v>672</v>
      </c>
      <c r="AD1682" t="s">
        <v>491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461</v>
      </c>
      <c r="C1683" t="s">
        <v>61</v>
      </c>
      <c r="D1683" t="s">
        <v>491</v>
      </c>
      <c r="E1683" t="s">
        <v>491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492</v>
      </c>
      <c r="AC1683" t="s">
        <v>672</v>
      </c>
      <c r="AD1683" t="s">
        <v>491</v>
      </c>
      <c r="AE1683" t="s">
        <v>657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461</v>
      </c>
      <c r="C1684" t="s">
        <v>61</v>
      </c>
      <c r="D1684" t="s">
        <v>492</v>
      </c>
      <c r="E1684" t="s">
        <v>492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492</v>
      </c>
      <c r="AC1684" t="s">
        <v>672</v>
      </c>
      <c r="AD1684" t="s">
        <v>492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461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492</v>
      </c>
      <c r="AC1685" t="s">
        <v>672</v>
      </c>
      <c r="AD1685" t="s">
        <v>492</v>
      </c>
      <c r="AE1685" t="s">
        <v>657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461</v>
      </c>
      <c r="C1686" t="s">
        <v>63</v>
      </c>
      <c r="D1686" t="s">
        <v>511</v>
      </c>
      <c r="E1686" t="s">
        <v>511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492</v>
      </c>
      <c r="AC1686" t="s">
        <v>514</v>
      </c>
      <c r="AD1686" t="s">
        <v>492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461</v>
      </c>
      <c r="C1687" t="s">
        <v>63</v>
      </c>
      <c r="D1687" t="s">
        <v>490</v>
      </c>
      <c r="E1687" t="s">
        <v>490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492</v>
      </c>
      <c r="AC1687" t="s">
        <v>514</v>
      </c>
      <c r="AD1687" t="s">
        <v>492</v>
      </c>
      <c r="AE1687" t="s">
        <v>657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461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492</v>
      </c>
      <c r="AC1688" t="s">
        <v>512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461</v>
      </c>
      <c r="C1689" t="s">
        <v>63</v>
      </c>
      <c r="D1689" t="s">
        <v>491</v>
      </c>
      <c r="E1689" t="s">
        <v>491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492</v>
      </c>
      <c r="AC1689" t="s">
        <v>512</v>
      </c>
      <c r="AD1689" t="s">
        <v>164</v>
      </c>
      <c r="AE1689" t="s">
        <v>657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461</v>
      </c>
      <c r="C1690" t="s">
        <v>63</v>
      </c>
      <c r="D1690" t="s">
        <v>491</v>
      </c>
      <c r="E1690" t="s">
        <v>492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492</v>
      </c>
      <c r="AC1690" t="s">
        <v>512</v>
      </c>
      <c r="AD1690" t="s">
        <v>492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461</v>
      </c>
      <c r="C1691" t="s">
        <v>63</v>
      </c>
      <c r="D1691" t="s">
        <v>492</v>
      </c>
      <c r="E1691" t="s">
        <v>492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492</v>
      </c>
      <c r="AC1691" t="s">
        <v>512</v>
      </c>
      <c r="AD1691" t="s">
        <v>492</v>
      </c>
      <c r="AE1691" t="s">
        <v>657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461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492</v>
      </c>
      <c r="AC1692" t="s">
        <v>657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461</v>
      </c>
      <c r="C1693" t="s">
        <v>65</v>
      </c>
      <c r="D1693" t="s">
        <v>511</v>
      </c>
      <c r="E1693" t="s">
        <v>511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492</v>
      </c>
      <c r="AC1693" t="s">
        <v>657</v>
      </c>
      <c r="AD1693" t="s">
        <v>164</v>
      </c>
      <c r="AE1693" t="s">
        <v>657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461</v>
      </c>
      <c r="C1694" t="s">
        <v>65</v>
      </c>
      <c r="D1694" t="s">
        <v>511</v>
      </c>
      <c r="E1694" t="s">
        <v>491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492</v>
      </c>
      <c r="AC1694" t="s">
        <v>657</v>
      </c>
      <c r="AD1694" t="s">
        <v>492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461</v>
      </c>
      <c r="C1695" t="s">
        <v>65</v>
      </c>
      <c r="D1695" t="s">
        <v>490</v>
      </c>
      <c r="E1695" t="s">
        <v>490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492</v>
      </c>
      <c r="AC1695" t="s">
        <v>657</v>
      </c>
      <c r="AD1695" t="s">
        <v>492</v>
      </c>
      <c r="AE1695" t="s">
        <v>657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461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492</v>
      </c>
      <c r="AC1696" t="s">
        <v>657</v>
      </c>
      <c r="AD1696" t="s">
        <v>512</v>
      </c>
      <c r="AE1696" t="s">
        <v>657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461</v>
      </c>
      <c r="C1697" t="s">
        <v>65</v>
      </c>
      <c r="D1697" t="s">
        <v>491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492</v>
      </c>
      <c r="AC1697" t="s">
        <v>519</v>
      </c>
      <c r="AD1697" t="s">
        <v>492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461</v>
      </c>
      <c r="C1698" t="s">
        <v>65</v>
      </c>
      <c r="D1698" t="s">
        <v>491</v>
      </c>
      <c r="E1698" t="s">
        <v>491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492</v>
      </c>
      <c r="AC1698" t="s">
        <v>519</v>
      </c>
      <c r="AD1698" t="s">
        <v>492</v>
      </c>
      <c r="AE1698" t="s">
        <v>657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461</v>
      </c>
      <c r="C1699" t="s">
        <v>65</v>
      </c>
      <c r="D1699" t="s">
        <v>491</v>
      </c>
      <c r="E1699" t="s">
        <v>513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672</v>
      </c>
      <c r="AC1699" t="s">
        <v>490</v>
      </c>
      <c r="AD1699" t="s">
        <v>672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461</v>
      </c>
      <c r="C1700" t="s">
        <v>65</v>
      </c>
      <c r="D1700" t="s">
        <v>491</v>
      </c>
      <c r="E1700" t="s">
        <v>492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672</v>
      </c>
      <c r="AC1700" t="s">
        <v>164</v>
      </c>
      <c r="AD1700" t="s">
        <v>164</v>
      </c>
      <c r="AE1700" t="s">
        <v>657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461</v>
      </c>
      <c r="C1701" t="s">
        <v>65</v>
      </c>
      <c r="D1701" t="s">
        <v>492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672</v>
      </c>
      <c r="AC1701" t="s">
        <v>164</v>
      </c>
      <c r="AD1701" t="s">
        <v>672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461</v>
      </c>
      <c r="C1702" t="s">
        <v>65</v>
      </c>
      <c r="D1702" t="s">
        <v>492</v>
      </c>
      <c r="E1702" t="s">
        <v>491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672</v>
      </c>
      <c r="AC1702" t="s">
        <v>164</v>
      </c>
      <c r="AD1702" t="s">
        <v>672</v>
      </c>
      <c r="AE1702" t="s">
        <v>657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461</v>
      </c>
      <c r="C1703" t="s">
        <v>65</v>
      </c>
      <c r="D1703" t="s">
        <v>492</v>
      </c>
      <c r="E1703" t="s">
        <v>492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672</v>
      </c>
      <c r="AC1703" t="s">
        <v>673</v>
      </c>
      <c r="AD1703" t="s">
        <v>491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461</v>
      </c>
      <c r="C1704" t="s">
        <v>65</v>
      </c>
      <c r="D1704" t="s">
        <v>492</v>
      </c>
      <c r="E1704" t="s">
        <v>647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672</v>
      </c>
      <c r="AC1704" t="s">
        <v>673</v>
      </c>
      <c r="AD1704" t="s">
        <v>672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461</v>
      </c>
      <c r="C1705" t="s">
        <v>65</v>
      </c>
      <c r="D1705" t="s">
        <v>512</v>
      </c>
      <c r="E1705" t="s">
        <v>512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672</v>
      </c>
      <c r="AC1705" t="s">
        <v>673</v>
      </c>
      <c r="AD1705" t="s">
        <v>672</v>
      </c>
      <c r="AE1705" t="s">
        <v>657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461</v>
      </c>
      <c r="C1706" t="s">
        <v>65</v>
      </c>
      <c r="D1706" t="s">
        <v>493</v>
      </c>
      <c r="E1706" t="s">
        <v>493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672</v>
      </c>
      <c r="AC1706" t="s">
        <v>492</v>
      </c>
      <c r="AD1706" t="s">
        <v>672</v>
      </c>
      <c r="AE1706" t="s">
        <v>657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461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672</v>
      </c>
      <c r="AC1707" t="s">
        <v>672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461</v>
      </c>
      <c r="C1708" t="s">
        <v>67</v>
      </c>
      <c r="D1708" t="s">
        <v>490</v>
      </c>
      <c r="E1708" t="s">
        <v>490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672</v>
      </c>
      <c r="AC1708" t="s">
        <v>672</v>
      </c>
      <c r="AD1708" t="s">
        <v>164</v>
      </c>
      <c r="AE1708" t="s">
        <v>657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461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672</v>
      </c>
      <c r="AC1709" t="s">
        <v>672</v>
      </c>
      <c r="AD1709" t="s">
        <v>672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461</v>
      </c>
      <c r="C1710" t="s">
        <v>67</v>
      </c>
      <c r="D1710" t="s">
        <v>491</v>
      </c>
      <c r="E1710" t="s">
        <v>511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672</v>
      </c>
      <c r="AC1710" t="s">
        <v>672</v>
      </c>
      <c r="AD1710" t="s">
        <v>672</v>
      </c>
      <c r="AE1710" t="s">
        <v>657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461</v>
      </c>
      <c r="C1711" t="s">
        <v>67</v>
      </c>
      <c r="D1711" t="s">
        <v>491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672</v>
      </c>
      <c r="AC1711" t="s">
        <v>672</v>
      </c>
      <c r="AD1711" t="s">
        <v>514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461</v>
      </c>
      <c r="C1712" t="s">
        <v>67</v>
      </c>
      <c r="D1712" t="s">
        <v>491</v>
      </c>
      <c r="E1712" t="s">
        <v>491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672</v>
      </c>
      <c r="AC1712" t="s">
        <v>672</v>
      </c>
      <c r="AD1712" t="s">
        <v>517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461</v>
      </c>
      <c r="C1713" t="s">
        <v>67</v>
      </c>
      <c r="D1713" t="s">
        <v>513</v>
      </c>
      <c r="E1713" t="s">
        <v>513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672</v>
      </c>
      <c r="AC1713" t="s">
        <v>512</v>
      </c>
      <c r="AD1713" t="s">
        <v>672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461</v>
      </c>
      <c r="C1714" t="s">
        <v>67</v>
      </c>
      <c r="D1714" t="s">
        <v>492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672</v>
      </c>
      <c r="AC1714" t="s">
        <v>657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461</v>
      </c>
      <c r="C1715" t="s">
        <v>67</v>
      </c>
      <c r="D1715" t="s">
        <v>492</v>
      </c>
      <c r="E1715" t="s">
        <v>491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672</v>
      </c>
      <c r="AC1715" t="s">
        <v>657</v>
      </c>
      <c r="AD1715" t="s">
        <v>164</v>
      </c>
      <c r="AE1715" t="s">
        <v>657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461</v>
      </c>
      <c r="C1716" t="s">
        <v>67</v>
      </c>
      <c r="D1716" t="s">
        <v>492</v>
      </c>
      <c r="E1716" t="s">
        <v>513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672</v>
      </c>
      <c r="AC1716" t="s">
        <v>657</v>
      </c>
      <c r="AD1716" t="s">
        <v>672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461</v>
      </c>
      <c r="C1717" t="s">
        <v>67</v>
      </c>
      <c r="D1717" t="s">
        <v>492</v>
      </c>
      <c r="E1717" t="s">
        <v>492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672</v>
      </c>
      <c r="AC1717" t="s">
        <v>657</v>
      </c>
      <c r="AD1717" t="s">
        <v>672</v>
      </c>
      <c r="AE1717" t="s">
        <v>657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461</v>
      </c>
      <c r="C1718" t="s">
        <v>67</v>
      </c>
      <c r="D1718" t="s">
        <v>647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672</v>
      </c>
      <c r="AC1718" t="s">
        <v>519</v>
      </c>
      <c r="AD1718" t="s">
        <v>672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461</v>
      </c>
      <c r="C1719" t="s">
        <v>67</v>
      </c>
      <c r="D1719" t="s">
        <v>647</v>
      </c>
      <c r="E1719" t="s">
        <v>647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514</v>
      </c>
      <c r="AC1719" t="s">
        <v>164</v>
      </c>
      <c r="AD1719" t="s">
        <v>514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461</v>
      </c>
      <c r="C1720" t="s">
        <v>67</v>
      </c>
      <c r="D1720" t="s">
        <v>512</v>
      </c>
      <c r="E1720" t="s">
        <v>512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514</v>
      </c>
      <c r="AC1720" t="s">
        <v>513</v>
      </c>
      <c r="AD1720" t="s">
        <v>514</v>
      </c>
      <c r="AE1720" t="s">
        <v>657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461</v>
      </c>
      <c r="C1721" t="s">
        <v>69</v>
      </c>
      <c r="D1721" t="s">
        <v>490</v>
      </c>
      <c r="E1721" t="s">
        <v>490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514</v>
      </c>
      <c r="AC1721" t="s">
        <v>514</v>
      </c>
      <c r="AD1721" t="s">
        <v>164</v>
      </c>
      <c r="AE1721" t="s">
        <v>657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461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514</v>
      </c>
      <c r="AC1722" t="s">
        <v>514</v>
      </c>
      <c r="AD1722" t="s">
        <v>514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461</v>
      </c>
      <c r="C1723" t="s">
        <v>69</v>
      </c>
      <c r="D1723" t="s">
        <v>164</v>
      </c>
      <c r="E1723" t="s">
        <v>513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514</v>
      </c>
      <c r="AC1723" t="s">
        <v>517</v>
      </c>
      <c r="AD1723" t="s">
        <v>517</v>
      </c>
      <c r="AE1723" t="s">
        <v>657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461</v>
      </c>
      <c r="C1724" t="s">
        <v>69</v>
      </c>
      <c r="D1724" t="s">
        <v>164</v>
      </c>
      <c r="E1724" t="s">
        <v>647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514</v>
      </c>
      <c r="AC1724" t="s">
        <v>512</v>
      </c>
      <c r="AD1724" t="s">
        <v>514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461</v>
      </c>
      <c r="C1725" t="s">
        <v>69</v>
      </c>
      <c r="D1725" t="s">
        <v>491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514</v>
      </c>
      <c r="AC1725" t="s">
        <v>657</v>
      </c>
      <c r="AD1725" t="s">
        <v>514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461</v>
      </c>
      <c r="C1726" t="s">
        <v>69</v>
      </c>
      <c r="D1726" t="s">
        <v>491</v>
      </c>
      <c r="E1726" t="s">
        <v>491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517</v>
      </c>
      <c r="AC1726" t="s">
        <v>164</v>
      </c>
      <c r="AD1726" t="s">
        <v>164</v>
      </c>
      <c r="AE1726" t="s">
        <v>657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461</v>
      </c>
      <c r="C1727" t="s">
        <v>69</v>
      </c>
      <c r="D1727" t="s">
        <v>491</v>
      </c>
      <c r="E1727" t="s">
        <v>513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517</v>
      </c>
      <c r="AC1727" t="s">
        <v>164</v>
      </c>
      <c r="AD1727" t="s">
        <v>517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461</v>
      </c>
      <c r="C1728" t="s">
        <v>69</v>
      </c>
      <c r="D1728" t="s">
        <v>513</v>
      </c>
      <c r="E1728" t="s">
        <v>513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517</v>
      </c>
      <c r="AC1728" t="s">
        <v>164</v>
      </c>
      <c r="AD1728" t="s">
        <v>517</v>
      </c>
      <c r="AE1728" t="s">
        <v>657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461</v>
      </c>
      <c r="C1729" t="s">
        <v>69</v>
      </c>
      <c r="D1729" t="s">
        <v>492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517</v>
      </c>
      <c r="AC1729" t="s">
        <v>673</v>
      </c>
      <c r="AD1729" t="s">
        <v>517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461</v>
      </c>
      <c r="C1730" t="s">
        <v>69</v>
      </c>
      <c r="D1730" t="s">
        <v>492</v>
      </c>
      <c r="E1730" t="s">
        <v>492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517</v>
      </c>
      <c r="AC1730" t="s">
        <v>513</v>
      </c>
      <c r="AD1730" t="s">
        <v>517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461</v>
      </c>
      <c r="C1731" t="s">
        <v>69</v>
      </c>
      <c r="D1731" t="s">
        <v>492</v>
      </c>
      <c r="E1731" t="s">
        <v>647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517</v>
      </c>
      <c r="AC1731" t="s">
        <v>513</v>
      </c>
      <c r="AD1731" t="s">
        <v>517</v>
      </c>
      <c r="AE1731" t="s">
        <v>657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461</v>
      </c>
      <c r="C1732" t="s">
        <v>69</v>
      </c>
      <c r="D1732" t="s">
        <v>647</v>
      </c>
      <c r="E1732" t="s">
        <v>647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517</v>
      </c>
      <c r="AC1732" t="s">
        <v>514</v>
      </c>
      <c r="AD1732" t="s">
        <v>517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461</v>
      </c>
      <c r="C1733" t="s">
        <v>69</v>
      </c>
      <c r="D1733" t="s">
        <v>517</v>
      </c>
      <c r="E1733" t="s">
        <v>517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517</v>
      </c>
      <c r="AC1733" t="s">
        <v>517</v>
      </c>
      <c r="AD1733" t="s">
        <v>513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461</v>
      </c>
      <c r="C1734" t="s">
        <v>69</v>
      </c>
      <c r="D1734" t="s">
        <v>512</v>
      </c>
      <c r="E1734" t="s">
        <v>512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517</v>
      </c>
      <c r="AC1734" t="s">
        <v>517</v>
      </c>
      <c r="AD1734" t="s">
        <v>517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461</v>
      </c>
      <c r="C1735" t="s">
        <v>69</v>
      </c>
      <c r="D1735" t="s">
        <v>515</v>
      </c>
      <c r="E1735" t="s">
        <v>515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517</v>
      </c>
      <c r="AC1735" t="s">
        <v>517</v>
      </c>
      <c r="AD1735" t="s">
        <v>517</v>
      </c>
      <c r="AE1735" t="s">
        <v>657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461</v>
      </c>
      <c r="C1736" t="s">
        <v>71</v>
      </c>
      <c r="D1736" t="s">
        <v>511</v>
      </c>
      <c r="E1736" t="s">
        <v>511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517</v>
      </c>
      <c r="AC1736" t="s">
        <v>657</v>
      </c>
      <c r="AD1736" t="s">
        <v>517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461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517</v>
      </c>
      <c r="AC1737" t="s">
        <v>657</v>
      </c>
      <c r="AD1737" t="s">
        <v>517</v>
      </c>
      <c r="AE1737" t="s">
        <v>657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461</v>
      </c>
      <c r="C1738" t="s">
        <v>71</v>
      </c>
      <c r="D1738" t="s">
        <v>164</v>
      </c>
      <c r="E1738" t="s">
        <v>647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517</v>
      </c>
      <c r="AC1738" t="s">
        <v>519</v>
      </c>
      <c r="AD1738" t="s">
        <v>517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461</v>
      </c>
      <c r="C1739" t="s">
        <v>71</v>
      </c>
      <c r="D1739" t="s">
        <v>164</v>
      </c>
      <c r="E1739" t="s">
        <v>512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512</v>
      </c>
      <c r="AC1739" t="s">
        <v>511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461</v>
      </c>
      <c r="C1740" t="s">
        <v>71</v>
      </c>
      <c r="D1740" t="s">
        <v>491</v>
      </c>
      <c r="E1740" t="s">
        <v>511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512</v>
      </c>
      <c r="AC1740" t="s">
        <v>511</v>
      </c>
      <c r="AD1740" t="s">
        <v>512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461</v>
      </c>
      <c r="C1741" t="s">
        <v>71</v>
      </c>
      <c r="D1741" t="s">
        <v>491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512</v>
      </c>
      <c r="AC1741" t="s">
        <v>164</v>
      </c>
      <c r="AD1741" t="s">
        <v>164</v>
      </c>
      <c r="AE1741" t="s">
        <v>657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461</v>
      </c>
      <c r="C1742" t="s">
        <v>71</v>
      </c>
      <c r="D1742" t="s">
        <v>491</v>
      </c>
      <c r="E1742" t="s">
        <v>491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512</v>
      </c>
      <c r="AC1742" t="s">
        <v>164</v>
      </c>
      <c r="AD1742" t="s">
        <v>492</v>
      </c>
      <c r="AE1742" t="s">
        <v>657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461</v>
      </c>
      <c r="C1743" t="s">
        <v>71</v>
      </c>
      <c r="D1743" t="s">
        <v>513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512</v>
      </c>
      <c r="AC1743" t="s">
        <v>164</v>
      </c>
      <c r="AD1743" t="s">
        <v>672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461</v>
      </c>
      <c r="C1744" t="s">
        <v>71</v>
      </c>
      <c r="D1744" t="s">
        <v>513</v>
      </c>
      <c r="E1744" t="s">
        <v>491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512</v>
      </c>
      <c r="AC1744" t="s">
        <v>164</v>
      </c>
      <c r="AD1744" t="s">
        <v>512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461</v>
      </c>
      <c r="C1745" t="s">
        <v>71</v>
      </c>
      <c r="D1745" t="s">
        <v>513</v>
      </c>
      <c r="E1745" t="s">
        <v>513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512</v>
      </c>
      <c r="AC1745" t="s">
        <v>164</v>
      </c>
      <c r="AD1745" t="s">
        <v>512</v>
      </c>
      <c r="AE1745" t="s">
        <v>657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461</v>
      </c>
      <c r="C1746" t="s">
        <v>71</v>
      </c>
      <c r="D1746" t="s">
        <v>492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512</v>
      </c>
      <c r="AC1746" t="s">
        <v>164</v>
      </c>
      <c r="AD1746" t="s">
        <v>567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461</v>
      </c>
      <c r="C1747" t="s">
        <v>71</v>
      </c>
      <c r="D1747" t="s">
        <v>492</v>
      </c>
      <c r="E1747" t="s">
        <v>491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512</v>
      </c>
      <c r="AC1747" t="s">
        <v>673</v>
      </c>
      <c r="AD1747" t="s">
        <v>512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461</v>
      </c>
      <c r="C1748" t="s">
        <v>71</v>
      </c>
      <c r="D1748" t="s">
        <v>492</v>
      </c>
      <c r="E1748" t="s">
        <v>492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512</v>
      </c>
      <c r="AC1748" t="s">
        <v>673</v>
      </c>
      <c r="AD1748" t="s">
        <v>512</v>
      </c>
      <c r="AE1748" t="s">
        <v>657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461</v>
      </c>
      <c r="C1749" t="s">
        <v>71</v>
      </c>
      <c r="D1749" t="s">
        <v>647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512</v>
      </c>
      <c r="AC1749" t="s">
        <v>513</v>
      </c>
      <c r="AD1749" t="s">
        <v>512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461</v>
      </c>
      <c r="C1750" t="s">
        <v>71</v>
      </c>
      <c r="D1750" t="s">
        <v>647</v>
      </c>
      <c r="E1750" t="s">
        <v>647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512</v>
      </c>
      <c r="AC1750" t="s">
        <v>513</v>
      </c>
      <c r="AD1750" t="s">
        <v>512</v>
      </c>
      <c r="AE1750" t="s">
        <v>657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461</v>
      </c>
      <c r="C1751" t="s">
        <v>71</v>
      </c>
      <c r="D1751" t="s">
        <v>512</v>
      </c>
      <c r="E1751" t="s">
        <v>512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512</v>
      </c>
      <c r="AC1751" t="s">
        <v>492</v>
      </c>
      <c r="AD1751" t="s">
        <v>512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461</v>
      </c>
      <c r="C1752" t="s">
        <v>73</v>
      </c>
      <c r="D1752" t="s">
        <v>490</v>
      </c>
      <c r="E1752" t="s">
        <v>490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512</v>
      </c>
      <c r="AC1752" t="s">
        <v>672</v>
      </c>
      <c r="AD1752" t="s">
        <v>512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461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512</v>
      </c>
      <c r="AC1753" t="s">
        <v>517</v>
      </c>
      <c r="AD1753" t="s">
        <v>512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461</v>
      </c>
      <c r="C1754" t="s">
        <v>73</v>
      </c>
      <c r="D1754" t="s">
        <v>164</v>
      </c>
      <c r="E1754" t="s">
        <v>491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512</v>
      </c>
      <c r="AC1754" t="s">
        <v>512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461</v>
      </c>
      <c r="C1755" t="s">
        <v>73</v>
      </c>
      <c r="D1755" t="s">
        <v>164</v>
      </c>
      <c r="E1755" t="s">
        <v>513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512</v>
      </c>
      <c r="AC1755" t="s">
        <v>512</v>
      </c>
      <c r="AD1755" t="s">
        <v>164</v>
      </c>
      <c r="AE1755" t="s">
        <v>657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461</v>
      </c>
      <c r="C1756" t="s">
        <v>73</v>
      </c>
      <c r="D1756" t="s">
        <v>164</v>
      </c>
      <c r="E1756" t="s">
        <v>647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512</v>
      </c>
      <c r="AC1756" t="s">
        <v>512</v>
      </c>
      <c r="AD1756" t="s">
        <v>512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461</v>
      </c>
      <c r="C1757" t="s">
        <v>73</v>
      </c>
      <c r="D1757" t="s">
        <v>164</v>
      </c>
      <c r="E1757" t="s">
        <v>512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512</v>
      </c>
      <c r="AC1757" t="s">
        <v>512</v>
      </c>
      <c r="AD1757" t="s">
        <v>512</v>
      </c>
      <c r="AE1757" t="s">
        <v>657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461</v>
      </c>
      <c r="C1758" t="s">
        <v>73</v>
      </c>
      <c r="D1758" t="s">
        <v>491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512</v>
      </c>
      <c r="AC1758" t="s">
        <v>512</v>
      </c>
      <c r="AD1758" t="s">
        <v>567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461</v>
      </c>
      <c r="C1759" t="s">
        <v>73</v>
      </c>
      <c r="D1759" t="s">
        <v>491</v>
      </c>
      <c r="E1759" t="s">
        <v>491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512</v>
      </c>
      <c r="AC1759" t="s">
        <v>657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461</v>
      </c>
      <c r="C1760" t="s">
        <v>73</v>
      </c>
      <c r="D1760" t="s">
        <v>491</v>
      </c>
      <c r="E1760" t="s">
        <v>492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512</v>
      </c>
      <c r="AC1760" t="s">
        <v>657</v>
      </c>
      <c r="AD1760" t="s">
        <v>164</v>
      </c>
      <c r="AE1760" t="s">
        <v>657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461</v>
      </c>
      <c r="C1761" t="s">
        <v>73</v>
      </c>
      <c r="D1761" t="s">
        <v>513</v>
      </c>
      <c r="E1761" t="s">
        <v>511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512</v>
      </c>
      <c r="AC1761" t="s">
        <v>657</v>
      </c>
      <c r="AD1761" t="s">
        <v>491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461</v>
      </c>
      <c r="C1762" t="s">
        <v>73</v>
      </c>
      <c r="D1762" t="s">
        <v>513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512</v>
      </c>
      <c r="AC1762" t="s">
        <v>657</v>
      </c>
      <c r="AD1762" t="s">
        <v>512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461</v>
      </c>
      <c r="C1763" t="s">
        <v>73</v>
      </c>
      <c r="D1763" t="s">
        <v>513</v>
      </c>
      <c r="E1763" t="s">
        <v>513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512</v>
      </c>
      <c r="AC1763" t="s">
        <v>657</v>
      </c>
      <c r="AD1763" t="s">
        <v>512</v>
      </c>
      <c r="AE1763" t="s">
        <v>657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461</v>
      </c>
      <c r="C1764" t="s">
        <v>73</v>
      </c>
      <c r="D1764" t="s">
        <v>492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512</v>
      </c>
      <c r="AC1764" t="s">
        <v>567</v>
      </c>
      <c r="AD1764" t="s">
        <v>512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461</v>
      </c>
      <c r="C1765" t="s">
        <v>73</v>
      </c>
      <c r="D1765" t="s">
        <v>492</v>
      </c>
      <c r="E1765" t="s">
        <v>492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512</v>
      </c>
      <c r="AC1765" t="s">
        <v>519</v>
      </c>
      <c r="AD1765" t="s">
        <v>512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461</v>
      </c>
      <c r="C1766" t="s">
        <v>73</v>
      </c>
      <c r="D1766" t="s">
        <v>647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519</v>
      </c>
      <c r="AC1766" t="s">
        <v>164</v>
      </c>
      <c r="AD1766" t="s">
        <v>519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461</v>
      </c>
      <c r="C1767" t="s">
        <v>73</v>
      </c>
      <c r="D1767" t="s">
        <v>647</v>
      </c>
      <c r="E1767" t="s">
        <v>647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519</v>
      </c>
      <c r="AC1767" t="s">
        <v>164</v>
      </c>
      <c r="AD1767" t="s">
        <v>519</v>
      </c>
      <c r="AE1767" t="s">
        <v>657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461</v>
      </c>
      <c r="C1768" t="s">
        <v>73</v>
      </c>
      <c r="D1768" t="s">
        <v>512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519</v>
      </c>
      <c r="AC1768" t="s">
        <v>513</v>
      </c>
      <c r="AD1768" t="s">
        <v>519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461</v>
      </c>
      <c r="C1769" t="s">
        <v>73</v>
      </c>
      <c r="D1769" t="s">
        <v>512</v>
      </c>
      <c r="E1769" t="s">
        <v>512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519</v>
      </c>
      <c r="AC1769" t="s">
        <v>514</v>
      </c>
      <c r="AD1769" t="s">
        <v>519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462</v>
      </c>
      <c r="C1770" t="s">
        <v>57</v>
      </c>
      <c r="D1770" t="s">
        <v>490</v>
      </c>
      <c r="E1770" t="s">
        <v>490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519</v>
      </c>
      <c r="AC1770" t="s">
        <v>657</v>
      </c>
      <c r="AD1770" t="s">
        <v>519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462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519</v>
      </c>
      <c r="AC1771" t="s">
        <v>519</v>
      </c>
      <c r="AD1771" t="s">
        <v>519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462</v>
      </c>
      <c r="C1772" t="s">
        <v>57</v>
      </c>
      <c r="D1772" t="s">
        <v>491</v>
      </c>
      <c r="E1772" t="s">
        <v>491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493</v>
      </c>
      <c r="AC1772" t="s">
        <v>164</v>
      </c>
      <c r="AD1772" t="s">
        <v>493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462</v>
      </c>
      <c r="C1773" t="s">
        <v>57</v>
      </c>
      <c r="D1773" t="s">
        <v>492</v>
      </c>
      <c r="E1773" t="s">
        <v>492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493</v>
      </c>
      <c r="AC1773" t="s">
        <v>672</v>
      </c>
      <c r="AD1773" t="s">
        <v>493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462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493</v>
      </c>
      <c r="AC1774" t="s">
        <v>672</v>
      </c>
      <c r="AD1774" t="s">
        <v>493</v>
      </c>
      <c r="AE1774" t="s">
        <v>657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462</v>
      </c>
      <c r="C1775" t="s">
        <v>59</v>
      </c>
      <c r="D1775" t="s">
        <v>490</v>
      </c>
      <c r="E1775" t="s">
        <v>490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493</v>
      </c>
      <c r="AC1775" t="s">
        <v>512</v>
      </c>
      <c r="AD1775" t="s">
        <v>493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462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493</v>
      </c>
      <c r="AC1776" t="s">
        <v>512</v>
      </c>
      <c r="AD1776" t="s">
        <v>493</v>
      </c>
      <c r="AE1776" t="s">
        <v>657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462</v>
      </c>
      <c r="C1777" t="s">
        <v>59</v>
      </c>
      <c r="D1777" t="s">
        <v>491</v>
      </c>
      <c r="E1777" t="s">
        <v>491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493</v>
      </c>
      <c r="AC1777" t="s">
        <v>657</v>
      </c>
      <c r="AD1777" t="s">
        <v>164</v>
      </c>
      <c r="AE1777" t="s">
        <v>657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462</v>
      </c>
      <c r="C1778" t="s">
        <v>59</v>
      </c>
      <c r="D1778" t="s">
        <v>492</v>
      </c>
      <c r="E1778" t="s">
        <v>492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493</v>
      </c>
      <c r="AC1778" t="s">
        <v>657</v>
      </c>
      <c r="AD1778" t="s">
        <v>493</v>
      </c>
      <c r="AE1778" t="s">
        <v>657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462</v>
      </c>
      <c r="C1779" t="s">
        <v>61</v>
      </c>
      <c r="D1779" t="s">
        <v>490</v>
      </c>
      <c r="E1779" t="s">
        <v>490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493</v>
      </c>
      <c r="AC1779" t="s">
        <v>519</v>
      </c>
      <c r="AD1779" t="s">
        <v>493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462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515</v>
      </c>
      <c r="AC1780" t="s">
        <v>657</v>
      </c>
      <c r="AD1780" t="s">
        <v>515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462</v>
      </c>
      <c r="C1781" t="s">
        <v>61</v>
      </c>
      <c r="D1781" t="s">
        <v>491</v>
      </c>
      <c r="E1781" t="s">
        <v>491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657</v>
      </c>
      <c r="AE1781" t="s">
        <v>657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462</v>
      </c>
      <c r="C1782" t="s">
        <v>61</v>
      </c>
      <c r="D1782" t="s">
        <v>492</v>
      </c>
      <c r="E1782" t="s">
        <v>492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671</v>
      </c>
      <c r="AC1782" t="s">
        <v>671</v>
      </c>
      <c r="AD1782" t="s">
        <v>671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462</v>
      </c>
      <c r="C1783" t="s">
        <v>63</v>
      </c>
      <c r="D1783" t="s">
        <v>511</v>
      </c>
      <c r="E1783" t="s">
        <v>511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671</v>
      </c>
      <c r="AC1783" t="s">
        <v>671</v>
      </c>
      <c r="AD1783" t="s">
        <v>672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462</v>
      </c>
      <c r="C1784" t="s">
        <v>63</v>
      </c>
      <c r="D1784" t="s">
        <v>490</v>
      </c>
      <c r="E1784" t="s">
        <v>490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671</v>
      </c>
      <c r="AC1784" t="s">
        <v>164</v>
      </c>
      <c r="AD1784" t="s">
        <v>671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462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671</v>
      </c>
      <c r="AC1785" t="s">
        <v>164</v>
      </c>
      <c r="AD1785" t="s">
        <v>164</v>
      </c>
      <c r="AE1785" t="s">
        <v>657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462</v>
      </c>
      <c r="C1786" t="s">
        <v>63</v>
      </c>
      <c r="D1786" t="s">
        <v>491</v>
      </c>
      <c r="E1786" t="s">
        <v>491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671</v>
      </c>
      <c r="AC1786" t="s">
        <v>513</v>
      </c>
      <c r="AD1786" t="s">
        <v>671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462</v>
      </c>
      <c r="C1787" t="s">
        <v>63</v>
      </c>
      <c r="D1787" t="s">
        <v>492</v>
      </c>
      <c r="E1787" t="s">
        <v>492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671</v>
      </c>
      <c r="AC1787" t="s">
        <v>657</v>
      </c>
      <c r="AD1787" t="s">
        <v>671</v>
      </c>
      <c r="AE1787" t="s">
        <v>657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462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511</v>
      </c>
      <c r="AC1788" t="s">
        <v>511</v>
      </c>
      <c r="AD1788" t="s">
        <v>511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462</v>
      </c>
      <c r="C1789" t="s">
        <v>65</v>
      </c>
      <c r="D1789" t="s">
        <v>511</v>
      </c>
      <c r="E1789" t="s">
        <v>511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511</v>
      </c>
      <c r="AC1789" t="s">
        <v>511</v>
      </c>
      <c r="AD1789" t="s">
        <v>511</v>
      </c>
      <c r="AE1789" t="s">
        <v>657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462</v>
      </c>
      <c r="C1790" t="s">
        <v>65</v>
      </c>
      <c r="D1790" t="s">
        <v>511</v>
      </c>
      <c r="E1790" t="s">
        <v>491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511</v>
      </c>
      <c r="AC1790" t="s">
        <v>511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462</v>
      </c>
      <c r="C1791" t="s">
        <v>65</v>
      </c>
      <c r="D1791" t="s">
        <v>490</v>
      </c>
      <c r="E1791" t="s">
        <v>511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511</v>
      </c>
      <c r="AC1791" t="s">
        <v>164</v>
      </c>
      <c r="AD1791" t="s">
        <v>511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462</v>
      </c>
      <c r="C1792" t="s">
        <v>65</v>
      </c>
      <c r="D1792" t="s">
        <v>490</v>
      </c>
      <c r="E1792" t="s">
        <v>490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511</v>
      </c>
      <c r="AC1792" t="s">
        <v>164</v>
      </c>
      <c r="AD1792" t="s">
        <v>164</v>
      </c>
      <c r="AE1792" t="s">
        <v>657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462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511</v>
      </c>
      <c r="AC1793" t="s">
        <v>672</v>
      </c>
      <c r="AD1793" t="s">
        <v>511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462</v>
      </c>
      <c r="C1794" t="s">
        <v>65</v>
      </c>
      <c r="D1794" t="s">
        <v>164</v>
      </c>
      <c r="E1794" t="s">
        <v>512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511</v>
      </c>
      <c r="AC1794" t="s">
        <v>672</v>
      </c>
      <c r="AD1794" t="s">
        <v>511</v>
      </c>
      <c r="AE1794" t="s">
        <v>657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462</v>
      </c>
      <c r="C1795" t="s">
        <v>65</v>
      </c>
      <c r="D1795" t="s">
        <v>491</v>
      </c>
      <c r="E1795" t="s">
        <v>511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511</v>
      </c>
      <c r="AC1795" t="s">
        <v>672</v>
      </c>
      <c r="AD1795" t="s">
        <v>164</v>
      </c>
      <c r="AE1795" t="s">
        <v>657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462</v>
      </c>
      <c r="C1796" t="s">
        <v>65</v>
      </c>
      <c r="D1796" t="s">
        <v>491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511</v>
      </c>
      <c r="AC1796" t="s">
        <v>672</v>
      </c>
      <c r="AD1796" t="s">
        <v>492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462</v>
      </c>
      <c r="C1797" t="s">
        <v>65</v>
      </c>
      <c r="D1797" t="s">
        <v>491</v>
      </c>
      <c r="E1797" t="s">
        <v>491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511</v>
      </c>
      <c r="AC1797" t="s">
        <v>512</v>
      </c>
      <c r="AD1797" t="s">
        <v>511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462</v>
      </c>
      <c r="C1798" t="s">
        <v>65</v>
      </c>
      <c r="D1798" t="s">
        <v>491</v>
      </c>
      <c r="E1798" t="s">
        <v>513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511</v>
      </c>
      <c r="AC1798" t="s">
        <v>512</v>
      </c>
      <c r="AD1798" t="s">
        <v>511</v>
      </c>
      <c r="AE1798" t="s">
        <v>657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462</v>
      </c>
      <c r="C1799" t="s">
        <v>65</v>
      </c>
      <c r="D1799" t="s">
        <v>491</v>
      </c>
      <c r="E1799" t="s">
        <v>492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511</v>
      </c>
      <c r="AC1799" t="s">
        <v>512</v>
      </c>
      <c r="AD1799" t="s">
        <v>490</v>
      </c>
      <c r="AE1799" t="s">
        <v>657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462</v>
      </c>
      <c r="C1800" t="s">
        <v>65</v>
      </c>
      <c r="D1800" t="s">
        <v>491</v>
      </c>
      <c r="E1800" t="s">
        <v>512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511</v>
      </c>
      <c r="AC1800" t="s">
        <v>512</v>
      </c>
      <c r="AD1800" t="s">
        <v>164</v>
      </c>
      <c r="AE1800" t="s">
        <v>657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462</v>
      </c>
      <c r="C1801" t="s">
        <v>65</v>
      </c>
      <c r="D1801" t="s">
        <v>492</v>
      </c>
      <c r="E1801" t="s">
        <v>492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511</v>
      </c>
      <c r="AC1801" t="s">
        <v>512</v>
      </c>
      <c r="AD1801" t="s">
        <v>491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462</v>
      </c>
      <c r="C1802" t="s">
        <v>65</v>
      </c>
      <c r="D1802" t="s">
        <v>647</v>
      </c>
      <c r="E1802" t="s">
        <v>647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511</v>
      </c>
      <c r="AC1802" t="s">
        <v>519</v>
      </c>
      <c r="AD1802" t="s">
        <v>511</v>
      </c>
      <c r="AE1802" t="s">
        <v>657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462</v>
      </c>
      <c r="C1803" t="s">
        <v>65</v>
      </c>
      <c r="D1803" t="s">
        <v>514</v>
      </c>
      <c r="E1803" t="s">
        <v>519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490</v>
      </c>
      <c r="AC1803" t="s">
        <v>490</v>
      </c>
      <c r="AD1803" t="s">
        <v>490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462</v>
      </c>
      <c r="C1804" t="s">
        <v>65</v>
      </c>
      <c r="D1804" t="s">
        <v>512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490</v>
      </c>
      <c r="AC1804" t="s">
        <v>490</v>
      </c>
      <c r="AD1804" t="s">
        <v>164</v>
      </c>
      <c r="AE1804" t="s">
        <v>657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462</v>
      </c>
      <c r="C1805" t="s">
        <v>65</v>
      </c>
      <c r="D1805" t="s">
        <v>512</v>
      </c>
      <c r="E1805" t="s">
        <v>512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490</v>
      </c>
      <c r="AC1805" t="s">
        <v>164</v>
      </c>
      <c r="AD1805" t="s">
        <v>164</v>
      </c>
      <c r="AE1805" t="s">
        <v>657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462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490</v>
      </c>
      <c r="AC1806" t="s">
        <v>513</v>
      </c>
      <c r="AD1806" t="s">
        <v>490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462</v>
      </c>
      <c r="C1807" t="s">
        <v>67</v>
      </c>
      <c r="D1807" t="s">
        <v>511</v>
      </c>
      <c r="E1807" t="s">
        <v>511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490</v>
      </c>
      <c r="AC1807" t="s">
        <v>513</v>
      </c>
      <c r="AD1807" t="s">
        <v>164</v>
      </c>
      <c r="AE1807" t="s">
        <v>657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462</v>
      </c>
      <c r="C1808" t="s">
        <v>67</v>
      </c>
      <c r="D1808" t="s">
        <v>490</v>
      </c>
      <c r="E1808" t="s">
        <v>490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490</v>
      </c>
      <c r="AC1808" t="s">
        <v>672</v>
      </c>
      <c r="AD1808" t="s">
        <v>490</v>
      </c>
      <c r="AE1808" t="s">
        <v>657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462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490</v>
      </c>
      <c r="AC1809" t="s">
        <v>512</v>
      </c>
      <c r="AD1809" t="s">
        <v>490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462</v>
      </c>
      <c r="C1810" t="s">
        <v>67</v>
      </c>
      <c r="D1810" t="s">
        <v>164</v>
      </c>
      <c r="E1810" t="s">
        <v>491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490</v>
      </c>
      <c r="AC1810" t="s">
        <v>512</v>
      </c>
      <c r="AD1810" t="s">
        <v>490</v>
      </c>
      <c r="AE1810" t="s">
        <v>657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462</v>
      </c>
      <c r="C1811" t="s">
        <v>67</v>
      </c>
      <c r="D1811" t="s">
        <v>164</v>
      </c>
      <c r="E1811" t="s">
        <v>513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490</v>
      </c>
      <c r="AC1811" t="s">
        <v>657</v>
      </c>
      <c r="AD1811" t="s">
        <v>490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462</v>
      </c>
      <c r="C1812" t="s">
        <v>67</v>
      </c>
      <c r="D1812" t="s">
        <v>164</v>
      </c>
      <c r="E1812" t="s">
        <v>514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490</v>
      </c>
      <c r="AC1812" t="s">
        <v>657</v>
      </c>
      <c r="AD1812" t="s">
        <v>492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462</v>
      </c>
      <c r="C1813" t="s">
        <v>67</v>
      </c>
      <c r="D1813" t="s">
        <v>164</v>
      </c>
      <c r="E1813" t="s">
        <v>517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490</v>
      </c>
      <c r="AC1813" t="s">
        <v>657</v>
      </c>
      <c r="AD1813" t="s">
        <v>672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462</v>
      </c>
      <c r="C1814" t="s">
        <v>67</v>
      </c>
      <c r="D1814" t="s">
        <v>164</v>
      </c>
      <c r="E1814" t="s">
        <v>512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671</v>
      </c>
      <c r="AD1814" t="s">
        <v>164</v>
      </c>
      <c r="AE1814" t="s">
        <v>657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462</v>
      </c>
      <c r="C1815" t="s">
        <v>67</v>
      </c>
      <c r="D1815" t="s">
        <v>491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511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462</v>
      </c>
      <c r="C1816" t="s">
        <v>67</v>
      </c>
      <c r="D1816" t="s">
        <v>491</v>
      </c>
      <c r="E1816" t="s">
        <v>491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511</v>
      </c>
      <c r="AD1816" t="s">
        <v>164</v>
      </c>
      <c r="AE1816" t="s">
        <v>657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462</v>
      </c>
      <c r="C1817" t="s">
        <v>67</v>
      </c>
      <c r="D1817" t="s">
        <v>491</v>
      </c>
      <c r="E1817" t="s">
        <v>513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490</v>
      </c>
      <c r="AD1817" t="s">
        <v>490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462</v>
      </c>
      <c r="C1818" t="s">
        <v>67</v>
      </c>
      <c r="D1818" t="s">
        <v>513</v>
      </c>
      <c r="E1818" t="s">
        <v>513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490</v>
      </c>
      <c r="AD1818" t="s">
        <v>164</v>
      </c>
      <c r="AE1818" t="s">
        <v>657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462</v>
      </c>
      <c r="C1819" t="s">
        <v>67</v>
      </c>
      <c r="D1819" t="s">
        <v>492</v>
      </c>
      <c r="E1819" t="s">
        <v>492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462</v>
      </c>
      <c r="C1820" t="s">
        <v>67</v>
      </c>
      <c r="D1820" t="s">
        <v>647</v>
      </c>
      <c r="E1820" t="s">
        <v>647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657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462</v>
      </c>
      <c r="C1821" t="s">
        <v>67</v>
      </c>
      <c r="D1821" t="s">
        <v>514</v>
      </c>
      <c r="E1821" t="s">
        <v>491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491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462</v>
      </c>
      <c r="C1822" t="s">
        <v>67</v>
      </c>
      <c r="D1822" t="s">
        <v>514</v>
      </c>
      <c r="E1822" t="s">
        <v>514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513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462</v>
      </c>
      <c r="C1823" t="s">
        <v>67</v>
      </c>
      <c r="D1823" t="s">
        <v>517</v>
      </c>
      <c r="E1823" t="s">
        <v>517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492</v>
      </c>
      <c r="AE1823" t="s">
        <v>657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462</v>
      </c>
      <c r="C1824" t="s">
        <v>67</v>
      </c>
      <c r="D1824" t="s">
        <v>512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672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462</v>
      </c>
      <c r="C1825" t="s">
        <v>67</v>
      </c>
      <c r="D1825" t="s">
        <v>512</v>
      </c>
      <c r="E1825" t="s">
        <v>512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512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462</v>
      </c>
      <c r="C1826" t="s">
        <v>67</v>
      </c>
      <c r="D1826" t="s">
        <v>519</v>
      </c>
      <c r="E1826" t="s">
        <v>519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512</v>
      </c>
      <c r="AE1826" t="s">
        <v>657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462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673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462</v>
      </c>
      <c r="C1828" t="s">
        <v>69</v>
      </c>
      <c r="D1828" t="s">
        <v>490</v>
      </c>
      <c r="E1828" t="s">
        <v>490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673</v>
      </c>
      <c r="AD1828" t="s">
        <v>164</v>
      </c>
      <c r="AE1828" t="s">
        <v>657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462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673</v>
      </c>
      <c r="AD1829" t="s">
        <v>491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462</v>
      </c>
      <c r="C1830" t="s">
        <v>69</v>
      </c>
      <c r="D1830" t="s">
        <v>164</v>
      </c>
      <c r="E1830" t="s">
        <v>513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673</v>
      </c>
      <c r="AD1830" t="s">
        <v>491</v>
      </c>
      <c r="AE1830" t="s">
        <v>657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462</v>
      </c>
      <c r="C1831" t="s">
        <v>69</v>
      </c>
      <c r="D1831" t="s">
        <v>164</v>
      </c>
      <c r="E1831" t="s">
        <v>517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513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462</v>
      </c>
      <c r="C1832" t="s">
        <v>69</v>
      </c>
      <c r="D1832" t="s">
        <v>164</v>
      </c>
      <c r="E1832" t="s">
        <v>512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513</v>
      </c>
      <c r="AD1832" t="s">
        <v>164</v>
      </c>
      <c r="AE1832" t="s">
        <v>657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462</v>
      </c>
      <c r="C1833" t="s">
        <v>69</v>
      </c>
      <c r="D1833" t="s">
        <v>491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513</v>
      </c>
      <c r="AD1833" t="s">
        <v>491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462</v>
      </c>
      <c r="C1834" t="s">
        <v>69</v>
      </c>
      <c r="D1834" t="s">
        <v>491</v>
      </c>
      <c r="E1834" t="s">
        <v>491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513</v>
      </c>
      <c r="AD1834" t="s">
        <v>491</v>
      </c>
      <c r="AE1834" t="s">
        <v>657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462</v>
      </c>
      <c r="C1835" t="s">
        <v>69</v>
      </c>
      <c r="D1835" t="s">
        <v>491</v>
      </c>
      <c r="E1835" t="s">
        <v>512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513</v>
      </c>
      <c r="AD1835" t="s">
        <v>513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462</v>
      </c>
      <c r="C1836" t="s">
        <v>69</v>
      </c>
      <c r="D1836" t="s">
        <v>513</v>
      </c>
      <c r="E1836" t="s">
        <v>513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513</v>
      </c>
      <c r="AD1836" t="s">
        <v>513</v>
      </c>
      <c r="AE1836" t="s">
        <v>657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462</v>
      </c>
      <c r="C1837" t="s">
        <v>69</v>
      </c>
      <c r="D1837" t="s">
        <v>492</v>
      </c>
      <c r="E1837" t="s">
        <v>492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513</v>
      </c>
      <c r="AD1837" t="s">
        <v>492</v>
      </c>
      <c r="AE1837" t="s">
        <v>657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462</v>
      </c>
      <c r="C1838" t="s">
        <v>69</v>
      </c>
      <c r="D1838" t="s">
        <v>647</v>
      </c>
      <c r="E1838" t="s">
        <v>647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513</v>
      </c>
      <c r="AD1838" t="s">
        <v>517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462</v>
      </c>
      <c r="C1839" t="s">
        <v>69</v>
      </c>
      <c r="D1839" t="s">
        <v>514</v>
      </c>
      <c r="E1839" t="s">
        <v>514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513</v>
      </c>
      <c r="AD1839" t="s">
        <v>512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462</v>
      </c>
      <c r="C1840" t="s">
        <v>69</v>
      </c>
      <c r="D1840" t="s">
        <v>517</v>
      </c>
      <c r="E1840" t="s">
        <v>517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492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462</v>
      </c>
      <c r="C1841" t="s">
        <v>69</v>
      </c>
      <c r="D1841" t="s">
        <v>512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492</v>
      </c>
      <c r="AD1841" t="s">
        <v>164</v>
      </c>
      <c r="AE1841" t="s">
        <v>657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462</v>
      </c>
      <c r="C1842" t="s">
        <v>69</v>
      </c>
      <c r="D1842" t="s">
        <v>512</v>
      </c>
      <c r="E1842" t="s">
        <v>512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492</v>
      </c>
      <c r="AD1842" t="s">
        <v>492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462</v>
      </c>
      <c r="C1843" t="s">
        <v>69</v>
      </c>
      <c r="D1843" t="s">
        <v>519</v>
      </c>
      <c r="E1843" t="s">
        <v>519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492</v>
      </c>
      <c r="AD1843" t="s">
        <v>492</v>
      </c>
      <c r="AE1843" t="s">
        <v>657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462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492</v>
      </c>
      <c r="AD1844" t="s">
        <v>672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462</v>
      </c>
      <c r="C1845" t="s">
        <v>71</v>
      </c>
      <c r="D1845" t="s">
        <v>490</v>
      </c>
      <c r="E1845" t="s">
        <v>490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672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462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672</v>
      </c>
      <c r="AD1846" t="s">
        <v>164</v>
      </c>
      <c r="AE1846" t="s">
        <v>657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462</v>
      </c>
      <c r="C1847" t="s">
        <v>71</v>
      </c>
      <c r="D1847" t="s">
        <v>164</v>
      </c>
      <c r="E1847" t="s">
        <v>491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672</v>
      </c>
      <c r="AD1847" t="s">
        <v>491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462</v>
      </c>
      <c r="C1848" t="s">
        <v>71</v>
      </c>
      <c r="D1848" t="s">
        <v>164</v>
      </c>
      <c r="E1848" t="s">
        <v>513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672</v>
      </c>
      <c r="AD1848" t="s">
        <v>491</v>
      </c>
      <c r="AE1848" t="s">
        <v>657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462</v>
      </c>
      <c r="C1849" t="s">
        <v>71</v>
      </c>
      <c r="D1849" t="s">
        <v>164</v>
      </c>
      <c r="E1849" t="s">
        <v>512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672</v>
      </c>
      <c r="AD1849" t="s">
        <v>492</v>
      </c>
      <c r="AE1849" t="s">
        <v>657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462</v>
      </c>
      <c r="C1850" t="s">
        <v>71</v>
      </c>
      <c r="D1850" t="s">
        <v>491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672</v>
      </c>
      <c r="AD1850" t="s">
        <v>672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462</v>
      </c>
      <c r="C1851" t="s">
        <v>71</v>
      </c>
      <c r="D1851" t="s">
        <v>491</v>
      </c>
      <c r="E1851" t="s">
        <v>491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672</v>
      </c>
      <c r="AD1851" t="s">
        <v>672</v>
      </c>
      <c r="AE1851" t="s">
        <v>657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462</v>
      </c>
      <c r="C1852" t="s">
        <v>71</v>
      </c>
      <c r="D1852" t="s">
        <v>491</v>
      </c>
      <c r="E1852" t="s">
        <v>512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672</v>
      </c>
      <c r="AD1852" t="s">
        <v>512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462</v>
      </c>
      <c r="C1853" t="s">
        <v>71</v>
      </c>
      <c r="D1853" t="s">
        <v>513</v>
      </c>
      <c r="E1853" t="s">
        <v>491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672</v>
      </c>
      <c r="AD1853" t="s">
        <v>512</v>
      </c>
      <c r="AE1853" t="s">
        <v>657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462</v>
      </c>
      <c r="C1854" t="s">
        <v>71</v>
      </c>
      <c r="D1854" t="s">
        <v>513</v>
      </c>
      <c r="E1854" t="s">
        <v>513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672</v>
      </c>
      <c r="AD1854" t="s">
        <v>519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462</v>
      </c>
      <c r="C1855" t="s">
        <v>71</v>
      </c>
      <c r="D1855" t="s">
        <v>492</v>
      </c>
      <c r="E1855" t="s">
        <v>492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514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462</v>
      </c>
      <c r="C1856" t="s">
        <v>71</v>
      </c>
      <c r="D1856" t="s">
        <v>647</v>
      </c>
      <c r="E1856" t="s">
        <v>647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514</v>
      </c>
      <c r="AD1856" t="s">
        <v>164</v>
      </c>
      <c r="AE1856" t="s">
        <v>657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462</v>
      </c>
      <c r="C1857" t="s">
        <v>71</v>
      </c>
      <c r="D1857" t="s">
        <v>647</v>
      </c>
      <c r="E1857" t="s">
        <v>517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514</v>
      </c>
      <c r="AD1857" t="s">
        <v>514</v>
      </c>
      <c r="AE1857" t="s">
        <v>657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462</v>
      </c>
      <c r="C1858" t="s">
        <v>71</v>
      </c>
      <c r="D1858" t="s">
        <v>514</v>
      </c>
      <c r="E1858" t="s">
        <v>514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517</v>
      </c>
      <c r="AD1858" t="s">
        <v>164</v>
      </c>
      <c r="AE1858" t="s">
        <v>657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462</v>
      </c>
      <c r="C1859" t="s">
        <v>71</v>
      </c>
      <c r="D1859" t="s">
        <v>517</v>
      </c>
      <c r="E1859" t="s">
        <v>513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517</v>
      </c>
      <c r="AD1859" t="s">
        <v>517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462</v>
      </c>
      <c r="C1860" t="s">
        <v>71</v>
      </c>
      <c r="D1860" t="s">
        <v>517</v>
      </c>
      <c r="E1860" t="s">
        <v>517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512</v>
      </c>
      <c r="AD1860" t="s">
        <v>511</v>
      </c>
      <c r="AE1860" t="s">
        <v>657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462</v>
      </c>
      <c r="C1861" t="s">
        <v>71</v>
      </c>
      <c r="D1861" t="s">
        <v>512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512</v>
      </c>
      <c r="AD1861" t="s">
        <v>490</v>
      </c>
      <c r="AE1861" t="s">
        <v>657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462</v>
      </c>
      <c r="C1862" t="s">
        <v>71</v>
      </c>
      <c r="D1862" t="s">
        <v>512</v>
      </c>
      <c r="E1862" t="s">
        <v>512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512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462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512</v>
      </c>
      <c r="AD1863" t="s">
        <v>164</v>
      </c>
      <c r="AE1863" t="s">
        <v>657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462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512</v>
      </c>
      <c r="AD1864" t="s">
        <v>491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462</v>
      </c>
      <c r="C1865" t="s">
        <v>73</v>
      </c>
      <c r="D1865" t="s">
        <v>164</v>
      </c>
      <c r="E1865" t="s">
        <v>491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512</v>
      </c>
      <c r="AD1865" t="s">
        <v>491</v>
      </c>
      <c r="AE1865" t="s">
        <v>657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462</v>
      </c>
      <c r="C1866" t="s">
        <v>73</v>
      </c>
      <c r="D1866" t="s">
        <v>164</v>
      </c>
      <c r="E1866" t="s">
        <v>513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512</v>
      </c>
      <c r="AD1866" t="s">
        <v>492</v>
      </c>
      <c r="AE1866" t="s">
        <v>657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462</v>
      </c>
      <c r="C1867" t="s">
        <v>73</v>
      </c>
      <c r="D1867" t="s">
        <v>164</v>
      </c>
      <c r="E1867" t="s">
        <v>517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512</v>
      </c>
      <c r="AD1867" t="s">
        <v>512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462</v>
      </c>
      <c r="C1868" t="s">
        <v>73</v>
      </c>
      <c r="D1868" t="s">
        <v>164</v>
      </c>
      <c r="E1868" t="s">
        <v>512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512</v>
      </c>
      <c r="AD1868" t="s">
        <v>512</v>
      </c>
      <c r="AE1868" t="s">
        <v>657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462</v>
      </c>
      <c r="C1869" t="s">
        <v>73</v>
      </c>
      <c r="D1869" t="s">
        <v>164</v>
      </c>
      <c r="E1869" t="s">
        <v>519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657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462</v>
      </c>
      <c r="C1870" t="s">
        <v>73</v>
      </c>
      <c r="D1870" t="s">
        <v>491</v>
      </c>
      <c r="E1870" t="s">
        <v>646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657</v>
      </c>
      <c r="AD1870" t="s">
        <v>164</v>
      </c>
      <c r="AE1870" t="s">
        <v>657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462</v>
      </c>
      <c r="C1871" t="s">
        <v>73</v>
      </c>
      <c r="D1871" t="s">
        <v>491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657</v>
      </c>
      <c r="AD1871" t="s">
        <v>492</v>
      </c>
      <c r="AE1871" t="s">
        <v>657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462</v>
      </c>
      <c r="C1872" t="s">
        <v>73</v>
      </c>
      <c r="D1872" t="s">
        <v>491</v>
      </c>
      <c r="E1872" t="s">
        <v>491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657</v>
      </c>
      <c r="AD1872" t="s">
        <v>512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462</v>
      </c>
      <c r="C1873" t="s">
        <v>73</v>
      </c>
      <c r="D1873" t="s">
        <v>513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657</v>
      </c>
      <c r="AD1873" t="s">
        <v>512</v>
      </c>
      <c r="AE1873" t="s">
        <v>657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462</v>
      </c>
      <c r="C1874" t="s">
        <v>73</v>
      </c>
      <c r="D1874" t="s">
        <v>513</v>
      </c>
      <c r="E1874" t="s">
        <v>491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567</v>
      </c>
      <c r="AD1874" t="s">
        <v>164</v>
      </c>
      <c r="AE1874" t="s">
        <v>657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462</v>
      </c>
      <c r="C1875" t="s">
        <v>73</v>
      </c>
      <c r="D1875" t="s">
        <v>513</v>
      </c>
      <c r="E1875" t="s">
        <v>513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519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462</v>
      </c>
      <c r="C1876" t="s">
        <v>73</v>
      </c>
      <c r="D1876" t="s">
        <v>647</v>
      </c>
      <c r="E1876" t="s">
        <v>647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519</v>
      </c>
      <c r="AD1876" t="s">
        <v>164</v>
      </c>
      <c r="AE1876" t="s">
        <v>657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462</v>
      </c>
      <c r="C1877" t="s">
        <v>73</v>
      </c>
      <c r="D1877" t="s">
        <v>514</v>
      </c>
      <c r="E1877" t="s">
        <v>514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519</v>
      </c>
      <c r="AD1877" t="s">
        <v>491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462</v>
      </c>
      <c r="C1878" t="s">
        <v>73</v>
      </c>
      <c r="D1878" t="s">
        <v>517</v>
      </c>
      <c r="E1878" t="s">
        <v>517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519</v>
      </c>
      <c r="AD1878" t="s">
        <v>492</v>
      </c>
      <c r="AE1878" t="s">
        <v>657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462</v>
      </c>
      <c r="C1879" t="s">
        <v>73</v>
      </c>
      <c r="D1879" t="s">
        <v>512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519</v>
      </c>
      <c r="AD1879" t="s">
        <v>519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462</v>
      </c>
      <c r="C1880" t="s">
        <v>73</v>
      </c>
      <c r="D1880" t="s">
        <v>512</v>
      </c>
      <c r="E1880" t="s">
        <v>491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515</v>
      </c>
      <c r="AD1880" t="s">
        <v>164</v>
      </c>
      <c r="AE1880" t="s">
        <v>657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462</v>
      </c>
      <c r="C1881" t="s">
        <v>73</v>
      </c>
      <c r="D1881" t="s">
        <v>512</v>
      </c>
      <c r="E1881" t="s">
        <v>513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491</v>
      </c>
      <c r="AC1881" t="s">
        <v>671</v>
      </c>
      <c r="AD1881" t="s">
        <v>491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462</v>
      </c>
      <c r="C1882" t="s">
        <v>73</v>
      </c>
      <c r="D1882" t="s">
        <v>512</v>
      </c>
      <c r="E1882" t="s">
        <v>512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491</v>
      </c>
      <c r="AC1882" t="s">
        <v>671</v>
      </c>
      <c r="AD1882" t="s">
        <v>491</v>
      </c>
      <c r="AE1882" t="s">
        <v>657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463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491</v>
      </c>
      <c r="AC1883" t="s">
        <v>511</v>
      </c>
      <c r="AD1883" t="s">
        <v>491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463</v>
      </c>
      <c r="C1884" t="s">
        <v>57</v>
      </c>
      <c r="D1884" t="s">
        <v>491</v>
      </c>
      <c r="E1884" t="s">
        <v>491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491</v>
      </c>
      <c r="AC1884" t="s">
        <v>511</v>
      </c>
      <c r="AD1884" t="s">
        <v>491</v>
      </c>
      <c r="AE1884" t="s">
        <v>657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463</v>
      </c>
      <c r="C1885" t="s">
        <v>57</v>
      </c>
      <c r="D1885" t="s">
        <v>492</v>
      </c>
      <c r="E1885" t="s">
        <v>492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491</v>
      </c>
      <c r="AC1885" t="s">
        <v>490</v>
      </c>
      <c r="AD1885" t="s">
        <v>491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463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491</v>
      </c>
      <c r="AC1886" t="s">
        <v>164</v>
      </c>
      <c r="AD1886" t="s">
        <v>671</v>
      </c>
      <c r="AE1886" t="s">
        <v>657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463</v>
      </c>
      <c r="C1887" t="s">
        <v>59</v>
      </c>
      <c r="D1887" t="s">
        <v>491</v>
      </c>
      <c r="E1887" t="s">
        <v>491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491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463</v>
      </c>
      <c r="C1888" t="s">
        <v>59</v>
      </c>
      <c r="D1888" t="s">
        <v>492</v>
      </c>
      <c r="E1888" t="s">
        <v>492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491</v>
      </c>
      <c r="AC1888" t="s">
        <v>164</v>
      </c>
      <c r="AD1888" t="s">
        <v>164</v>
      </c>
      <c r="AE1888" t="s">
        <v>657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463</v>
      </c>
      <c r="C1889" t="s">
        <v>61</v>
      </c>
      <c r="D1889" t="s">
        <v>491</v>
      </c>
      <c r="E1889" t="s">
        <v>491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491</v>
      </c>
      <c r="AC1889" t="s">
        <v>164</v>
      </c>
      <c r="AD1889" t="s">
        <v>491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463</v>
      </c>
      <c r="C1890" t="s">
        <v>61</v>
      </c>
      <c r="D1890" t="s">
        <v>492</v>
      </c>
      <c r="E1890" t="s">
        <v>492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491</v>
      </c>
      <c r="AC1890" t="s">
        <v>164</v>
      </c>
      <c r="AD1890" t="s">
        <v>491</v>
      </c>
      <c r="AE1890" t="s">
        <v>657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463</v>
      </c>
      <c r="C1891" t="s">
        <v>61</v>
      </c>
      <c r="D1891" t="s">
        <v>512</v>
      </c>
      <c r="E1891" t="s">
        <v>512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491</v>
      </c>
      <c r="AC1891" t="s">
        <v>164</v>
      </c>
      <c r="AD1891" t="s">
        <v>512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463</v>
      </c>
      <c r="C1892" t="s">
        <v>61</v>
      </c>
      <c r="D1892" t="s">
        <v>493</v>
      </c>
      <c r="E1892" t="s">
        <v>493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491</v>
      </c>
      <c r="AC1892" t="s">
        <v>164</v>
      </c>
      <c r="AD1892" t="s">
        <v>512</v>
      </c>
      <c r="AE1892" t="s">
        <v>657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463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491</v>
      </c>
      <c r="AC1893" t="s">
        <v>673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463</v>
      </c>
      <c r="C1894" t="s">
        <v>63</v>
      </c>
      <c r="D1894" t="s">
        <v>511</v>
      </c>
      <c r="E1894" t="s">
        <v>511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491</v>
      </c>
      <c r="AC1894" t="s">
        <v>673</v>
      </c>
      <c r="AD1894" t="s">
        <v>164</v>
      </c>
      <c r="AE1894" t="s">
        <v>657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463</v>
      </c>
      <c r="C1895" t="s">
        <v>63</v>
      </c>
      <c r="D1895" t="s">
        <v>511</v>
      </c>
      <c r="E1895" t="s">
        <v>490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491</v>
      </c>
      <c r="AC1895" t="s">
        <v>673</v>
      </c>
      <c r="AD1895" t="s">
        <v>491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463</v>
      </c>
      <c r="C1896" t="s">
        <v>63</v>
      </c>
      <c r="D1896" t="s">
        <v>490</v>
      </c>
      <c r="E1896" t="s">
        <v>490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491</v>
      </c>
      <c r="AC1896" t="s">
        <v>673</v>
      </c>
      <c r="AD1896" t="s">
        <v>491</v>
      </c>
      <c r="AE1896" t="s">
        <v>657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463</v>
      </c>
      <c r="C1897" t="s">
        <v>63</v>
      </c>
      <c r="D1897" t="s">
        <v>490</v>
      </c>
      <c r="E1897" t="s">
        <v>492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491</v>
      </c>
      <c r="AC1897" t="s">
        <v>673</v>
      </c>
      <c r="AD1897" t="s">
        <v>512</v>
      </c>
      <c r="AE1897" t="s">
        <v>657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463</v>
      </c>
      <c r="C1898" t="s">
        <v>63</v>
      </c>
      <c r="D1898" t="s">
        <v>491</v>
      </c>
      <c r="E1898" t="s">
        <v>491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491</v>
      </c>
      <c r="AC1898" t="s">
        <v>513</v>
      </c>
      <c r="AD1898" t="s">
        <v>164</v>
      </c>
      <c r="AE1898" t="s">
        <v>657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463</v>
      </c>
      <c r="C1899" t="s">
        <v>63</v>
      </c>
      <c r="D1899" t="s">
        <v>492</v>
      </c>
      <c r="E1899" t="s">
        <v>491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491</v>
      </c>
      <c r="AC1899" t="s">
        <v>513</v>
      </c>
      <c r="AD1899" t="s">
        <v>491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463</v>
      </c>
      <c r="C1900" t="s">
        <v>63</v>
      </c>
      <c r="D1900" t="s">
        <v>492</v>
      </c>
      <c r="E1900" t="s">
        <v>492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491</v>
      </c>
      <c r="AC1900" t="s">
        <v>513</v>
      </c>
      <c r="AD1900" t="s">
        <v>491</v>
      </c>
      <c r="AE1900" t="s">
        <v>657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463</v>
      </c>
      <c r="C1901" t="s">
        <v>63</v>
      </c>
      <c r="D1901" t="s">
        <v>647</v>
      </c>
      <c r="E1901" t="s">
        <v>492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491</v>
      </c>
      <c r="AC1901" t="s">
        <v>513</v>
      </c>
      <c r="AD1901" t="s">
        <v>513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463</v>
      </c>
      <c r="C1902" t="s">
        <v>63</v>
      </c>
      <c r="D1902" t="s">
        <v>493</v>
      </c>
      <c r="E1902" t="s">
        <v>493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491</v>
      </c>
      <c r="AC1902" t="s">
        <v>513</v>
      </c>
      <c r="AD1902" t="s">
        <v>492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463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491</v>
      </c>
      <c r="AC1903" t="s">
        <v>492</v>
      </c>
      <c r="AD1903" t="s">
        <v>491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463</v>
      </c>
      <c r="C1904" t="s">
        <v>65</v>
      </c>
      <c r="D1904" t="s">
        <v>511</v>
      </c>
      <c r="E1904" t="s">
        <v>492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491</v>
      </c>
      <c r="AC1904" t="s">
        <v>492</v>
      </c>
      <c r="AD1904" t="s">
        <v>491</v>
      </c>
      <c r="AE1904" t="s">
        <v>657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463</v>
      </c>
      <c r="C1905" t="s">
        <v>65</v>
      </c>
      <c r="D1905" t="s">
        <v>490</v>
      </c>
      <c r="E1905" t="s">
        <v>511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491</v>
      </c>
      <c r="AC1905" t="s">
        <v>672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463</v>
      </c>
      <c r="C1906" t="s">
        <v>65</v>
      </c>
      <c r="D1906" t="s">
        <v>490</v>
      </c>
      <c r="E1906" t="s">
        <v>490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491</v>
      </c>
      <c r="AC1906" t="s">
        <v>672</v>
      </c>
      <c r="AD1906" t="s">
        <v>164</v>
      </c>
      <c r="AE1906" t="s">
        <v>657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463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491</v>
      </c>
      <c r="AC1907" t="s">
        <v>672</v>
      </c>
      <c r="AD1907" t="s">
        <v>491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463</v>
      </c>
      <c r="C1908" t="s">
        <v>65</v>
      </c>
      <c r="D1908" t="s">
        <v>491</v>
      </c>
      <c r="E1908" t="s">
        <v>511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491</v>
      </c>
      <c r="AC1908" t="s">
        <v>672</v>
      </c>
      <c r="AD1908" t="s">
        <v>491</v>
      </c>
      <c r="AE1908" t="s">
        <v>657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463</v>
      </c>
      <c r="C1909" t="s">
        <v>65</v>
      </c>
      <c r="D1909" t="s">
        <v>491</v>
      </c>
      <c r="E1909" t="s">
        <v>491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491</v>
      </c>
      <c r="AC1909" t="s">
        <v>672</v>
      </c>
      <c r="AD1909" t="s">
        <v>492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463</v>
      </c>
      <c r="C1910" t="s">
        <v>65</v>
      </c>
      <c r="D1910" t="s">
        <v>491</v>
      </c>
      <c r="E1910" t="s">
        <v>492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491</v>
      </c>
      <c r="AC1910" t="s">
        <v>672</v>
      </c>
      <c r="AD1910" t="s">
        <v>492</v>
      </c>
      <c r="AE1910" t="s">
        <v>657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463</v>
      </c>
      <c r="C1911" t="s">
        <v>65</v>
      </c>
      <c r="D1911" t="s">
        <v>491</v>
      </c>
      <c r="E1911" t="s">
        <v>512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491</v>
      </c>
      <c r="AC1911" t="s">
        <v>672</v>
      </c>
      <c r="AD1911" t="s">
        <v>672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463</v>
      </c>
      <c r="C1912" t="s">
        <v>65</v>
      </c>
      <c r="D1912" t="s">
        <v>513</v>
      </c>
      <c r="E1912" t="s">
        <v>513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491</v>
      </c>
      <c r="AC1912" t="s">
        <v>514</v>
      </c>
      <c r="AD1912" t="s">
        <v>491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463</v>
      </c>
      <c r="C1913" t="s">
        <v>65</v>
      </c>
      <c r="D1913" t="s">
        <v>492</v>
      </c>
      <c r="E1913" t="s">
        <v>490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491</v>
      </c>
      <c r="AC1913" t="s">
        <v>514</v>
      </c>
      <c r="AD1913" t="s">
        <v>491</v>
      </c>
      <c r="AE1913" t="s">
        <v>657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463</v>
      </c>
      <c r="C1914" t="s">
        <v>65</v>
      </c>
      <c r="D1914" t="s">
        <v>492</v>
      </c>
      <c r="E1914" t="s">
        <v>491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491</v>
      </c>
      <c r="AC1914" t="s">
        <v>517</v>
      </c>
      <c r="AD1914" t="s">
        <v>491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463</v>
      </c>
      <c r="C1915" t="s">
        <v>65</v>
      </c>
      <c r="D1915" t="s">
        <v>492</v>
      </c>
      <c r="E1915" t="s">
        <v>492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491</v>
      </c>
      <c r="AC1915" t="s">
        <v>517</v>
      </c>
      <c r="AD1915" t="s">
        <v>491</v>
      </c>
      <c r="AE1915" t="s">
        <v>657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463</v>
      </c>
      <c r="C1916" t="s">
        <v>65</v>
      </c>
      <c r="D1916" t="s">
        <v>492</v>
      </c>
      <c r="E1916" t="s">
        <v>647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491</v>
      </c>
      <c r="AC1916" t="s">
        <v>517</v>
      </c>
      <c r="AD1916" t="s">
        <v>517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463</v>
      </c>
      <c r="C1917" t="s">
        <v>65</v>
      </c>
      <c r="D1917" t="s">
        <v>492</v>
      </c>
      <c r="E1917" t="s">
        <v>512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491</v>
      </c>
      <c r="AC1917" t="s">
        <v>512</v>
      </c>
      <c r="AD1917" t="s">
        <v>511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463</v>
      </c>
      <c r="C1918" t="s">
        <v>65</v>
      </c>
      <c r="D1918" t="s">
        <v>512</v>
      </c>
      <c r="E1918" t="s">
        <v>492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491</v>
      </c>
      <c r="AC1918" t="s">
        <v>512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463</v>
      </c>
      <c r="C1919" t="s">
        <v>65</v>
      </c>
      <c r="D1919" t="s">
        <v>512</v>
      </c>
      <c r="E1919" t="s">
        <v>512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491</v>
      </c>
      <c r="AC1919" t="s">
        <v>512</v>
      </c>
      <c r="AD1919" t="s">
        <v>164</v>
      </c>
      <c r="AE1919" t="s">
        <v>657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463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491</v>
      </c>
      <c r="AC1920" t="s">
        <v>512</v>
      </c>
      <c r="AD1920" t="s">
        <v>491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463</v>
      </c>
      <c r="C1921" t="s">
        <v>67</v>
      </c>
      <c r="D1921" t="s">
        <v>490</v>
      </c>
      <c r="E1921" t="s">
        <v>490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491</v>
      </c>
      <c r="AC1921" t="s">
        <v>512</v>
      </c>
      <c r="AD1921" t="s">
        <v>491</v>
      </c>
      <c r="AE1921" t="s">
        <v>657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463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491</v>
      </c>
      <c r="AC1922" t="s">
        <v>512</v>
      </c>
      <c r="AD1922" t="s">
        <v>513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463</v>
      </c>
      <c r="C1923" t="s">
        <v>67</v>
      </c>
      <c r="D1923" t="s">
        <v>164</v>
      </c>
      <c r="E1923" t="s">
        <v>647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491</v>
      </c>
      <c r="AC1923" t="s">
        <v>512</v>
      </c>
      <c r="AD1923" t="s">
        <v>492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463</v>
      </c>
      <c r="C1924" t="s">
        <v>67</v>
      </c>
      <c r="D1924" t="s">
        <v>164</v>
      </c>
      <c r="E1924" t="s">
        <v>512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491</v>
      </c>
      <c r="AC1924" t="s">
        <v>512</v>
      </c>
      <c r="AD1924" t="s">
        <v>512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463</v>
      </c>
      <c r="C1925" t="s">
        <v>67</v>
      </c>
      <c r="D1925" t="s">
        <v>491</v>
      </c>
      <c r="E1925" t="s">
        <v>511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491</v>
      </c>
      <c r="AC1925" t="s">
        <v>512</v>
      </c>
      <c r="AD1925" t="s">
        <v>512</v>
      </c>
      <c r="AE1925" t="s">
        <v>657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463</v>
      </c>
      <c r="C1926" t="s">
        <v>67</v>
      </c>
      <c r="D1926" t="s">
        <v>491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491</v>
      </c>
      <c r="AC1926" t="s">
        <v>657</v>
      </c>
      <c r="AD1926" t="s">
        <v>164</v>
      </c>
      <c r="AE1926" t="s">
        <v>657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463</v>
      </c>
      <c r="C1927" t="s">
        <v>67</v>
      </c>
      <c r="D1927" t="s">
        <v>491</v>
      </c>
      <c r="E1927" t="s">
        <v>491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491</v>
      </c>
      <c r="AC1927" t="s">
        <v>657</v>
      </c>
      <c r="AD1927" t="s">
        <v>491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463</v>
      </c>
      <c r="C1928" t="s">
        <v>67</v>
      </c>
      <c r="D1928" t="s">
        <v>491</v>
      </c>
      <c r="E1928" t="s">
        <v>513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491</v>
      </c>
      <c r="AC1928" t="s">
        <v>657</v>
      </c>
      <c r="AD1928" t="s">
        <v>491</v>
      </c>
      <c r="AE1928" t="s">
        <v>657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463</v>
      </c>
      <c r="C1929" t="s">
        <v>67</v>
      </c>
      <c r="D1929" t="s">
        <v>513</v>
      </c>
      <c r="E1929" t="s">
        <v>513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491</v>
      </c>
      <c r="AC1929" t="s">
        <v>567</v>
      </c>
      <c r="AD1929" t="s">
        <v>491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463</v>
      </c>
      <c r="C1930" t="s">
        <v>67</v>
      </c>
      <c r="D1930" t="s">
        <v>492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491</v>
      </c>
      <c r="AC1930" t="s">
        <v>519</v>
      </c>
      <c r="AD1930" t="s">
        <v>164</v>
      </c>
      <c r="AE1930" t="s">
        <v>657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463</v>
      </c>
      <c r="C1931" t="s">
        <v>67</v>
      </c>
      <c r="D1931" t="s">
        <v>492</v>
      </c>
      <c r="E1931" t="s">
        <v>491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491</v>
      </c>
      <c r="AC1931" t="s">
        <v>519</v>
      </c>
      <c r="AD1931" t="s">
        <v>491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463</v>
      </c>
      <c r="C1932" t="s">
        <v>67</v>
      </c>
      <c r="D1932" t="s">
        <v>492</v>
      </c>
      <c r="E1932" t="s">
        <v>513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491</v>
      </c>
      <c r="AC1932" t="s">
        <v>519</v>
      </c>
      <c r="AD1932" t="s">
        <v>491</v>
      </c>
      <c r="AE1932" t="s">
        <v>657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463</v>
      </c>
      <c r="C1933" t="s">
        <v>67</v>
      </c>
      <c r="D1933" t="s">
        <v>492</v>
      </c>
      <c r="E1933" t="s">
        <v>492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513</v>
      </c>
      <c r="AC1933" t="s">
        <v>511</v>
      </c>
      <c r="AD1933" t="s">
        <v>164</v>
      </c>
      <c r="AE1933" t="s">
        <v>657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463</v>
      </c>
      <c r="C1934" t="s">
        <v>67</v>
      </c>
      <c r="D1934" t="s">
        <v>492</v>
      </c>
      <c r="E1934" t="s">
        <v>512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513</v>
      </c>
      <c r="AC1934" t="s">
        <v>511</v>
      </c>
      <c r="AD1934" t="s">
        <v>513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463</v>
      </c>
      <c r="C1935" t="s">
        <v>67</v>
      </c>
      <c r="D1935" t="s">
        <v>492</v>
      </c>
      <c r="E1935" t="s">
        <v>519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513</v>
      </c>
      <c r="AC1935" t="s">
        <v>511</v>
      </c>
      <c r="AD1935" t="s">
        <v>513</v>
      </c>
      <c r="AE1935" t="s">
        <v>657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463</v>
      </c>
      <c r="C1936" t="s">
        <v>67</v>
      </c>
      <c r="D1936" t="s">
        <v>647</v>
      </c>
      <c r="E1936" t="s">
        <v>647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513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463</v>
      </c>
      <c r="C1937" t="s">
        <v>67</v>
      </c>
      <c r="D1937" t="s">
        <v>647</v>
      </c>
      <c r="E1937" t="s">
        <v>519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513</v>
      </c>
      <c r="AC1937" t="s">
        <v>164</v>
      </c>
      <c r="AD1937" t="s">
        <v>164</v>
      </c>
      <c r="AE1937" t="s">
        <v>657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463</v>
      </c>
      <c r="C1938" t="s">
        <v>67</v>
      </c>
      <c r="D1938" t="s">
        <v>517</v>
      </c>
      <c r="E1938" t="s">
        <v>517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513</v>
      </c>
      <c r="AC1938" t="s">
        <v>164</v>
      </c>
      <c r="AD1938" t="s">
        <v>491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463</v>
      </c>
      <c r="C1939" t="s">
        <v>67</v>
      </c>
      <c r="D1939" t="s">
        <v>512</v>
      </c>
      <c r="E1939" t="s">
        <v>512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513</v>
      </c>
      <c r="AC1939" t="s">
        <v>164</v>
      </c>
      <c r="AD1939" t="s">
        <v>491</v>
      </c>
      <c r="AE1939" t="s">
        <v>657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463</v>
      </c>
      <c r="C1940" t="s">
        <v>67</v>
      </c>
      <c r="D1940" t="s">
        <v>493</v>
      </c>
      <c r="E1940" t="s">
        <v>493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513</v>
      </c>
      <c r="AC1940" t="s">
        <v>164</v>
      </c>
      <c r="AD1940" t="s">
        <v>513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463</v>
      </c>
      <c r="C1941" t="s">
        <v>69</v>
      </c>
      <c r="D1941" t="s">
        <v>490</v>
      </c>
      <c r="E1941" t="s">
        <v>490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513</v>
      </c>
      <c r="AC1941" t="s">
        <v>164</v>
      </c>
      <c r="AD1941" t="s">
        <v>513</v>
      </c>
      <c r="AE1941" t="s">
        <v>657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463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513</v>
      </c>
      <c r="AC1942" t="s">
        <v>164</v>
      </c>
      <c r="AD1942" t="s">
        <v>492</v>
      </c>
      <c r="AE1942" t="s">
        <v>657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463</v>
      </c>
      <c r="C1943" t="s">
        <v>69</v>
      </c>
      <c r="D1943" t="s">
        <v>164</v>
      </c>
      <c r="E1943" t="s">
        <v>512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513</v>
      </c>
      <c r="AC1943" t="s">
        <v>673</v>
      </c>
      <c r="AD1943" t="s">
        <v>491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463</v>
      </c>
      <c r="C1944" t="s">
        <v>69</v>
      </c>
      <c r="D1944" t="s">
        <v>491</v>
      </c>
      <c r="E1944" t="s">
        <v>511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513</v>
      </c>
      <c r="AC1944" t="s">
        <v>673</v>
      </c>
      <c r="AD1944" t="s">
        <v>513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463</v>
      </c>
      <c r="C1945" t="s">
        <v>69</v>
      </c>
      <c r="D1945" t="s">
        <v>491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513</v>
      </c>
      <c r="AC1945" t="s">
        <v>513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463</v>
      </c>
      <c r="C1946" t="s">
        <v>69</v>
      </c>
      <c r="D1946" t="s">
        <v>491</v>
      </c>
      <c r="E1946" t="s">
        <v>491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513</v>
      </c>
      <c r="AC1946" t="s">
        <v>513</v>
      </c>
      <c r="AD1946" t="s">
        <v>164</v>
      </c>
      <c r="AE1946" t="s">
        <v>657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463</v>
      </c>
      <c r="C1947" t="s">
        <v>69</v>
      </c>
      <c r="D1947" t="s">
        <v>513</v>
      </c>
      <c r="E1947" t="s">
        <v>513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513</v>
      </c>
      <c r="AC1947" t="s">
        <v>513</v>
      </c>
      <c r="AD1947" t="s">
        <v>491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463</v>
      </c>
      <c r="C1948" t="s">
        <v>69</v>
      </c>
      <c r="D1948" t="s">
        <v>492</v>
      </c>
      <c r="E1948" t="s">
        <v>492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513</v>
      </c>
      <c r="AC1948" t="s">
        <v>513</v>
      </c>
      <c r="AD1948" t="s">
        <v>513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463</v>
      </c>
      <c r="C1949" t="s">
        <v>69</v>
      </c>
      <c r="D1949" t="s">
        <v>647</v>
      </c>
      <c r="E1949" t="s">
        <v>647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513</v>
      </c>
      <c r="AC1949" t="s">
        <v>513</v>
      </c>
      <c r="AD1949" t="s">
        <v>513</v>
      </c>
      <c r="AE1949" t="s">
        <v>657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463</v>
      </c>
      <c r="C1950" t="s">
        <v>69</v>
      </c>
      <c r="D1950" t="s">
        <v>647</v>
      </c>
      <c r="E1950" t="s">
        <v>514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513</v>
      </c>
      <c r="AC1950" t="s">
        <v>513</v>
      </c>
      <c r="AD1950" t="s">
        <v>517</v>
      </c>
      <c r="AE1950" t="s">
        <v>657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463</v>
      </c>
      <c r="C1951" t="s">
        <v>69</v>
      </c>
      <c r="D1951" t="s">
        <v>517</v>
      </c>
      <c r="E1951" t="s">
        <v>517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513</v>
      </c>
      <c r="AC1951" t="s">
        <v>513</v>
      </c>
      <c r="AD1951" t="s">
        <v>512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463</v>
      </c>
      <c r="C1952" t="s">
        <v>69</v>
      </c>
      <c r="D1952" t="s">
        <v>512</v>
      </c>
      <c r="E1952" t="s">
        <v>512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513</v>
      </c>
      <c r="AC1952" t="s">
        <v>492</v>
      </c>
      <c r="AD1952" t="s">
        <v>164</v>
      </c>
      <c r="AE1952" t="s">
        <v>657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463</v>
      </c>
      <c r="C1953" t="s">
        <v>71</v>
      </c>
      <c r="D1953" t="s">
        <v>490</v>
      </c>
      <c r="E1953" t="s">
        <v>490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513</v>
      </c>
      <c r="AC1953" t="s">
        <v>492</v>
      </c>
      <c r="AD1953" t="s">
        <v>513</v>
      </c>
      <c r="AE1953" t="s">
        <v>657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463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513</v>
      </c>
      <c r="AC1954" t="s">
        <v>672</v>
      </c>
      <c r="AD1954" t="s">
        <v>491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463</v>
      </c>
      <c r="C1955" t="s">
        <v>71</v>
      </c>
      <c r="D1955" t="s">
        <v>491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513</v>
      </c>
      <c r="AC1955" t="s">
        <v>672</v>
      </c>
      <c r="AD1955" t="s">
        <v>513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463</v>
      </c>
      <c r="C1956" t="s">
        <v>71</v>
      </c>
      <c r="D1956" t="s">
        <v>491</v>
      </c>
      <c r="E1956" t="s">
        <v>491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513</v>
      </c>
      <c r="AC1956" t="s">
        <v>514</v>
      </c>
      <c r="AD1956" t="s">
        <v>513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463</v>
      </c>
      <c r="C1957" t="s">
        <v>71</v>
      </c>
      <c r="D1957" t="s">
        <v>513</v>
      </c>
      <c r="E1957" t="s">
        <v>491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513</v>
      </c>
      <c r="AC1957" t="s">
        <v>517</v>
      </c>
      <c r="AD1957" t="s">
        <v>513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463</v>
      </c>
      <c r="C1958" t="s">
        <v>71</v>
      </c>
      <c r="D1958" t="s">
        <v>513</v>
      </c>
      <c r="E1958" t="s">
        <v>513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513</v>
      </c>
      <c r="AC1958" t="s">
        <v>517</v>
      </c>
      <c r="AD1958" t="s">
        <v>517</v>
      </c>
      <c r="AE1958" t="s">
        <v>657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463</v>
      </c>
      <c r="C1959" t="s">
        <v>71</v>
      </c>
      <c r="D1959" t="s">
        <v>492</v>
      </c>
      <c r="E1959" t="s">
        <v>492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513</v>
      </c>
      <c r="AC1959" t="s">
        <v>512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463</v>
      </c>
      <c r="C1960" t="s">
        <v>71</v>
      </c>
      <c r="D1960" t="s">
        <v>647</v>
      </c>
      <c r="E1960" t="s">
        <v>647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513</v>
      </c>
      <c r="AC1960" t="s">
        <v>512</v>
      </c>
      <c r="AD1960" t="s">
        <v>164</v>
      </c>
      <c r="AE1960" t="s">
        <v>657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463</v>
      </c>
      <c r="C1961" t="s">
        <v>71</v>
      </c>
      <c r="D1961" t="s">
        <v>517</v>
      </c>
      <c r="E1961" t="s">
        <v>517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513</v>
      </c>
      <c r="AC1961" t="s">
        <v>512</v>
      </c>
      <c r="AD1961" t="s">
        <v>491</v>
      </c>
      <c r="AE1961" t="s">
        <v>657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463</v>
      </c>
      <c r="C1962" t="s">
        <v>71</v>
      </c>
      <c r="D1962" t="s">
        <v>512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513</v>
      </c>
      <c r="AC1962" t="s">
        <v>512</v>
      </c>
      <c r="AD1962" t="s">
        <v>513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463</v>
      </c>
      <c r="C1963" t="s">
        <v>71</v>
      </c>
      <c r="D1963" t="s">
        <v>512</v>
      </c>
      <c r="E1963" t="s">
        <v>512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513</v>
      </c>
      <c r="AC1963" t="s">
        <v>512</v>
      </c>
      <c r="AD1963" t="s">
        <v>513</v>
      </c>
      <c r="AE1963" t="s">
        <v>657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463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513</v>
      </c>
      <c r="AC1964" t="s">
        <v>657</v>
      </c>
      <c r="AD1964" t="s">
        <v>511</v>
      </c>
      <c r="AE1964" t="s">
        <v>657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463</v>
      </c>
      <c r="C1965" t="s">
        <v>73</v>
      </c>
      <c r="D1965" t="s">
        <v>164</v>
      </c>
      <c r="E1965" t="s">
        <v>647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513</v>
      </c>
      <c r="AC1965" t="s">
        <v>657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463</v>
      </c>
      <c r="C1966" t="s">
        <v>73</v>
      </c>
      <c r="D1966" t="s">
        <v>164</v>
      </c>
      <c r="E1966" t="s">
        <v>512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513</v>
      </c>
      <c r="AC1966" t="s">
        <v>657</v>
      </c>
      <c r="AD1966" t="s">
        <v>164</v>
      </c>
      <c r="AE1966" t="s">
        <v>657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463</v>
      </c>
      <c r="C1967" t="s">
        <v>73</v>
      </c>
      <c r="D1967" t="s">
        <v>491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513</v>
      </c>
      <c r="AC1967" t="s">
        <v>657</v>
      </c>
      <c r="AD1967" t="s">
        <v>491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463</v>
      </c>
      <c r="C1968" t="s">
        <v>73</v>
      </c>
      <c r="D1968" t="s">
        <v>491</v>
      </c>
      <c r="E1968" t="s">
        <v>491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513</v>
      </c>
      <c r="AC1968" t="s">
        <v>657</v>
      </c>
      <c r="AD1968" t="s">
        <v>513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463</v>
      </c>
      <c r="C1969" t="s">
        <v>73</v>
      </c>
      <c r="D1969" t="s">
        <v>513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513</v>
      </c>
      <c r="AC1969" t="s">
        <v>657</v>
      </c>
      <c r="AD1969" t="s">
        <v>513</v>
      </c>
      <c r="AE1969" t="s">
        <v>657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463</v>
      </c>
      <c r="C1970" t="s">
        <v>73</v>
      </c>
      <c r="D1970" t="s">
        <v>513</v>
      </c>
      <c r="E1970" t="s">
        <v>491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513</v>
      </c>
      <c r="AC1970" t="s">
        <v>657</v>
      </c>
      <c r="AD1970" t="s">
        <v>492</v>
      </c>
      <c r="AE1970" t="s">
        <v>657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463</v>
      </c>
      <c r="C1971" t="s">
        <v>73</v>
      </c>
      <c r="D1971" t="s">
        <v>513</v>
      </c>
      <c r="E1971" t="s">
        <v>513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513</v>
      </c>
      <c r="AC1971" t="s">
        <v>567</v>
      </c>
      <c r="AD1971" t="s">
        <v>164</v>
      </c>
      <c r="AE1971" t="s">
        <v>657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463</v>
      </c>
      <c r="C1972" t="s">
        <v>73</v>
      </c>
      <c r="D1972" t="s">
        <v>492</v>
      </c>
      <c r="E1972" t="s">
        <v>492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492</v>
      </c>
      <c r="AC1972" t="s">
        <v>671</v>
      </c>
      <c r="AD1972" t="s">
        <v>492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463</v>
      </c>
      <c r="C1973" t="s">
        <v>73</v>
      </c>
      <c r="D1973" t="s">
        <v>647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492</v>
      </c>
      <c r="AC1973" t="s">
        <v>671</v>
      </c>
      <c r="AD1973" t="s">
        <v>492</v>
      </c>
      <c r="AE1973" t="s">
        <v>657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463</v>
      </c>
      <c r="C1974" t="s">
        <v>73</v>
      </c>
      <c r="D1974" t="s">
        <v>647</v>
      </c>
      <c r="E1974" t="s">
        <v>647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492</v>
      </c>
      <c r="AC1974" t="s">
        <v>511</v>
      </c>
      <c r="AD1974" t="s">
        <v>492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463</v>
      </c>
      <c r="C1975" t="s">
        <v>73</v>
      </c>
      <c r="D1975" t="s">
        <v>517</v>
      </c>
      <c r="E1975" t="s">
        <v>517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492</v>
      </c>
      <c r="AC1975" t="s">
        <v>490</v>
      </c>
      <c r="AD1975" t="s">
        <v>492</v>
      </c>
      <c r="AE1975" t="s">
        <v>657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463</v>
      </c>
      <c r="C1976" t="s">
        <v>73</v>
      </c>
      <c r="D1976" t="s">
        <v>512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492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463</v>
      </c>
      <c r="C1977" t="s">
        <v>73</v>
      </c>
      <c r="D1977" t="s">
        <v>512</v>
      </c>
      <c r="E1977" t="s">
        <v>512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492</v>
      </c>
      <c r="AC1977" t="s">
        <v>164</v>
      </c>
      <c r="AD1977" t="s">
        <v>164</v>
      </c>
      <c r="AE1977" t="s">
        <v>657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463</v>
      </c>
      <c r="C1978" t="s">
        <v>73</v>
      </c>
      <c r="D1978" t="s">
        <v>519</v>
      </c>
      <c r="E1978" t="s">
        <v>519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492</v>
      </c>
      <c r="AC1978" t="s">
        <v>164</v>
      </c>
      <c r="AD1978" t="s">
        <v>492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464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492</v>
      </c>
      <c r="AC1979" t="s">
        <v>164</v>
      </c>
      <c r="AD1979" t="s">
        <v>492</v>
      </c>
      <c r="AE1979" t="s">
        <v>657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464</v>
      </c>
      <c r="C1980" t="s">
        <v>57</v>
      </c>
      <c r="D1980" t="s">
        <v>491</v>
      </c>
      <c r="E1980" t="s">
        <v>491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492</v>
      </c>
      <c r="AC1980" t="s">
        <v>164</v>
      </c>
      <c r="AD1980" t="s">
        <v>672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464</v>
      </c>
      <c r="C1981" t="s">
        <v>57</v>
      </c>
      <c r="D1981" t="s">
        <v>492</v>
      </c>
      <c r="E1981" t="s">
        <v>646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492</v>
      </c>
      <c r="AC1981" t="s">
        <v>673</v>
      </c>
      <c r="AD1981" t="s">
        <v>492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464</v>
      </c>
      <c r="C1982" t="s">
        <v>57</v>
      </c>
      <c r="D1982" t="s">
        <v>492</v>
      </c>
      <c r="E1982" t="s">
        <v>492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492</v>
      </c>
      <c r="AC1982" t="s">
        <v>673</v>
      </c>
      <c r="AD1982" t="s">
        <v>492</v>
      </c>
      <c r="AE1982" t="s">
        <v>657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464</v>
      </c>
      <c r="C1983" t="s">
        <v>57</v>
      </c>
      <c r="D1983" t="s">
        <v>492</v>
      </c>
      <c r="E1983" t="s">
        <v>515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492</v>
      </c>
      <c r="AC1983" t="s">
        <v>513</v>
      </c>
      <c r="AD1983" t="s">
        <v>490</v>
      </c>
      <c r="AE1983" t="s">
        <v>657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464</v>
      </c>
      <c r="C1984" t="s">
        <v>59</v>
      </c>
      <c r="D1984" t="s">
        <v>490</v>
      </c>
      <c r="E1984" t="s">
        <v>490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492</v>
      </c>
      <c r="AC1984" t="s">
        <v>513</v>
      </c>
      <c r="AD1984" t="s">
        <v>164</v>
      </c>
      <c r="AE1984" t="s">
        <v>657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464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492</v>
      </c>
      <c r="AC1985" t="s">
        <v>513</v>
      </c>
      <c r="AD1985" t="s">
        <v>492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464</v>
      </c>
      <c r="C1986" t="s">
        <v>59</v>
      </c>
      <c r="D1986" t="s">
        <v>491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492</v>
      </c>
      <c r="AC1986" t="s">
        <v>513</v>
      </c>
      <c r="AD1986" t="s">
        <v>492</v>
      </c>
      <c r="AE1986" t="s">
        <v>657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464</v>
      </c>
      <c r="C1987" t="s">
        <v>59</v>
      </c>
      <c r="D1987" t="s">
        <v>491</v>
      </c>
      <c r="E1987" t="s">
        <v>491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492</v>
      </c>
      <c r="AC1987" t="s">
        <v>492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464</v>
      </c>
      <c r="C1988" t="s">
        <v>59</v>
      </c>
      <c r="D1988" t="s">
        <v>492</v>
      </c>
      <c r="E1988" t="s">
        <v>492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492</v>
      </c>
      <c r="AC1988" t="s">
        <v>492</v>
      </c>
      <c r="AD1988" t="s">
        <v>164</v>
      </c>
      <c r="AE1988" t="s">
        <v>657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464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492</v>
      </c>
      <c r="AC1989" t="s">
        <v>492</v>
      </c>
      <c r="AD1989" t="s">
        <v>492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464</v>
      </c>
      <c r="C1990" t="s">
        <v>61</v>
      </c>
      <c r="D1990" t="s">
        <v>490</v>
      </c>
      <c r="E1990" t="s">
        <v>490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492</v>
      </c>
      <c r="AC1990" t="s">
        <v>492</v>
      </c>
      <c r="AD1990" t="s">
        <v>492</v>
      </c>
      <c r="AE1990" t="s">
        <v>657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464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492</v>
      </c>
      <c r="AC1991" t="s">
        <v>492</v>
      </c>
      <c r="AD1991" t="s">
        <v>512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464</v>
      </c>
      <c r="C1992" t="s">
        <v>61</v>
      </c>
      <c r="D1992" t="s">
        <v>491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492</v>
      </c>
      <c r="AC1992" t="s">
        <v>492</v>
      </c>
      <c r="AD1992" t="s">
        <v>519</v>
      </c>
      <c r="AE1992" t="s">
        <v>657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464</v>
      </c>
      <c r="C1993" t="s">
        <v>61</v>
      </c>
      <c r="D1993" t="s">
        <v>491</v>
      </c>
      <c r="E1993" t="s">
        <v>491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492</v>
      </c>
      <c r="AC1993" t="s">
        <v>672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464</v>
      </c>
      <c r="C1994" t="s">
        <v>61</v>
      </c>
      <c r="D1994" t="s">
        <v>492</v>
      </c>
      <c r="E1994" t="s">
        <v>492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492</v>
      </c>
      <c r="AC1994" t="s">
        <v>672</v>
      </c>
      <c r="AD1994" t="s">
        <v>164</v>
      </c>
      <c r="AE1994" t="s">
        <v>657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464</v>
      </c>
      <c r="C1995" t="s">
        <v>63</v>
      </c>
      <c r="D1995" t="s">
        <v>511</v>
      </c>
      <c r="E1995" t="s">
        <v>511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492</v>
      </c>
      <c r="AC1995" t="s">
        <v>672</v>
      </c>
      <c r="AD1995" t="s">
        <v>492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464</v>
      </c>
      <c r="C1996" t="s">
        <v>63</v>
      </c>
      <c r="D1996" t="s">
        <v>490</v>
      </c>
      <c r="E1996" t="s">
        <v>490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492</v>
      </c>
      <c r="AC1996" t="s">
        <v>672</v>
      </c>
      <c r="AD1996" t="s">
        <v>492</v>
      </c>
      <c r="AE1996" t="s">
        <v>657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464</v>
      </c>
      <c r="C1997" t="s">
        <v>63</v>
      </c>
      <c r="D1997" t="s">
        <v>491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492</v>
      </c>
      <c r="AC1997" t="s">
        <v>672</v>
      </c>
      <c r="AD1997" t="s">
        <v>672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464</v>
      </c>
      <c r="C1998" t="s">
        <v>63</v>
      </c>
      <c r="D1998" t="s">
        <v>491</v>
      </c>
      <c r="E1998" t="s">
        <v>491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492</v>
      </c>
      <c r="AC1998" t="s">
        <v>514</v>
      </c>
      <c r="AD1998" t="s">
        <v>492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464</v>
      </c>
      <c r="C1999" t="s">
        <v>63</v>
      </c>
      <c r="D1999" t="s">
        <v>492</v>
      </c>
      <c r="E1999" t="s">
        <v>492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492</v>
      </c>
      <c r="AC1999" t="s">
        <v>514</v>
      </c>
      <c r="AD1999" t="s">
        <v>492</v>
      </c>
      <c r="AE1999" t="s">
        <v>657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464</v>
      </c>
      <c r="C2000" t="s">
        <v>65</v>
      </c>
      <c r="D2000" t="s">
        <v>511</v>
      </c>
      <c r="E2000" t="s">
        <v>511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492</v>
      </c>
      <c r="AC2000" t="s">
        <v>512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464</v>
      </c>
      <c r="C2001" t="s">
        <v>65</v>
      </c>
      <c r="D2001" t="s">
        <v>511</v>
      </c>
      <c r="E2001" t="s">
        <v>491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492</v>
      </c>
      <c r="AC2001" t="s">
        <v>512</v>
      </c>
      <c r="AD2001" t="s">
        <v>164</v>
      </c>
      <c r="AE2001" t="s">
        <v>657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464</v>
      </c>
      <c r="C2002" t="s">
        <v>65</v>
      </c>
      <c r="D2002" t="s">
        <v>490</v>
      </c>
      <c r="E2002" t="s">
        <v>490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492</v>
      </c>
      <c r="AC2002" t="s">
        <v>512</v>
      </c>
      <c r="AD2002" t="s">
        <v>491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464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492</v>
      </c>
      <c r="AC2003" t="s">
        <v>512</v>
      </c>
      <c r="AD2003" t="s">
        <v>492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464</v>
      </c>
      <c r="C2004" t="s">
        <v>65</v>
      </c>
      <c r="D2004" t="s">
        <v>491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492</v>
      </c>
      <c r="AC2004" t="s">
        <v>512</v>
      </c>
      <c r="AD2004" t="s">
        <v>492</v>
      </c>
      <c r="AE2004" t="s">
        <v>657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464</v>
      </c>
      <c r="C2005" t="s">
        <v>65</v>
      </c>
      <c r="D2005" t="s">
        <v>491</v>
      </c>
      <c r="E2005" t="s">
        <v>491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492</v>
      </c>
      <c r="AC2005" t="s">
        <v>512</v>
      </c>
      <c r="AD2005" t="s">
        <v>512</v>
      </c>
      <c r="AE2005" t="s">
        <v>657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464</v>
      </c>
      <c r="C2006" t="s">
        <v>65</v>
      </c>
      <c r="D2006" t="s">
        <v>491</v>
      </c>
      <c r="E2006" t="s">
        <v>512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492</v>
      </c>
      <c r="AC2006" t="s">
        <v>657</v>
      </c>
      <c r="AD2006" t="s">
        <v>490</v>
      </c>
      <c r="AE2006" t="s">
        <v>657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464</v>
      </c>
      <c r="C2007" t="s">
        <v>65</v>
      </c>
      <c r="D2007" t="s">
        <v>513</v>
      </c>
      <c r="E2007" t="s">
        <v>491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492</v>
      </c>
      <c r="AC2007" t="s">
        <v>657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464</v>
      </c>
      <c r="C2008" t="s">
        <v>65</v>
      </c>
      <c r="D2008" t="s">
        <v>513</v>
      </c>
      <c r="E2008" t="s">
        <v>513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492</v>
      </c>
      <c r="AC2008" t="s">
        <v>657</v>
      </c>
      <c r="AD2008" t="s">
        <v>164</v>
      </c>
      <c r="AE2008" t="s">
        <v>657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464</v>
      </c>
      <c r="C2009" t="s">
        <v>65</v>
      </c>
      <c r="D2009" t="s">
        <v>492</v>
      </c>
      <c r="E2009" t="s">
        <v>492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492</v>
      </c>
      <c r="AC2009" t="s">
        <v>657</v>
      </c>
      <c r="AD2009" t="s">
        <v>492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464</v>
      </c>
      <c r="C2010" t="s">
        <v>65</v>
      </c>
      <c r="D2010" t="s">
        <v>512</v>
      </c>
      <c r="E2010" t="s">
        <v>512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492</v>
      </c>
      <c r="AC2010" t="s">
        <v>657</v>
      </c>
      <c r="AD2010" t="s">
        <v>492</v>
      </c>
      <c r="AE2010" t="s">
        <v>657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464</v>
      </c>
      <c r="C2011" t="s">
        <v>67</v>
      </c>
      <c r="D2011" t="s">
        <v>511</v>
      </c>
      <c r="E2011" t="s">
        <v>511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492</v>
      </c>
      <c r="AC2011" t="s">
        <v>519</v>
      </c>
      <c r="AD2011" t="s">
        <v>164</v>
      </c>
      <c r="AE2011" t="s">
        <v>657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464</v>
      </c>
      <c r="C2012" t="s">
        <v>67</v>
      </c>
      <c r="D2012" t="s">
        <v>490</v>
      </c>
      <c r="E2012" t="s">
        <v>490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492</v>
      </c>
      <c r="AC2012" t="s">
        <v>519</v>
      </c>
      <c r="AD2012" t="s">
        <v>492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464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492</v>
      </c>
      <c r="AC2013" t="s">
        <v>519</v>
      </c>
      <c r="AD2013" t="s">
        <v>492</v>
      </c>
      <c r="AE2013" t="s">
        <v>657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464</v>
      </c>
      <c r="C2014" t="s">
        <v>67</v>
      </c>
      <c r="D2014" t="s">
        <v>164</v>
      </c>
      <c r="E2014" t="s">
        <v>512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672</v>
      </c>
      <c r="AC2014" t="s">
        <v>511</v>
      </c>
      <c r="AD2014" t="s">
        <v>511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464</v>
      </c>
      <c r="C2015" t="s">
        <v>67</v>
      </c>
      <c r="D2015" t="s">
        <v>491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672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464</v>
      </c>
      <c r="C2016" t="s">
        <v>67</v>
      </c>
      <c r="D2016" t="s">
        <v>491</v>
      </c>
      <c r="E2016" t="s">
        <v>491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672</v>
      </c>
      <c r="AC2016" t="s">
        <v>164</v>
      </c>
      <c r="AD2016" t="s">
        <v>164</v>
      </c>
      <c r="AE2016" t="s">
        <v>657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464</v>
      </c>
      <c r="C2017" t="s">
        <v>67</v>
      </c>
      <c r="D2017" t="s">
        <v>491</v>
      </c>
      <c r="E2017" t="s">
        <v>512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672</v>
      </c>
      <c r="AC2017" t="s">
        <v>164</v>
      </c>
      <c r="AD2017" t="s">
        <v>491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464</v>
      </c>
      <c r="C2018" t="s">
        <v>67</v>
      </c>
      <c r="D2018" t="s">
        <v>492</v>
      </c>
      <c r="E2018" t="s">
        <v>492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672</v>
      </c>
      <c r="AC2018" t="s">
        <v>164</v>
      </c>
      <c r="AD2018" t="s">
        <v>492</v>
      </c>
      <c r="AE2018" t="s">
        <v>657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464</v>
      </c>
      <c r="C2019" t="s">
        <v>67</v>
      </c>
      <c r="D2019" t="s">
        <v>512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672</v>
      </c>
      <c r="AC2019" t="s">
        <v>164</v>
      </c>
      <c r="AD2019" t="s">
        <v>672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464</v>
      </c>
      <c r="C2020" t="s">
        <v>67</v>
      </c>
      <c r="D2020" t="s">
        <v>512</v>
      </c>
      <c r="E2020" t="s">
        <v>512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672</v>
      </c>
      <c r="AC2020" t="s">
        <v>164</v>
      </c>
      <c r="AD2020" t="s">
        <v>672</v>
      </c>
      <c r="AE2020" t="s">
        <v>657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464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672</v>
      </c>
      <c r="AC2021" t="s">
        <v>164</v>
      </c>
      <c r="AD2021" t="s">
        <v>512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464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672</v>
      </c>
      <c r="AC2022" t="s">
        <v>673</v>
      </c>
      <c r="AD2022" t="s">
        <v>164</v>
      </c>
      <c r="AE2022" t="s">
        <v>657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464</v>
      </c>
      <c r="C2023" t="s">
        <v>69</v>
      </c>
      <c r="D2023" t="s">
        <v>491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672</v>
      </c>
      <c r="AC2023" t="s">
        <v>673</v>
      </c>
      <c r="AD2023" t="s">
        <v>672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464</v>
      </c>
      <c r="C2024" t="s">
        <v>69</v>
      </c>
      <c r="D2024" t="s">
        <v>491</v>
      </c>
      <c r="E2024" t="s">
        <v>491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672</v>
      </c>
      <c r="AC2024" t="s">
        <v>673</v>
      </c>
      <c r="AD2024" t="s">
        <v>672</v>
      </c>
      <c r="AE2024" t="s">
        <v>657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464</v>
      </c>
      <c r="C2025" t="s">
        <v>69</v>
      </c>
      <c r="D2025" t="s">
        <v>491</v>
      </c>
      <c r="E2025" t="s">
        <v>512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672</v>
      </c>
      <c r="AC2025" t="s">
        <v>492</v>
      </c>
      <c r="AD2025" t="s">
        <v>164</v>
      </c>
      <c r="AE2025" t="s">
        <v>657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464</v>
      </c>
      <c r="C2026" t="s">
        <v>69</v>
      </c>
      <c r="D2026" t="s">
        <v>492</v>
      </c>
      <c r="E2026" t="s">
        <v>492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672</v>
      </c>
      <c r="AC2026" t="s">
        <v>492</v>
      </c>
      <c r="AD2026" t="s">
        <v>492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464</v>
      </c>
      <c r="C2027" t="s">
        <v>69</v>
      </c>
      <c r="D2027" t="s">
        <v>512</v>
      </c>
      <c r="E2027" t="s">
        <v>512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672</v>
      </c>
      <c r="AC2027" t="s">
        <v>492</v>
      </c>
      <c r="AD2027" t="s">
        <v>492</v>
      </c>
      <c r="AE2027" t="s">
        <v>657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464</v>
      </c>
      <c r="C2028" t="s">
        <v>71</v>
      </c>
      <c r="D2028" t="s">
        <v>490</v>
      </c>
      <c r="E2028" t="s">
        <v>490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672</v>
      </c>
      <c r="AC2028" t="s">
        <v>492</v>
      </c>
      <c r="AD2028" t="s">
        <v>672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464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672</v>
      </c>
      <c r="AC2029" t="s">
        <v>492</v>
      </c>
      <c r="AD2029" t="s">
        <v>672</v>
      </c>
      <c r="AE2029" t="s">
        <v>657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464</v>
      </c>
      <c r="C2030" t="s">
        <v>71</v>
      </c>
      <c r="D2030" t="s">
        <v>164</v>
      </c>
      <c r="E2030" t="s">
        <v>491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672</v>
      </c>
      <c r="AC2030" t="s">
        <v>672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464</v>
      </c>
      <c r="C2031" t="s">
        <v>71</v>
      </c>
      <c r="D2031" t="s">
        <v>164</v>
      </c>
      <c r="E2031" t="s">
        <v>512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672</v>
      </c>
      <c r="AC2031" t="s">
        <v>672</v>
      </c>
      <c r="AD2031" t="s">
        <v>164</v>
      </c>
      <c r="AE2031" t="s">
        <v>657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464</v>
      </c>
      <c r="C2032" t="s">
        <v>71</v>
      </c>
      <c r="D2032" t="s">
        <v>491</v>
      </c>
      <c r="E2032" t="s">
        <v>491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672</v>
      </c>
      <c r="AC2032" t="s">
        <v>672</v>
      </c>
      <c r="AD2032" t="s">
        <v>672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464</v>
      </c>
      <c r="C2033" t="s">
        <v>71</v>
      </c>
      <c r="D2033" t="s">
        <v>491</v>
      </c>
      <c r="E2033" t="s">
        <v>512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672</v>
      </c>
      <c r="AC2033" t="s">
        <v>672</v>
      </c>
      <c r="AD2033" t="s">
        <v>672</v>
      </c>
      <c r="AE2033" t="s">
        <v>657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464</v>
      </c>
      <c r="C2034" t="s">
        <v>71</v>
      </c>
      <c r="D2034" t="s">
        <v>513</v>
      </c>
      <c r="E2034" t="s">
        <v>513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672</v>
      </c>
      <c r="AC2034" t="s">
        <v>512</v>
      </c>
      <c r="AD2034" t="s">
        <v>164</v>
      </c>
      <c r="AE2034" t="s">
        <v>657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464</v>
      </c>
      <c r="C2035" t="s">
        <v>71</v>
      </c>
      <c r="D2035" t="s">
        <v>512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672</v>
      </c>
      <c r="AC2035" t="s">
        <v>512</v>
      </c>
      <c r="AD2035" t="s">
        <v>672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464</v>
      </c>
      <c r="C2036" t="s">
        <v>71</v>
      </c>
      <c r="D2036" t="s">
        <v>512</v>
      </c>
      <c r="E2036" t="s">
        <v>512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672</v>
      </c>
      <c r="AC2036" t="s">
        <v>657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464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672</v>
      </c>
      <c r="AC2037" t="s">
        <v>657</v>
      </c>
      <c r="AD2037" t="s">
        <v>164</v>
      </c>
      <c r="AE2037" t="s">
        <v>657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464</v>
      </c>
      <c r="C2038" t="s">
        <v>73</v>
      </c>
      <c r="D2038" t="s">
        <v>164</v>
      </c>
      <c r="E2038" t="s">
        <v>491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672</v>
      </c>
      <c r="AC2038" t="s">
        <v>657</v>
      </c>
      <c r="AD2038" t="s">
        <v>492</v>
      </c>
      <c r="AE2038" t="s">
        <v>657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464</v>
      </c>
      <c r="C2039" t="s">
        <v>73</v>
      </c>
      <c r="D2039" t="s">
        <v>164</v>
      </c>
      <c r="E2039" t="s">
        <v>513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672</v>
      </c>
      <c r="AC2039" t="s">
        <v>657</v>
      </c>
      <c r="AD2039" t="s">
        <v>672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464</v>
      </c>
      <c r="C2040" t="s">
        <v>73</v>
      </c>
      <c r="D2040" t="s">
        <v>164</v>
      </c>
      <c r="E2040" t="s">
        <v>512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672</v>
      </c>
      <c r="AC2040" t="s">
        <v>657</v>
      </c>
      <c r="AD2040" t="s">
        <v>672</v>
      </c>
      <c r="AE2040" t="s">
        <v>657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464</v>
      </c>
      <c r="C2041" t="s">
        <v>73</v>
      </c>
      <c r="D2041" t="s">
        <v>491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672</v>
      </c>
      <c r="AC2041" t="s">
        <v>657</v>
      </c>
      <c r="AD2041" t="s">
        <v>512</v>
      </c>
      <c r="AE2041" t="s">
        <v>657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464</v>
      </c>
      <c r="C2042" t="s">
        <v>73</v>
      </c>
      <c r="D2042" t="s">
        <v>491</v>
      </c>
      <c r="E2042" t="s">
        <v>491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514</v>
      </c>
      <c r="AC2042" t="s">
        <v>164</v>
      </c>
      <c r="AD2042" t="s">
        <v>164</v>
      </c>
      <c r="AE2042" t="s">
        <v>657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464</v>
      </c>
      <c r="C2043" t="s">
        <v>73</v>
      </c>
      <c r="D2043" t="s">
        <v>491</v>
      </c>
      <c r="E2043" t="s">
        <v>512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514</v>
      </c>
      <c r="AC2043" t="s">
        <v>164</v>
      </c>
      <c r="AD2043" t="s">
        <v>514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464</v>
      </c>
      <c r="C2044" t="s">
        <v>73</v>
      </c>
      <c r="D2044" t="s">
        <v>513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514</v>
      </c>
      <c r="AC2044" t="s">
        <v>164</v>
      </c>
      <c r="AD2044" t="s">
        <v>514</v>
      </c>
      <c r="AE2044" t="s">
        <v>657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464</v>
      </c>
      <c r="C2045" t="s">
        <v>73</v>
      </c>
      <c r="D2045" t="s">
        <v>513</v>
      </c>
      <c r="E2045" t="s">
        <v>513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514</v>
      </c>
      <c r="AC2045" t="s">
        <v>513</v>
      </c>
      <c r="AD2045" t="s">
        <v>514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464</v>
      </c>
      <c r="C2046" t="s">
        <v>73</v>
      </c>
      <c r="D2046" t="s">
        <v>492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514</v>
      </c>
      <c r="AC2046" t="s">
        <v>513</v>
      </c>
      <c r="AD2046" t="s">
        <v>514</v>
      </c>
      <c r="AE2046" t="s">
        <v>657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464</v>
      </c>
      <c r="C2047" t="s">
        <v>73</v>
      </c>
      <c r="D2047" t="s">
        <v>492</v>
      </c>
      <c r="E2047" t="s">
        <v>492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514</v>
      </c>
      <c r="AC2047" t="s">
        <v>514</v>
      </c>
      <c r="AD2047" t="s">
        <v>514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464</v>
      </c>
      <c r="C2048" t="s">
        <v>73</v>
      </c>
      <c r="D2048" t="s">
        <v>647</v>
      </c>
      <c r="E2048" t="s">
        <v>647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514</v>
      </c>
      <c r="AC2048" t="s">
        <v>514</v>
      </c>
      <c r="AD2048" t="s">
        <v>514</v>
      </c>
      <c r="AE2048" t="s">
        <v>657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464</v>
      </c>
      <c r="C2049" t="s">
        <v>73</v>
      </c>
      <c r="D2049" t="s">
        <v>512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514</v>
      </c>
      <c r="AC2049" t="s">
        <v>512</v>
      </c>
      <c r="AD2049" t="s">
        <v>514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464</v>
      </c>
      <c r="C2050" t="s">
        <v>73</v>
      </c>
      <c r="D2050" t="s">
        <v>512</v>
      </c>
      <c r="E2050" t="s">
        <v>491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514</v>
      </c>
      <c r="AC2050" t="s">
        <v>657</v>
      </c>
      <c r="AD2050" t="s">
        <v>164</v>
      </c>
      <c r="AE2050" t="s">
        <v>657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464</v>
      </c>
      <c r="C2051" t="s">
        <v>73</v>
      </c>
      <c r="D2051" t="s">
        <v>512</v>
      </c>
      <c r="E2051" t="s">
        <v>512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514</v>
      </c>
      <c r="AC2051" t="s">
        <v>657</v>
      </c>
      <c r="AD2051" t="s">
        <v>492</v>
      </c>
      <c r="AE2051" t="s">
        <v>657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465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514</v>
      </c>
      <c r="AC2052" t="s">
        <v>657</v>
      </c>
      <c r="AD2052" t="s">
        <v>514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465</v>
      </c>
      <c r="C2053" t="s">
        <v>57</v>
      </c>
      <c r="D2053" t="s">
        <v>491</v>
      </c>
      <c r="E2053" t="s">
        <v>491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517</v>
      </c>
      <c r="AC2053" t="s">
        <v>164</v>
      </c>
      <c r="AD2053" t="s">
        <v>164</v>
      </c>
      <c r="AE2053" t="s">
        <v>657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465</v>
      </c>
      <c r="C2054" t="s">
        <v>57</v>
      </c>
      <c r="D2054" t="s">
        <v>515</v>
      </c>
      <c r="E2054" t="s">
        <v>515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517</v>
      </c>
      <c r="AC2054" t="s">
        <v>164</v>
      </c>
      <c r="AD2054" t="s">
        <v>517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465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517</v>
      </c>
      <c r="AC2055" t="s">
        <v>164</v>
      </c>
      <c r="AD2055" t="s">
        <v>517</v>
      </c>
      <c r="AE2055" t="s">
        <v>657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465</v>
      </c>
      <c r="C2056" t="s">
        <v>59</v>
      </c>
      <c r="D2056" t="s">
        <v>491</v>
      </c>
      <c r="E2056" t="s">
        <v>491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517</v>
      </c>
      <c r="AC2056" t="s">
        <v>673</v>
      </c>
      <c r="AD2056" t="s">
        <v>517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465</v>
      </c>
      <c r="C2057" t="s">
        <v>59</v>
      </c>
      <c r="D2057" t="s">
        <v>492</v>
      </c>
      <c r="E2057" t="s">
        <v>492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517</v>
      </c>
      <c r="AC2057" t="s">
        <v>513</v>
      </c>
      <c r="AD2057" t="s">
        <v>517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465</v>
      </c>
      <c r="C2058" t="s">
        <v>59</v>
      </c>
      <c r="D2058" t="s">
        <v>515</v>
      </c>
      <c r="E2058" t="s">
        <v>515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517</v>
      </c>
      <c r="AC2058" t="s">
        <v>517</v>
      </c>
      <c r="AD2058" t="s">
        <v>164</v>
      </c>
      <c r="AE2058" t="s">
        <v>657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465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517</v>
      </c>
      <c r="AC2059" t="s">
        <v>517</v>
      </c>
      <c r="AD2059" t="s">
        <v>517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465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517</v>
      </c>
      <c r="AC2060" t="s">
        <v>517</v>
      </c>
      <c r="AD2060" t="s">
        <v>517</v>
      </c>
      <c r="AE2060" t="s">
        <v>657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465</v>
      </c>
      <c r="C2061" t="s">
        <v>61</v>
      </c>
      <c r="D2061" t="s">
        <v>491</v>
      </c>
      <c r="E2061" t="s">
        <v>491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517</v>
      </c>
      <c r="AC2061" t="s">
        <v>512</v>
      </c>
      <c r="AD2061" t="s">
        <v>514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465</v>
      </c>
      <c r="C2062" t="s">
        <v>61</v>
      </c>
      <c r="D2062" t="s">
        <v>492</v>
      </c>
      <c r="E2062" t="s">
        <v>492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517</v>
      </c>
      <c r="AC2062" t="s">
        <v>657</v>
      </c>
      <c r="AD2062" t="s">
        <v>517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465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517</v>
      </c>
      <c r="AC2063" t="s">
        <v>657</v>
      </c>
      <c r="AD2063" t="s">
        <v>517</v>
      </c>
      <c r="AE2063" t="s">
        <v>657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465</v>
      </c>
      <c r="C2064" t="s">
        <v>63</v>
      </c>
      <c r="D2064" t="s">
        <v>490</v>
      </c>
      <c r="E2064" t="s">
        <v>490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512</v>
      </c>
      <c r="AC2064" t="s">
        <v>511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465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512</v>
      </c>
      <c r="AC2065" t="s">
        <v>511</v>
      </c>
      <c r="AD2065" t="s">
        <v>164</v>
      </c>
      <c r="AE2065" t="s">
        <v>657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465</v>
      </c>
      <c r="C2066" t="s">
        <v>63</v>
      </c>
      <c r="D2066" t="s">
        <v>491</v>
      </c>
      <c r="E2066" t="s">
        <v>491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512</v>
      </c>
      <c r="AC2066" t="s">
        <v>511</v>
      </c>
      <c r="AD2066" t="s">
        <v>512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465</v>
      </c>
      <c r="C2067" t="s">
        <v>63</v>
      </c>
      <c r="D2067" t="s">
        <v>492</v>
      </c>
      <c r="E2067" t="s">
        <v>492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512</v>
      </c>
      <c r="AC2067" t="s">
        <v>490</v>
      </c>
      <c r="AD2067" t="s">
        <v>512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465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512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465</v>
      </c>
      <c r="C2069" t="s">
        <v>65</v>
      </c>
      <c r="D2069" t="s">
        <v>511</v>
      </c>
      <c r="E2069" t="s">
        <v>511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512</v>
      </c>
      <c r="AC2069" t="s">
        <v>164</v>
      </c>
      <c r="AD2069" t="s">
        <v>164</v>
      </c>
      <c r="AE2069" t="s">
        <v>657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465</v>
      </c>
      <c r="C2070" t="s">
        <v>65</v>
      </c>
      <c r="D2070" t="s">
        <v>490</v>
      </c>
      <c r="E2070" t="s">
        <v>490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512</v>
      </c>
      <c r="AC2070" t="s">
        <v>164</v>
      </c>
      <c r="AD2070" t="s">
        <v>491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465</v>
      </c>
      <c r="C2071" t="s">
        <v>65</v>
      </c>
      <c r="D2071" t="s">
        <v>490</v>
      </c>
      <c r="E2071" t="s">
        <v>512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512</v>
      </c>
      <c r="AC2071" t="s">
        <v>164</v>
      </c>
      <c r="AD2071" t="s">
        <v>491</v>
      </c>
      <c r="AE2071" t="s">
        <v>657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465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512</v>
      </c>
      <c r="AC2072" t="s">
        <v>164</v>
      </c>
      <c r="AD2072" t="s">
        <v>492</v>
      </c>
      <c r="AE2072" t="s">
        <v>657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465</v>
      </c>
      <c r="C2073" t="s">
        <v>65</v>
      </c>
      <c r="D2073" t="s">
        <v>491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512</v>
      </c>
      <c r="AC2073" t="s">
        <v>164</v>
      </c>
      <c r="AD2073" t="s">
        <v>512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465</v>
      </c>
      <c r="C2074" t="s">
        <v>65</v>
      </c>
      <c r="D2074" t="s">
        <v>491</v>
      </c>
      <c r="E2074" t="s">
        <v>491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512</v>
      </c>
      <c r="AC2074" t="s">
        <v>164</v>
      </c>
      <c r="AD2074" t="s">
        <v>512</v>
      </c>
      <c r="AE2074" t="s">
        <v>657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465</v>
      </c>
      <c r="C2075" t="s">
        <v>65</v>
      </c>
      <c r="D2075" t="s">
        <v>491</v>
      </c>
      <c r="E2075" t="s">
        <v>513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512</v>
      </c>
      <c r="AC2075" t="s">
        <v>673</v>
      </c>
      <c r="AD2075" t="s">
        <v>164</v>
      </c>
      <c r="AE2075" t="s">
        <v>657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465</v>
      </c>
      <c r="C2076" t="s">
        <v>65</v>
      </c>
      <c r="D2076" t="s">
        <v>491</v>
      </c>
      <c r="E2076" t="s">
        <v>512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512</v>
      </c>
      <c r="AC2076" t="s">
        <v>673</v>
      </c>
      <c r="AD2076" t="s">
        <v>491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465</v>
      </c>
      <c r="C2077" t="s">
        <v>65</v>
      </c>
      <c r="D2077" t="s">
        <v>492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512</v>
      </c>
      <c r="AC2077" t="s">
        <v>673</v>
      </c>
      <c r="AD2077" t="s">
        <v>491</v>
      </c>
      <c r="AE2077" t="s">
        <v>657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465</v>
      </c>
      <c r="C2078" t="s">
        <v>65</v>
      </c>
      <c r="D2078" t="s">
        <v>492</v>
      </c>
      <c r="E2078" t="s">
        <v>491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512</v>
      </c>
      <c r="AC2078" t="s">
        <v>673</v>
      </c>
      <c r="AD2078" t="s">
        <v>512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465</v>
      </c>
      <c r="C2079" t="s">
        <v>65</v>
      </c>
      <c r="D2079" t="s">
        <v>492</v>
      </c>
      <c r="E2079" t="s">
        <v>492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512</v>
      </c>
      <c r="AC2079" t="s">
        <v>673</v>
      </c>
      <c r="AD2079" t="s">
        <v>512</v>
      </c>
      <c r="AE2079" t="s">
        <v>657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465</v>
      </c>
      <c r="C2080" t="s">
        <v>65</v>
      </c>
      <c r="D2080" t="s">
        <v>492</v>
      </c>
      <c r="E2080" t="s">
        <v>514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512</v>
      </c>
      <c r="AC2080" t="s">
        <v>513</v>
      </c>
      <c r="AD2080" t="s">
        <v>164</v>
      </c>
      <c r="AE2080" t="s">
        <v>657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465</v>
      </c>
      <c r="C2081" t="s">
        <v>65</v>
      </c>
      <c r="D2081" t="s">
        <v>492</v>
      </c>
      <c r="E2081" t="s">
        <v>512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512</v>
      </c>
      <c r="AC2081" t="s">
        <v>513</v>
      </c>
      <c r="AD2081" t="s">
        <v>513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465</v>
      </c>
      <c r="C2082" t="s">
        <v>65</v>
      </c>
      <c r="D2082" t="s">
        <v>512</v>
      </c>
      <c r="E2082" t="s">
        <v>512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512</v>
      </c>
      <c r="AC2082" t="s">
        <v>513</v>
      </c>
      <c r="AD2082" t="s">
        <v>512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465</v>
      </c>
      <c r="C2083" t="s">
        <v>65</v>
      </c>
      <c r="D2083" t="s">
        <v>519</v>
      </c>
      <c r="E2083" t="s">
        <v>519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512</v>
      </c>
      <c r="AC2083" t="s">
        <v>513</v>
      </c>
      <c r="AD2083" t="s">
        <v>512</v>
      </c>
      <c r="AE2083" t="s">
        <v>657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465</v>
      </c>
      <c r="C2084" t="s">
        <v>65</v>
      </c>
      <c r="D2084" t="s">
        <v>493</v>
      </c>
      <c r="E2084" t="s">
        <v>493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512</v>
      </c>
      <c r="AC2084" t="s">
        <v>492</v>
      </c>
      <c r="AD2084" t="s">
        <v>164</v>
      </c>
      <c r="AE2084" t="s">
        <v>657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465</v>
      </c>
      <c r="C2085" t="s">
        <v>65</v>
      </c>
      <c r="D2085" t="s">
        <v>515</v>
      </c>
      <c r="E2085" t="s">
        <v>515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512</v>
      </c>
      <c r="AC2085" t="s">
        <v>492</v>
      </c>
      <c r="AD2085" t="s">
        <v>492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465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512</v>
      </c>
      <c r="AC2086" t="s">
        <v>492</v>
      </c>
      <c r="AD2086" t="s">
        <v>512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465</v>
      </c>
      <c r="C2087" t="s">
        <v>67</v>
      </c>
      <c r="D2087" t="s">
        <v>511</v>
      </c>
      <c r="E2087" t="s">
        <v>511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512</v>
      </c>
      <c r="AC2087" t="s">
        <v>492</v>
      </c>
      <c r="AD2087" t="s">
        <v>512</v>
      </c>
      <c r="AE2087" t="s">
        <v>657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465</v>
      </c>
      <c r="C2088" t="s">
        <v>67</v>
      </c>
      <c r="D2088" t="s">
        <v>490</v>
      </c>
      <c r="E2088" t="s">
        <v>490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512</v>
      </c>
      <c r="AC2088" t="s">
        <v>672</v>
      </c>
      <c r="AD2088" t="s">
        <v>164</v>
      </c>
      <c r="AE2088" t="s">
        <v>657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465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512</v>
      </c>
      <c r="AC2089" t="s">
        <v>672</v>
      </c>
      <c r="AD2089" t="s">
        <v>512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465</v>
      </c>
      <c r="C2090" t="s">
        <v>67</v>
      </c>
      <c r="D2090" t="s">
        <v>164</v>
      </c>
      <c r="E2090" t="s">
        <v>513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512</v>
      </c>
      <c r="AC2090" t="s">
        <v>514</v>
      </c>
      <c r="AD2090" t="s">
        <v>491</v>
      </c>
      <c r="AE2090" t="s">
        <v>657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465</v>
      </c>
      <c r="C2091" t="s">
        <v>67</v>
      </c>
      <c r="D2091" t="s">
        <v>164</v>
      </c>
      <c r="E2091" t="s">
        <v>512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512</v>
      </c>
      <c r="AC2091" t="s">
        <v>517</v>
      </c>
      <c r="AD2091" t="s">
        <v>512</v>
      </c>
      <c r="AE2091" t="s">
        <v>657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465</v>
      </c>
      <c r="C2092" t="s">
        <v>67</v>
      </c>
      <c r="D2092" t="s">
        <v>491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512</v>
      </c>
      <c r="AC2092" t="s">
        <v>512</v>
      </c>
      <c r="AD2092" t="s">
        <v>671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465</v>
      </c>
      <c r="C2093" t="s">
        <v>67</v>
      </c>
      <c r="D2093" t="s">
        <v>491</v>
      </c>
      <c r="E2093" t="s">
        <v>491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512</v>
      </c>
      <c r="AC2093" t="s">
        <v>512</v>
      </c>
      <c r="AD2093" t="s">
        <v>511</v>
      </c>
      <c r="AE2093" t="s">
        <v>657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465</v>
      </c>
      <c r="C2094" t="s">
        <v>67</v>
      </c>
      <c r="D2094" t="s">
        <v>491</v>
      </c>
      <c r="E2094" t="s">
        <v>513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512</v>
      </c>
      <c r="AC2094" t="s">
        <v>512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465</v>
      </c>
      <c r="C2095" t="s">
        <v>67</v>
      </c>
      <c r="D2095" t="s">
        <v>491</v>
      </c>
      <c r="E2095" t="s">
        <v>512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512</v>
      </c>
      <c r="AC2095" t="s">
        <v>512</v>
      </c>
      <c r="AD2095" t="s">
        <v>164</v>
      </c>
      <c r="AE2095" t="s">
        <v>657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465</v>
      </c>
      <c r="C2096" t="s">
        <v>67</v>
      </c>
      <c r="D2096" t="s">
        <v>513</v>
      </c>
      <c r="E2096" t="s">
        <v>491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512</v>
      </c>
      <c r="AC2096" t="s">
        <v>512</v>
      </c>
      <c r="AD2096" t="s">
        <v>491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465</v>
      </c>
      <c r="C2097" t="s">
        <v>67</v>
      </c>
      <c r="D2097" t="s">
        <v>513</v>
      </c>
      <c r="E2097" t="s">
        <v>513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512</v>
      </c>
      <c r="AC2097" t="s">
        <v>512</v>
      </c>
      <c r="AD2097" t="s">
        <v>491</v>
      </c>
      <c r="AE2097" t="s">
        <v>657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465</v>
      </c>
      <c r="C2098" t="s">
        <v>67</v>
      </c>
      <c r="D2098" t="s">
        <v>492</v>
      </c>
      <c r="E2098" t="s">
        <v>492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512</v>
      </c>
      <c r="AC2098" t="s">
        <v>512</v>
      </c>
      <c r="AD2098" t="s">
        <v>492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465</v>
      </c>
      <c r="C2099" t="s">
        <v>67</v>
      </c>
      <c r="D2099" t="s">
        <v>492</v>
      </c>
      <c r="E2099" t="s">
        <v>512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512</v>
      </c>
      <c r="AC2099" t="s">
        <v>512</v>
      </c>
      <c r="AD2099" t="s">
        <v>492</v>
      </c>
      <c r="AE2099" t="s">
        <v>657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465</v>
      </c>
      <c r="C2100" t="s">
        <v>67</v>
      </c>
      <c r="D2100" t="s">
        <v>647</v>
      </c>
      <c r="E2100" t="s">
        <v>517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512</v>
      </c>
      <c r="AC2100" t="s">
        <v>512</v>
      </c>
      <c r="AD2100" t="s">
        <v>512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465</v>
      </c>
      <c r="C2101" t="s">
        <v>67</v>
      </c>
      <c r="D2101" t="s">
        <v>514</v>
      </c>
      <c r="E2101" t="s">
        <v>514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512</v>
      </c>
      <c r="AC2101" t="s">
        <v>512</v>
      </c>
      <c r="AD2101" t="s">
        <v>512</v>
      </c>
      <c r="AE2101" t="s">
        <v>657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465</v>
      </c>
      <c r="C2102" t="s">
        <v>67</v>
      </c>
      <c r="D2102" t="s">
        <v>517</v>
      </c>
      <c r="E2102" t="s">
        <v>517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512</v>
      </c>
      <c r="AC2102" t="s">
        <v>512</v>
      </c>
      <c r="AD2102" t="s">
        <v>567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465</v>
      </c>
      <c r="C2103" t="s">
        <v>67</v>
      </c>
      <c r="D2103" t="s">
        <v>512</v>
      </c>
      <c r="E2103" t="s">
        <v>512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512</v>
      </c>
      <c r="AC2103" t="s">
        <v>657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465</v>
      </c>
      <c r="C2104" t="s">
        <v>67</v>
      </c>
      <c r="D2104" t="s">
        <v>512</v>
      </c>
      <c r="E2104" t="s">
        <v>567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512</v>
      </c>
      <c r="AC2104" t="s">
        <v>657</v>
      </c>
      <c r="AD2104" t="s">
        <v>164</v>
      </c>
      <c r="AE2104" t="s">
        <v>657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465</v>
      </c>
      <c r="C2105" t="s">
        <v>67</v>
      </c>
      <c r="D2105" t="s">
        <v>519</v>
      </c>
      <c r="E2105" t="s">
        <v>519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512</v>
      </c>
      <c r="AC2105" t="s">
        <v>657</v>
      </c>
      <c r="AD2105" t="s">
        <v>492</v>
      </c>
      <c r="AE2105" t="s">
        <v>657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465</v>
      </c>
      <c r="C2106" t="s">
        <v>67</v>
      </c>
      <c r="D2106" t="s">
        <v>493</v>
      </c>
      <c r="E2106" t="s">
        <v>493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512</v>
      </c>
      <c r="AC2106" t="s">
        <v>657</v>
      </c>
      <c r="AD2106" t="s">
        <v>672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465</v>
      </c>
      <c r="C2107" t="s">
        <v>67</v>
      </c>
      <c r="D2107" t="s">
        <v>515</v>
      </c>
      <c r="E2107" t="s">
        <v>515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512</v>
      </c>
      <c r="AC2107" t="s">
        <v>657</v>
      </c>
      <c r="AD2107" t="s">
        <v>512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465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512</v>
      </c>
      <c r="AC2108" t="s">
        <v>657</v>
      </c>
      <c r="AD2108" t="s">
        <v>512</v>
      </c>
      <c r="AE2108" t="s">
        <v>657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465</v>
      </c>
      <c r="C2109" t="s">
        <v>69</v>
      </c>
      <c r="D2109" t="s">
        <v>164</v>
      </c>
      <c r="E2109" t="s">
        <v>513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512</v>
      </c>
      <c r="AC2109" t="s">
        <v>657</v>
      </c>
      <c r="AD2109" t="s">
        <v>567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465</v>
      </c>
      <c r="C2110" t="s">
        <v>69</v>
      </c>
      <c r="D2110" t="s">
        <v>164</v>
      </c>
      <c r="E2110" t="s">
        <v>512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512</v>
      </c>
      <c r="AC2110" t="s">
        <v>567</v>
      </c>
      <c r="AD2110" t="s">
        <v>512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465</v>
      </c>
      <c r="C2111" t="s">
        <v>69</v>
      </c>
      <c r="D2111" t="s">
        <v>491</v>
      </c>
      <c r="E2111" t="s">
        <v>511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512</v>
      </c>
      <c r="AC2111" t="s">
        <v>519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465</v>
      </c>
      <c r="C2112" t="s">
        <v>69</v>
      </c>
      <c r="D2112" t="s">
        <v>491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512</v>
      </c>
      <c r="AC2112" t="s">
        <v>519</v>
      </c>
      <c r="AD2112" t="s">
        <v>164</v>
      </c>
      <c r="AE2112" t="s">
        <v>657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465</v>
      </c>
      <c r="C2113" t="s">
        <v>69</v>
      </c>
      <c r="D2113" t="s">
        <v>491</v>
      </c>
      <c r="E2113" t="s">
        <v>491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512</v>
      </c>
      <c r="AC2113" t="s">
        <v>519</v>
      </c>
      <c r="AD2113" t="s">
        <v>512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465</v>
      </c>
      <c r="C2114" t="s">
        <v>69</v>
      </c>
      <c r="D2114" t="s">
        <v>491</v>
      </c>
      <c r="E2114" t="s">
        <v>517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567</v>
      </c>
      <c r="AC2114" t="s">
        <v>164</v>
      </c>
      <c r="AD2114" t="s">
        <v>512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465</v>
      </c>
      <c r="C2115" t="s">
        <v>69</v>
      </c>
      <c r="D2115" t="s">
        <v>491</v>
      </c>
      <c r="E2115" t="s">
        <v>512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567</v>
      </c>
      <c r="AC2115" t="s">
        <v>512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465</v>
      </c>
      <c r="C2116" t="s">
        <v>69</v>
      </c>
      <c r="D2116" t="s">
        <v>513</v>
      </c>
      <c r="E2116" t="s">
        <v>513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567</v>
      </c>
      <c r="AC2116" t="s">
        <v>512</v>
      </c>
      <c r="AD2116" t="s">
        <v>512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465</v>
      </c>
      <c r="C2117" t="s">
        <v>69</v>
      </c>
      <c r="D2117" t="s">
        <v>492</v>
      </c>
      <c r="E2117" t="s">
        <v>492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519</v>
      </c>
      <c r="AC2117" t="s">
        <v>164</v>
      </c>
      <c r="AD2117" t="s">
        <v>164</v>
      </c>
      <c r="AE2117" t="s">
        <v>657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465</v>
      </c>
      <c r="C2118" t="s">
        <v>69</v>
      </c>
      <c r="D2118" t="s">
        <v>647</v>
      </c>
      <c r="E2118" t="s">
        <v>647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519</v>
      </c>
      <c r="AC2118" t="s">
        <v>164</v>
      </c>
      <c r="AD2118" t="s">
        <v>492</v>
      </c>
      <c r="AE2118" t="s">
        <v>657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465</v>
      </c>
      <c r="C2119" t="s">
        <v>69</v>
      </c>
      <c r="D2119" t="s">
        <v>647</v>
      </c>
      <c r="E2119" t="s">
        <v>512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519</v>
      </c>
      <c r="AC2119" t="s">
        <v>164</v>
      </c>
      <c r="AD2119" t="s">
        <v>519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465</v>
      </c>
      <c r="C2120" t="s">
        <v>69</v>
      </c>
      <c r="D2120" t="s">
        <v>514</v>
      </c>
      <c r="E2120" t="s">
        <v>514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519</v>
      </c>
      <c r="AC2120" t="s">
        <v>513</v>
      </c>
      <c r="AD2120" t="s">
        <v>519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465</v>
      </c>
      <c r="C2121" t="s">
        <v>69</v>
      </c>
      <c r="D2121" t="s">
        <v>517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519</v>
      </c>
      <c r="AC2121" t="s">
        <v>672</v>
      </c>
      <c r="AD2121" t="s">
        <v>519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465</v>
      </c>
      <c r="C2122" t="s">
        <v>69</v>
      </c>
      <c r="D2122" t="s">
        <v>517</v>
      </c>
      <c r="E2122" t="s">
        <v>517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519</v>
      </c>
      <c r="AC2122" t="s">
        <v>512</v>
      </c>
      <c r="AD2122" t="s">
        <v>519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465</v>
      </c>
      <c r="C2123" t="s">
        <v>69</v>
      </c>
      <c r="D2123" t="s">
        <v>512</v>
      </c>
      <c r="E2123" t="s">
        <v>512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519</v>
      </c>
      <c r="AC2123" t="s">
        <v>657</v>
      </c>
      <c r="AD2123" t="s">
        <v>164</v>
      </c>
      <c r="AE2123" t="s">
        <v>657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465</v>
      </c>
      <c r="C2124" t="s">
        <v>69</v>
      </c>
      <c r="D2124" t="s">
        <v>567</v>
      </c>
      <c r="E2124" t="s">
        <v>512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519</v>
      </c>
      <c r="AC2124" t="s">
        <v>657</v>
      </c>
      <c r="AD2124" t="s">
        <v>519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465</v>
      </c>
      <c r="C2125" t="s">
        <v>69</v>
      </c>
      <c r="D2125" t="s">
        <v>493</v>
      </c>
      <c r="E2125" t="s">
        <v>493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519</v>
      </c>
      <c r="AC2125" t="s">
        <v>519</v>
      </c>
      <c r="AD2125" t="s">
        <v>164</v>
      </c>
      <c r="AE2125" t="s">
        <v>657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465</v>
      </c>
      <c r="C2126" t="s">
        <v>69</v>
      </c>
      <c r="D2126" t="s">
        <v>515</v>
      </c>
      <c r="E2126" t="s">
        <v>515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519</v>
      </c>
      <c r="AC2126" t="s">
        <v>519</v>
      </c>
      <c r="AD2126" t="s">
        <v>519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465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519</v>
      </c>
      <c r="AC2127" t="s">
        <v>519</v>
      </c>
      <c r="AD2127" t="s">
        <v>519</v>
      </c>
      <c r="AE2127" t="s">
        <v>657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465</v>
      </c>
      <c r="C2128" t="s">
        <v>71</v>
      </c>
      <c r="D2128" t="s">
        <v>164</v>
      </c>
      <c r="E2128" t="s">
        <v>517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493</v>
      </c>
      <c r="AC2128" t="s">
        <v>164</v>
      </c>
      <c r="AD2128" t="s">
        <v>164</v>
      </c>
      <c r="AE2128" t="s">
        <v>657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465</v>
      </c>
      <c r="C2129" t="s">
        <v>71</v>
      </c>
      <c r="D2129" t="s">
        <v>164</v>
      </c>
      <c r="E2129" t="s">
        <v>512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493</v>
      </c>
      <c r="AC2129" t="s">
        <v>512</v>
      </c>
      <c r="AD2129" t="s">
        <v>493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465</v>
      </c>
      <c r="C2130" t="s">
        <v>71</v>
      </c>
      <c r="D2130" t="s">
        <v>491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465</v>
      </c>
      <c r="C2131" t="s">
        <v>71</v>
      </c>
      <c r="D2131" t="s">
        <v>491</v>
      </c>
      <c r="E2131" t="s">
        <v>491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465</v>
      </c>
      <c r="C2132" t="s">
        <v>71</v>
      </c>
      <c r="D2132" t="s">
        <v>513</v>
      </c>
      <c r="E2132" t="s">
        <v>513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465</v>
      </c>
      <c r="C2133" t="s">
        <v>71</v>
      </c>
      <c r="D2133" t="s">
        <v>492</v>
      </c>
      <c r="E2133" t="s">
        <v>492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465</v>
      </c>
      <c r="C2134" t="s">
        <v>71</v>
      </c>
      <c r="D2134" t="s">
        <v>647</v>
      </c>
      <c r="E2134" t="s">
        <v>647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465</v>
      </c>
      <c r="C2135" t="s">
        <v>71</v>
      </c>
      <c r="D2135" t="s">
        <v>514</v>
      </c>
      <c r="E2135" t="s">
        <v>514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465</v>
      </c>
      <c r="C2136" t="s">
        <v>71</v>
      </c>
      <c r="D2136" t="s">
        <v>514</v>
      </c>
      <c r="E2136" t="s">
        <v>517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465</v>
      </c>
      <c r="C2137" t="s">
        <v>71</v>
      </c>
      <c r="D2137" t="s">
        <v>517</v>
      </c>
      <c r="E2137" t="s">
        <v>517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465</v>
      </c>
      <c r="C2138" t="s">
        <v>71</v>
      </c>
      <c r="D2138" t="s">
        <v>512</v>
      </c>
      <c r="E2138" t="s">
        <v>512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465</v>
      </c>
      <c r="C2139" t="s">
        <v>71</v>
      </c>
      <c r="D2139" t="s">
        <v>493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465</v>
      </c>
      <c r="C2140" t="s">
        <v>71</v>
      </c>
      <c r="D2140" t="s">
        <v>493</v>
      </c>
      <c r="E2140" t="s">
        <v>493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465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465</v>
      </c>
      <c r="C2142" t="s">
        <v>73</v>
      </c>
      <c r="D2142" t="s">
        <v>164</v>
      </c>
      <c r="E2142" t="s">
        <v>512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465</v>
      </c>
      <c r="C2143" t="s">
        <v>73</v>
      </c>
      <c r="D2143" t="s">
        <v>491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465</v>
      </c>
      <c r="C2144" t="s">
        <v>73</v>
      </c>
      <c r="D2144" t="s">
        <v>491</v>
      </c>
      <c r="E2144" t="s">
        <v>491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465</v>
      </c>
      <c r="C2145" t="s">
        <v>73</v>
      </c>
      <c r="D2145" t="s">
        <v>513</v>
      </c>
      <c r="E2145" t="s">
        <v>513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465</v>
      </c>
      <c r="C2146" t="s">
        <v>73</v>
      </c>
      <c r="D2146" t="s">
        <v>647</v>
      </c>
      <c r="E2146" t="s">
        <v>647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465</v>
      </c>
      <c r="C2147" t="s">
        <v>73</v>
      </c>
      <c r="D2147" t="s">
        <v>514</v>
      </c>
      <c r="E2147" t="s">
        <v>514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465</v>
      </c>
      <c r="C2148" t="s">
        <v>73</v>
      </c>
      <c r="D2148" t="s">
        <v>517</v>
      </c>
      <c r="E2148" t="s">
        <v>517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465</v>
      </c>
      <c r="C2149" t="s">
        <v>73</v>
      </c>
      <c r="D2149" t="s">
        <v>512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465</v>
      </c>
      <c r="C2150" t="s">
        <v>73</v>
      </c>
      <c r="D2150" t="s">
        <v>512</v>
      </c>
      <c r="E2150" t="s">
        <v>491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465</v>
      </c>
      <c r="C2151" t="s">
        <v>73</v>
      </c>
      <c r="D2151" t="s">
        <v>512</v>
      </c>
      <c r="E2151" t="s">
        <v>512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465</v>
      </c>
      <c r="C2152" t="s">
        <v>73</v>
      </c>
      <c r="D2152" t="s">
        <v>519</v>
      </c>
      <c r="E2152" t="s">
        <v>519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466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466</v>
      </c>
      <c r="C2154" t="s">
        <v>57</v>
      </c>
      <c r="D2154" t="s">
        <v>492</v>
      </c>
      <c r="E2154" t="s">
        <v>492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466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466</v>
      </c>
      <c r="C2156" t="s">
        <v>61</v>
      </c>
      <c r="D2156" t="s">
        <v>490</v>
      </c>
      <c r="E2156" t="s">
        <v>490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466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466</v>
      </c>
      <c r="C2158" t="s">
        <v>61</v>
      </c>
      <c r="D2158" t="s">
        <v>491</v>
      </c>
      <c r="E2158" t="s">
        <v>491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466</v>
      </c>
      <c r="C2159" t="s">
        <v>63</v>
      </c>
      <c r="D2159" t="s">
        <v>490</v>
      </c>
      <c r="E2159" t="s">
        <v>490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466</v>
      </c>
      <c r="C2160" t="s">
        <v>63</v>
      </c>
      <c r="D2160" t="s">
        <v>491</v>
      </c>
      <c r="E2160" t="s">
        <v>491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466</v>
      </c>
      <c r="C2161" t="s">
        <v>63</v>
      </c>
      <c r="D2161" t="s">
        <v>492</v>
      </c>
      <c r="E2161" t="s">
        <v>492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466</v>
      </c>
      <c r="C2162" t="s">
        <v>65</v>
      </c>
      <c r="D2162" t="s">
        <v>490</v>
      </c>
      <c r="E2162" t="s">
        <v>490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466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466</v>
      </c>
      <c r="C2164" t="s">
        <v>65</v>
      </c>
      <c r="D2164" t="s">
        <v>164</v>
      </c>
      <c r="E2164" t="s">
        <v>491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466</v>
      </c>
      <c r="C2165" t="s">
        <v>65</v>
      </c>
      <c r="D2165" t="s">
        <v>491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466</v>
      </c>
      <c r="C2166" t="s">
        <v>65</v>
      </c>
      <c r="D2166" t="s">
        <v>491</v>
      </c>
      <c r="E2166" t="s">
        <v>491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466</v>
      </c>
      <c r="C2167" t="s">
        <v>65</v>
      </c>
      <c r="D2167" t="s">
        <v>491</v>
      </c>
      <c r="E2167" t="s">
        <v>513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466</v>
      </c>
      <c r="C2168" t="s">
        <v>65</v>
      </c>
      <c r="D2168" t="s">
        <v>491</v>
      </c>
      <c r="E2168" t="s">
        <v>512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466</v>
      </c>
      <c r="C2169" t="s">
        <v>65</v>
      </c>
      <c r="D2169" t="s">
        <v>492</v>
      </c>
      <c r="E2169" t="s">
        <v>492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466</v>
      </c>
      <c r="C2170" t="s">
        <v>65</v>
      </c>
      <c r="D2170" t="s">
        <v>517</v>
      </c>
      <c r="E2170" t="s">
        <v>517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466</v>
      </c>
      <c r="C2171" t="s">
        <v>65</v>
      </c>
      <c r="D2171" t="s">
        <v>512</v>
      </c>
      <c r="E2171" t="s">
        <v>512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466</v>
      </c>
      <c r="C2172" t="s">
        <v>67</v>
      </c>
      <c r="D2172" t="s">
        <v>490</v>
      </c>
      <c r="E2172" t="s">
        <v>646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466</v>
      </c>
      <c r="C2173" t="s">
        <v>67</v>
      </c>
      <c r="D2173" t="s">
        <v>490</v>
      </c>
      <c r="E2173" t="s">
        <v>490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466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466</v>
      </c>
      <c r="C2175" t="s">
        <v>67</v>
      </c>
      <c r="D2175" t="s">
        <v>491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466</v>
      </c>
      <c r="C2176" t="s">
        <v>67</v>
      </c>
      <c r="D2176" t="s">
        <v>491</v>
      </c>
      <c r="E2176" t="s">
        <v>491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466</v>
      </c>
      <c r="C2177" t="s">
        <v>67</v>
      </c>
      <c r="D2177" t="s">
        <v>491</v>
      </c>
      <c r="E2177" t="s">
        <v>517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466</v>
      </c>
      <c r="C2178" t="s">
        <v>67</v>
      </c>
      <c r="D2178" t="s">
        <v>513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466</v>
      </c>
      <c r="C2179" t="s">
        <v>67</v>
      </c>
      <c r="D2179" t="s">
        <v>513</v>
      </c>
      <c r="E2179" t="s">
        <v>513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466</v>
      </c>
      <c r="C2180" t="s">
        <v>67</v>
      </c>
      <c r="D2180" t="s">
        <v>492</v>
      </c>
      <c r="E2180" t="s">
        <v>492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466</v>
      </c>
      <c r="C2181" t="s">
        <v>67</v>
      </c>
      <c r="D2181" t="s">
        <v>647</v>
      </c>
      <c r="E2181" t="s">
        <v>647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466</v>
      </c>
      <c r="C2182" t="s">
        <v>67</v>
      </c>
      <c r="D2182" t="s">
        <v>517</v>
      </c>
      <c r="E2182" t="s">
        <v>517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466</v>
      </c>
      <c r="C2183" t="s">
        <v>67</v>
      </c>
      <c r="D2183" t="s">
        <v>512</v>
      </c>
      <c r="E2183" t="s">
        <v>512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466</v>
      </c>
      <c r="C2184" t="s">
        <v>67</v>
      </c>
      <c r="D2184" t="s">
        <v>493</v>
      </c>
      <c r="E2184" t="s">
        <v>493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466</v>
      </c>
      <c r="C2185" t="s">
        <v>69</v>
      </c>
      <c r="D2185" t="s">
        <v>646</v>
      </c>
      <c r="E2185" t="s">
        <v>646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466</v>
      </c>
      <c r="C2186" t="s">
        <v>69</v>
      </c>
      <c r="D2186" t="s">
        <v>490</v>
      </c>
      <c r="E2186" t="s">
        <v>490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466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466</v>
      </c>
      <c r="C2188" t="s">
        <v>69</v>
      </c>
      <c r="D2188" t="s">
        <v>164</v>
      </c>
      <c r="E2188" t="s">
        <v>512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466</v>
      </c>
      <c r="C2189" t="s">
        <v>69</v>
      </c>
      <c r="D2189" t="s">
        <v>491</v>
      </c>
      <c r="E2189" t="s">
        <v>511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466</v>
      </c>
      <c r="C2190" t="s">
        <v>69</v>
      </c>
      <c r="D2190" t="s">
        <v>491</v>
      </c>
      <c r="E2190" t="s">
        <v>491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466</v>
      </c>
      <c r="C2191" t="s">
        <v>69</v>
      </c>
      <c r="D2191" t="s">
        <v>513</v>
      </c>
      <c r="E2191" t="s">
        <v>513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466</v>
      </c>
      <c r="C2192" t="s">
        <v>69</v>
      </c>
      <c r="D2192" t="s">
        <v>492</v>
      </c>
      <c r="E2192" t="s">
        <v>492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466</v>
      </c>
      <c r="C2193" t="s">
        <v>69</v>
      </c>
      <c r="D2193" t="s">
        <v>647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466</v>
      </c>
      <c r="C2194" t="s">
        <v>69</v>
      </c>
      <c r="D2194" t="s">
        <v>647</v>
      </c>
      <c r="E2194" t="s">
        <v>647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466</v>
      </c>
      <c r="C2195" t="s">
        <v>69</v>
      </c>
      <c r="D2195" t="s">
        <v>517</v>
      </c>
      <c r="E2195" t="s">
        <v>517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466</v>
      </c>
      <c r="C2196" t="s">
        <v>69</v>
      </c>
      <c r="D2196" t="s">
        <v>512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466</v>
      </c>
      <c r="C2197" t="s">
        <v>69</v>
      </c>
      <c r="D2197" t="s">
        <v>512</v>
      </c>
      <c r="E2197" t="s">
        <v>512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466</v>
      </c>
      <c r="C2198" t="s">
        <v>69</v>
      </c>
      <c r="D2198" t="s">
        <v>519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466</v>
      </c>
      <c r="C2199" t="s">
        <v>69</v>
      </c>
      <c r="D2199" t="s">
        <v>519</v>
      </c>
      <c r="E2199" t="s">
        <v>519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466</v>
      </c>
      <c r="C2200" t="s">
        <v>71</v>
      </c>
      <c r="D2200" t="s">
        <v>490</v>
      </c>
      <c r="E2200" t="s">
        <v>490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466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466</v>
      </c>
      <c r="C2202" t="s">
        <v>71</v>
      </c>
      <c r="D2202" t="s">
        <v>164</v>
      </c>
      <c r="E2202" t="s">
        <v>512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466</v>
      </c>
      <c r="C2203" t="s">
        <v>71</v>
      </c>
      <c r="D2203" t="s">
        <v>491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466</v>
      </c>
      <c r="C2204" t="s">
        <v>71</v>
      </c>
      <c r="D2204" t="s">
        <v>491</v>
      </c>
      <c r="E2204" t="s">
        <v>491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466</v>
      </c>
      <c r="C2205" t="s">
        <v>71</v>
      </c>
      <c r="D2205" t="s">
        <v>513</v>
      </c>
      <c r="E2205" t="s">
        <v>513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466</v>
      </c>
      <c r="C2206" t="s">
        <v>71</v>
      </c>
      <c r="D2206" t="s">
        <v>647</v>
      </c>
      <c r="E2206" t="s">
        <v>647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466</v>
      </c>
      <c r="C2207" t="s">
        <v>71</v>
      </c>
      <c r="D2207" t="s">
        <v>514</v>
      </c>
      <c r="E2207" t="s">
        <v>514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466</v>
      </c>
      <c r="C2208" t="s">
        <v>71</v>
      </c>
      <c r="D2208" t="s">
        <v>517</v>
      </c>
      <c r="E2208" t="s">
        <v>517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466</v>
      </c>
      <c r="C2209" t="s">
        <v>71</v>
      </c>
      <c r="D2209" t="s">
        <v>512</v>
      </c>
      <c r="E2209" t="s">
        <v>512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466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466</v>
      </c>
      <c r="C2211" t="s">
        <v>73</v>
      </c>
      <c r="D2211" t="s">
        <v>164</v>
      </c>
      <c r="E2211" t="s">
        <v>512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466</v>
      </c>
      <c r="C2212" t="s">
        <v>73</v>
      </c>
      <c r="D2212" t="s">
        <v>491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466</v>
      </c>
      <c r="C2213" t="s">
        <v>73</v>
      </c>
      <c r="D2213" t="s">
        <v>491</v>
      </c>
      <c r="E2213" t="s">
        <v>491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466</v>
      </c>
      <c r="C2214" t="s">
        <v>73</v>
      </c>
      <c r="D2214" t="s">
        <v>513</v>
      </c>
      <c r="E2214" t="s">
        <v>513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466</v>
      </c>
      <c r="C2215" t="s">
        <v>73</v>
      </c>
      <c r="D2215" t="s">
        <v>492</v>
      </c>
      <c r="E2215" t="s">
        <v>492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466</v>
      </c>
      <c r="C2216" t="s">
        <v>73</v>
      </c>
      <c r="D2216" t="s">
        <v>647</v>
      </c>
      <c r="E2216" t="s">
        <v>647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466</v>
      </c>
      <c r="C2217" t="s">
        <v>73</v>
      </c>
      <c r="D2217" t="s">
        <v>512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466</v>
      </c>
      <c r="C2218" t="s">
        <v>73</v>
      </c>
      <c r="D2218" t="s">
        <v>512</v>
      </c>
      <c r="E2218" t="s">
        <v>512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466</v>
      </c>
      <c r="C2219" t="s">
        <v>73</v>
      </c>
      <c r="D2219" t="s">
        <v>519</v>
      </c>
      <c r="E2219" t="s">
        <v>519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467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467</v>
      </c>
      <c r="C2221" t="s">
        <v>57</v>
      </c>
      <c r="D2221" t="s">
        <v>491</v>
      </c>
      <c r="E2221" t="s">
        <v>491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467</v>
      </c>
      <c r="C2222" t="s">
        <v>59</v>
      </c>
      <c r="D2222" t="s">
        <v>490</v>
      </c>
      <c r="E2222" t="s">
        <v>490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467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467</v>
      </c>
      <c r="C2224" t="s">
        <v>59</v>
      </c>
      <c r="D2224" t="s">
        <v>491</v>
      </c>
      <c r="E2224" t="s">
        <v>491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467</v>
      </c>
      <c r="C2225" t="s">
        <v>59</v>
      </c>
      <c r="D2225" t="s">
        <v>492</v>
      </c>
      <c r="E2225" t="s">
        <v>492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467</v>
      </c>
      <c r="C2226" t="s">
        <v>61</v>
      </c>
      <c r="D2226" t="s">
        <v>490</v>
      </c>
      <c r="E2226" t="s">
        <v>490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467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467</v>
      </c>
      <c r="C2228" t="s">
        <v>61</v>
      </c>
      <c r="D2228" t="s">
        <v>491</v>
      </c>
      <c r="E2228" t="s">
        <v>491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467</v>
      </c>
      <c r="C2229" t="s">
        <v>63</v>
      </c>
      <c r="D2229" t="s">
        <v>511</v>
      </c>
      <c r="E2229" t="s">
        <v>511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467</v>
      </c>
      <c r="C2230" t="s">
        <v>63</v>
      </c>
      <c r="D2230" t="s">
        <v>490</v>
      </c>
      <c r="E2230" t="s">
        <v>490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467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467</v>
      </c>
      <c r="C2232" t="s">
        <v>63</v>
      </c>
      <c r="D2232" t="s">
        <v>491</v>
      </c>
      <c r="E2232" t="s">
        <v>491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467</v>
      </c>
      <c r="C2233" t="s">
        <v>63</v>
      </c>
      <c r="D2233" t="s">
        <v>492</v>
      </c>
      <c r="E2233" t="s">
        <v>492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467</v>
      </c>
      <c r="C2234" t="s">
        <v>65</v>
      </c>
      <c r="D2234" t="s">
        <v>511</v>
      </c>
      <c r="E2234" t="s">
        <v>511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467</v>
      </c>
      <c r="C2235" t="s">
        <v>65</v>
      </c>
      <c r="D2235" t="s">
        <v>490</v>
      </c>
      <c r="E2235" t="s">
        <v>511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467</v>
      </c>
      <c r="C2236" t="s">
        <v>65</v>
      </c>
      <c r="D2236" t="s">
        <v>490</v>
      </c>
      <c r="E2236" t="s">
        <v>490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467</v>
      </c>
      <c r="C2237" t="s">
        <v>65</v>
      </c>
      <c r="D2237" t="s">
        <v>490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467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467</v>
      </c>
      <c r="C2239" t="s">
        <v>65</v>
      </c>
      <c r="D2239" t="s">
        <v>491</v>
      </c>
      <c r="E2239" t="s">
        <v>511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467</v>
      </c>
      <c r="C2240" t="s">
        <v>65</v>
      </c>
      <c r="D2240" t="s">
        <v>491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467</v>
      </c>
      <c r="C2241" t="s">
        <v>65</v>
      </c>
      <c r="D2241" t="s">
        <v>491</v>
      </c>
      <c r="E2241" t="s">
        <v>491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467</v>
      </c>
      <c r="C2242" t="s">
        <v>65</v>
      </c>
      <c r="D2242" t="s">
        <v>491</v>
      </c>
      <c r="E2242" t="s">
        <v>517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467</v>
      </c>
      <c r="C2243" t="s">
        <v>65</v>
      </c>
      <c r="D2243" t="s">
        <v>491</v>
      </c>
      <c r="E2243" t="s">
        <v>512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467</v>
      </c>
      <c r="C2244" t="s">
        <v>65</v>
      </c>
      <c r="D2244" t="s">
        <v>492</v>
      </c>
      <c r="E2244" t="s">
        <v>492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467</v>
      </c>
      <c r="C2245" t="s">
        <v>65</v>
      </c>
      <c r="D2245" t="s">
        <v>647</v>
      </c>
      <c r="E2245" t="s">
        <v>647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467</v>
      </c>
      <c r="C2246" t="s">
        <v>65</v>
      </c>
      <c r="D2246" t="s">
        <v>512</v>
      </c>
      <c r="E2246" t="s">
        <v>512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467</v>
      </c>
      <c r="C2247" t="s">
        <v>65</v>
      </c>
      <c r="D2247" t="s">
        <v>493</v>
      </c>
      <c r="E2247" t="s">
        <v>493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467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467</v>
      </c>
      <c r="C2249" t="s">
        <v>67</v>
      </c>
      <c r="D2249" t="s">
        <v>511</v>
      </c>
      <c r="E2249" t="s">
        <v>511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467</v>
      </c>
      <c r="C2250" t="s">
        <v>67</v>
      </c>
      <c r="D2250" t="s">
        <v>490</v>
      </c>
      <c r="E2250" t="s">
        <v>490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467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467</v>
      </c>
      <c r="C2252" t="s">
        <v>67</v>
      </c>
      <c r="D2252" t="s">
        <v>164</v>
      </c>
      <c r="E2252" t="s">
        <v>512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467</v>
      </c>
      <c r="C2253" t="s">
        <v>67</v>
      </c>
      <c r="D2253" t="s">
        <v>491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467</v>
      </c>
      <c r="C2254" t="s">
        <v>67</v>
      </c>
      <c r="D2254" t="s">
        <v>491</v>
      </c>
      <c r="E2254" t="s">
        <v>491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467</v>
      </c>
      <c r="C2255" t="s">
        <v>67</v>
      </c>
      <c r="D2255" t="s">
        <v>491</v>
      </c>
      <c r="E2255" t="s">
        <v>513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467</v>
      </c>
      <c r="C2256" t="s">
        <v>67</v>
      </c>
      <c r="D2256" t="s">
        <v>491</v>
      </c>
      <c r="E2256" t="s">
        <v>647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467</v>
      </c>
      <c r="C2257" t="s">
        <v>67</v>
      </c>
      <c r="D2257" t="s">
        <v>491</v>
      </c>
      <c r="E2257" t="s">
        <v>512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467</v>
      </c>
      <c r="C2258" t="s">
        <v>67</v>
      </c>
      <c r="D2258" t="s">
        <v>491</v>
      </c>
      <c r="E2258" t="s">
        <v>519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467</v>
      </c>
      <c r="C2259" t="s">
        <v>67</v>
      </c>
      <c r="D2259" t="s">
        <v>513</v>
      </c>
      <c r="E2259" t="s">
        <v>513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467</v>
      </c>
      <c r="C2260" t="s">
        <v>67</v>
      </c>
      <c r="D2260" t="s">
        <v>492</v>
      </c>
      <c r="E2260" t="s">
        <v>492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467</v>
      </c>
      <c r="C2261" t="s">
        <v>67</v>
      </c>
      <c r="D2261" t="s">
        <v>647</v>
      </c>
      <c r="E2261" t="s">
        <v>647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467</v>
      </c>
      <c r="C2262" t="s">
        <v>67</v>
      </c>
      <c r="D2262" t="s">
        <v>512</v>
      </c>
      <c r="E2262" t="s">
        <v>512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467</v>
      </c>
      <c r="C2263" t="s">
        <v>69</v>
      </c>
      <c r="D2263" t="s">
        <v>511</v>
      </c>
      <c r="E2263" t="s">
        <v>511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467</v>
      </c>
      <c r="C2264" t="s">
        <v>69</v>
      </c>
      <c r="D2264" t="s">
        <v>490</v>
      </c>
      <c r="E2264" t="s">
        <v>490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467</v>
      </c>
      <c r="C2265" t="s">
        <v>69</v>
      </c>
      <c r="D2265" t="s">
        <v>490</v>
      </c>
      <c r="E2265" t="s">
        <v>492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467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467</v>
      </c>
      <c r="C2267" t="s">
        <v>69</v>
      </c>
      <c r="D2267" t="s">
        <v>164</v>
      </c>
      <c r="E2267" t="s">
        <v>647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467</v>
      </c>
      <c r="C2268" t="s">
        <v>69</v>
      </c>
      <c r="D2268" t="s">
        <v>164</v>
      </c>
      <c r="E2268" t="s">
        <v>512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467</v>
      </c>
      <c r="C2269" t="s">
        <v>69</v>
      </c>
      <c r="D2269" t="s">
        <v>491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467</v>
      </c>
      <c r="C2270" t="s">
        <v>69</v>
      </c>
      <c r="D2270" t="s">
        <v>491</v>
      </c>
      <c r="E2270" t="s">
        <v>491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467</v>
      </c>
      <c r="C2271" t="s">
        <v>69</v>
      </c>
      <c r="D2271" t="s">
        <v>513</v>
      </c>
      <c r="E2271" t="s">
        <v>491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467</v>
      </c>
      <c r="C2272" t="s">
        <v>69</v>
      </c>
      <c r="D2272" t="s">
        <v>513</v>
      </c>
      <c r="E2272" t="s">
        <v>513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467</v>
      </c>
      <c r="C2273" t="s">
        <v>69</v>
      </c>
      <c r="D2273" t="s">
        <v>647</v>
      </c>
      <c r="E2273" t="s">
        <v>647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467</v>
      </c>
      <c r="C2274" t="s">
        <v>69</v>
      </c>
      <c r="D2274" t="s">
        <v>517</v>
      </c>
      <c r="E2274" t="s">
        <v>517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467</v>
      </c>
      <c r="C2275" t="s">
        <v>69</v>
      </c>
      <c r="D2275" t="s">
        <v>512</v>
      </c>
      <c r="E2275" t="s">
        <v>512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467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467</v>
      </c>
      <c r="C2277" t="s">
        <v>71</v>
      </c>
      <c r="D2277" t="s">
        <v>164</v>
      </c>
      <c r="E2277" t="s">
        <v>647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467</v>
      </c>
      <c r="C2278" t="s">
        <v>71</v>
      </c>
      <c r="D2278" t="s">
        <v>164</v>
      </c>
      <c r="E2278" t="s">
        <v>512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467</v>
      </c>
      <c r="C2279" t="s">
        <v>71</v>
      </c>
      <c r="D2279" t="s">
        <v>491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467</v>
      </c>
      <c r="C2280" t="s">
        <v>71</v>
      </c>
      <c r="D2280" t="s">
        <v>491</v>
      </c>
      <c r="E2280" t="s">
        <v>491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467</v>
      </c>
      <c r="C2281" t="s">
        <v>71</v>
      </c>
      <c r="D2281" t="s">
        <v>491</v>
      </c>
      <c r="E2281" t="s">
        <v>514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467</v>
      </c>
      <c r="C2282" t="s">
        <v>71</v>
      </c>
      <c r="D2282" t="s">
        <v>647</v>
      </c>
      <c r="E2282" t="s">
        <v>647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467</v>
      </c>
      <c r="C2283" t="s">
        <v>71</v>
      </c>
      <c r="D2283" t="s">
        <v>512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467</v>
      </c>
      <c r="C2284" t="s">
        <v>71</v>
      </c>
      <c r="D2284" t="s">
        <v>512</v>
      </c>
      <c r="E2284" t="s">
        <v>512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467</v>
      </c>
      <c r="C2285" t="s">
        <v>73</v>
      </c>
      <c r="D2285" t="s">
        <v>511</v>
      </c>
      <c r="E2285" t="s">
        <v>511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467</v>
      </c>
      <c r="C2286" t="s">
        <v>73</v>
      </c>
      <c r="D2286" t="s">
        <v>511</v>
      </c>
      <c r="E2286" t="s">
        <v>491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467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467</v>
      </c>
      <c r="C2288" t="s">
        <v>73</v>
      </c>
      <c r="D2288" t="s">
        <v>164</v>
      </c>
      <c r="E2288" t="s">
        <v>491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467</v>
      </c>
      <c r="C2289" t="s">
        <v>73</v>
      </c>
      <c r="D2289" t="s">
        <v>164</v>
      </c>
      <c r="E2289" t="s">
        <v>513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467</v>
      </c>
      <c r="C2290" t="s">
        <v>73</v>
      </c>
      <c r="D2290" t="s">
        <v>164</v>
      </c>
      <c r="E2290" t="s">
        <v>647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467</v>
      </c>
      <c r="C2291" t="s">
        <v>73</v>
      </c>
      <c r="D2291" t="s">
        <v>164</v>
      </c>
      <c r="E2291" t="s">
        <v>512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467</v>
      </c>
      <c r="C2292" t="s">
        <v>73</v>
      </c>
      <c r="D2292" t="s">
        <v>491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467</v>
      </c>
      <c r="C2293" t="s">
        <v>73</v>
      </c>
      <c r="D2293" t="s">
        <v>491</v>
      </c>
      <c r="E2293" t="s">
        <v>491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467</v>
      </c>
      <c r="C2294" t="s">
        <v>73</v>
      </c>
      <c r="D2294" t="s">
        <v>491</v>
      </c>
      <c r="E2294" t="s">
        <v>512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467</v>
      </c>
      <c r="C2295" t="s">
        <v>73</v>
      </c>
      <c r="D2295" t="s">
        <v>513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467</v>
      </c>
      <c r="C2296" t="s">
        <v>73</v>
      </c>
      <c r="D2296" t="s">
        <v>513</v>
      </c>
      <c r="E2296" t="s">
        <v>513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467</v>
      </c>
      <c r="C2297" t="s">
        <v>73</v>
      </c>
      <c r="D2297" t="s">
        <v>647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467</v>
      </c>
      <c r="C2298" t="s">
        <v>73</v>
      </c>
      <c r="D2298" t="s">
        <v>647</v>
      </c>
      <c r="E2298" t="s">
        <v>647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467</v>
      </c>
      <c r="C2299" t="s">
        <v>73</v>
      </c>
      <c r="D2299" t="s">
        <v>512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467</v>
      </c>
      <c r="C2300" t="s">
        <v>73</v>
      </c>
      <c r="D2300" t="s">
        <v>512</v>
      </c>
      <c r="E2300" t="s">
        <v>512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468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468</v>
      </c>
      <c r="C2302" t="s">
        <v>57</v>
      </c>
      <c r="D2302" t="s">
        <v>490</v>
      </c>
      <c r="E2302" t="s">
        <v>490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468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468</v>
      </c>
      <c r="C2304" t="s">
        <v>57</v>
      </c>
      <c r="D2304" t="s">
        <v>491</v>
      </c>
      <c r="E2304" t="s">
        <v>491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468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468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468</v>
      </c>
      <c r="C2307" t="s">
        <v>59</v>
      </c>
      <c r="D2307" t="s">
        <v>491</v>
      </c>
      <c r="E2307" t="s">
        <v>491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468</v>
      </c>
      <c r="C2308" t="s">
        <v>59</v>
      </c>
      <c r="D2308" t="s">
        <v>492</v>
      </c>
      <c r="E2308" t="s">
        <v>492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468</v>
      </c>
      <c r="C2309" t="s">
        <v>59</v>
      </c>
      <c r="D2309" t="s">
        <v>493</v>
      </c>
      <c r="E2309" t="s">
        <v>493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468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468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468</v>
      </c>
      <c r="C2312" t="s">
        <v>61</v>
      </c>
      <c r="D2312" t="s">
        <v>164</v>
      </c>
      <c r="E2312" t="s">
        <v>512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468</v>
      </c>
      <c r="C2313" t="s">
        <v>61</v>
      </c>
      <c r="D2313" t="s">
        <v>491</v>
      </c>
      <c r="E2313" t="s">
        <v>491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468</v>
      </c>
      <c r="C2314" t="s">
        <v>61</v>
      </c>
      <c r="D2314" t="s">
        <v>492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468</v>
      </c>
      <c r="C2315" t="s">
        <v>61</v>
      </c>
      <c r="D2315" t="s">
        <v>492</v>
      </c>
      <c r="E2315" t="s">
        <v>492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468</v>
      </c>
      <c r="C2316" t="s">
        <v>61</v>
      </c>
      <c r="D2316" t="s">
        <v>493</v>
      </c>
      <c r="E2316" t="s">
        <v>493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468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468</v>
      </c>
      <c r="C2318" t="s">
        <v>63</v>
      </c>
      <c r="D2318" t="s">
        <v>490</v>
      </c>
      <c r="E2318" t="s">
        <v>490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468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468</v>
      </c>
      <c r="C2320" t="s">
        <v>63</v>
      </c>
      <c r="D2320" t="s">
        <v>491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468</v>
      </c>
      <c r="C2321" t="s">
        <v>63</v>
      </c>
      <c r="D2321" t="s">
        <v>491</v>
      </c>
      <c r="E2321" t="s">
        <v>491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468</v>
      </c>
      <c r="C2322" t="s">
        <v>63</v>
      </c>
      <c r="D2322" t="s">
        <v>492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468</v>
      </c>
      <c r="C2323" t="s">
        <v>63</v>
      </c>
      <c r="D2323" t="s">
        <v>492</v>
      </c>
      <c r="E2323" t="s">
        <v>492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468</v>
      </c>
      <c r="C2324" t="s">
        <v>63</v>
      </c>
      <c r="D2324" t="s">
        <v>512</v>
      </c>
      <c r="E2324" t="s">
        <v>512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468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468</v>
      </c>
      <c r="C2326" t="s">
        <v>65</v>
      </c>
      <c r="D2326" t="s">
        <v>511</v>
      </c>
      <c r="E2326" t="s">
        <v>511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468</v>
      </c>
      <c r="C2327" t="s">
        <v>65</v>
      </c>
      <c r="D2327" t="s">
        <v>490</v>
      </c>
      <c r="E2327" t="s">
        <v>490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468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468</v>
      </c>
      <c r="C2329" t="s">
        <v>65</v>
      </c>
      <c r="D2329" t="s">
        <v>164</v>
      </c>
      <c r="E2329" t="s">
        <v>512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468</v>
      </c>
      <c r="C2330" t="s">
        <v>65</v>
      </c>
      <c r="D2330" t="s">
        <v>491</v>
      </c>
      <c r="E2330" t="s">
        <v>646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468</v>
      </c>
      <c r="C2331" t="s">
        <v>65</v>
      </c>
      <c r="D2331" t="s">
        <v>491</v>
      </c>
      <c r="E2331" t="s">
        <v>490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468</v>
      </c>
      <c r="C2332" t="s">
        <v>65</v>
      </c>
      <c r="D2332" t="s">
        <v>491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468</v>
      </c>
      <c r="C2333" t="s">
        <v>65</v>
      </c>
      <c r="D2333" t="s">
        <v>491</v>
      </c>
      <c r="E2333" t="s">
        <v>491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468</v>
      </c>
      <c r="C2334" t="s">
        <v>65</v>
      </c>
      <c r="D2334" t="s">
        <v>491</v>
      </c>
      <c r="E2334" t="s">
        <v>512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468</v>
      </c>
      <c r="C2335" t="s">
        <v>65</v>
      </c>
      <c r="D2335" t="s">
        <v>513</v>
      </c>
      <c r="E2335" t="s">
        <v>491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468</v>
      </c>
      <c r="C2336" t="s">
        <v>65</v>
      </c>
      <c r="D2336" t="s">
        <v>513</v>
      </c>
      <c r="E2336" t="s">
        <v>513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468</v>
      </c>
      <c r="C2337" t="s">
        <v>65</v>
      </c>
      <c r="D2337" t="s">
        <v>492</v>
      </c>
      <c r="E2337" t="s">
        <v>491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468</v>
      </c>
      <c r="C2338" t="s">
        <v>65</v>
      </c>
      <c r="D2338" t="s">
        <v>492</v>
      </c>
      <c r="E2338" t="s">
        <v>492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468</v>
      </c>
      <c r="C2339" t="s">
        <v>65</v>
      </c>
      <c r="D2339" t="s">
        <v>492</v>
      </c>
      <c r="E2339" t="s">
        <v>512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468</v>
      </c>
      <c r="C2340" t="s">
        <v>65</v>
      </c>
      <c r="D2340" t="s">
        <v>647</v>
      </c>
      <c r="E2340" t="s">
        <v>647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468</v>
      </c>
      <c r="C2341" t="s">
        <v>65</v>
      </c>
      <c r="D2341" t="s">
        <v>514</v>
      </c>
      <c r="E2341" t="s">
        <v>514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468</v>
      </c>
      <c r="C2342" t="s">
        <v>65</v>
      </c>
      <c r="D2342" t="s">
        <v>512</v>
      </c>
      <c r="E2342" t="s">
        <v>512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468</v>
      </c>
      <c r="C2343" t="s">
        <v>65</v>
      </c>
      <c r="D2343" t="s">
        <v>493</v>
      </c>
      <c r="E2343" t="s">
        <v>493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468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468</v>
      </c>
      <c r="C2345" t="s">
        <v>67</v>
      </c>
      <c r="D2345" t="s">
        <v>646</v>
      </c>
      <c r="E2345" t="s">
        <v>646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468</v>
      </c>
      <c r="C2346" t="s">
        <v>67</v>
      </c>
      <c r="D2346" t="s">
        <v>511</v>
      </c>
      <c r="E2346" t="s">
        <v>511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468</v>
      </c>
      <c r="C2347" t="s">
        <v>67</v>
      </c>
      <c r="D2347" t="s">
        <v>490</v>
      </c>
      <c r="E2347" t="s">
        <v>490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468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468</v>
      </c>
      <c r="C2349" t="s">
        <v>67</v>
      </c>
      <c r="D2349" t="s">
        <v>164</v>
      </c>
      <c r="E2349" t="s">
        <v>513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468</v>
      </c>
      <c r="C2350" t="s">
        <v>67</v>
      </c>
      <c r="D2350" t="s">
        <v>164</v>
      </c>
      <c r="E2350" t="s">
        <v>512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468</v>
      </c>
      <c r="C2351" t="s">
        <v>67</v>
      </c>
      <c r="D2351" t="s">
        <v>491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468</v>
      </c>
      <c r="C2352" t="s">
        <v>67</v>
      </c>
      <c r="D2352" t="s">
        <v>491</v>
      </c>
      <c r="E2352" t="s">
        <v>491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468</v>
      </c>
      <c r="C2353" t="s">
        <v>67</v>
      </c>
      <c r="D2353" t="s">
        <v>491</v>
      </c>
      <c r="E2353" t="s">
        <v>513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468</v>
      </c>
      <c r="C2354" t="s">
        <v>67</v>
      </c>
      <c r="D2354" t="s">
        <v>491</v>
      </c>
      <c r="E2354" t="s">
        <v>512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468</v>
      </c>
      <c r="C2355" t="s">
        <v>67</v>
      </c>
      <c r="D2355" t="s">
        <v>513</v>
      </c>
      <c r="E2355" t="s">
        <v>491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468</v>
      </c>
      <c r="C2356" t="s">
        <v>67</v>
      </c>
      <c r="D2356" t="s">
        <v>513</v>
      </c>
      <c r="E2356" t="s">
        <v>513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468</v>
      </c>
      <c r="C2357" t="s">
        <v>67</v>
      </c>
      <c r="D2357" t="s">
        <v>492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468</v>
      </c>
      <c r="C2358" t="s">
        <v>67</v>
      </c>
      <c r="D2358" t="s">
        <v>492</v>
      </c>
      <c r="E2358" t="s">
        <v>492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468</v>
      </c>
      <c r="C2359" t="s">
        <v>67</v>
      </c>
      <c r="D2359" t="s">
        <v>492</v>
      </c>
      <c r="E2359" t="s">
        <v>647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468</v>
      </c>
      <c r="C2360" t="s">
        <v>67</v>
      </c>
      <c r="D2360" t="s">
        <v>647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468</v>
      </c>
      <c r="C2361" t="s">
        <v>67</v>
      </c>
      <c r="D2361" t="s">
        <v>647</v>
      </c>
      <c r="E2361" t="s">
        <v>647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468</v>
      </c>
      <c r="C2362" t="s">
        <v>67</v>
      </c>
      <c r="D2362" t="s">
        <v>514</v>
      </c>
      <c r="E2362" t="s">
        <v>514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468</v>
      </c>
      <c r="C2363" t="s">
        <v>67</v>
      </c>
      <c r="D2363" t="s">
        <v>517</v>
      </c>
      <c r="E2363" t="s">
        <v>517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468</v>
      </c>
      <c r="C2364" t="s">
        <v>67</v>
      </c>
      <c r="D2364" t="s">
        <v>512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468</v>
      </c>
      <c r="C2365" t="s">
        <v>67</v>
      </c>
      <c r="D2365" t="s">
        <v>512</v>
      </c>
      <c r="E2365" t="s">
        <v>491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468</v>
      </c>
      <c r="C2366" t="s">
        <v>67</v>
      </c>
      <c r="D2366" t="s">
        <v>512</v>
      </c>
      <c r="E2366" t="s">
        <v>512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468</v>
      </c>
      <c r="C2367" t="s">
        <v>67</v>
      </c>
      <c r="D2367" t="s">
        <v>519</v>
      </c>
      <c r="E2367" t="s">
        <v>519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468</v>
      </c>
      <c r="C2368" t="s">
        <v>67</v>
      </c>
      <c r="D2368" t="s">
        <v>493</v>
      </c>
      <c r="E2368" t="s">
        <v>493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468</v>
      </c>
      <c r="C2369" t="s">
        <v>67</v>
      </c>
      <c r="D2369" t="s">
        <v>493</v>
      </c>
      <c r="E2369" t="s">
        <v>515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468</v>
      </c>
      <c r="C2370" t="s">
        <v>69</v>
      </c>
      <c r="D2370" t="s">
        <v>511</v>
      </c>
      <c r="E2370" t="s">
        <v>511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468</v>
      </c>
      <c r="C2371" t="s">
        <v>69</v>
      </c>
      <c r="D2371" t="s">
        <v>511</v>
      </c>
      <c r="E2371" t="s">
        <v>491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468</v>
      </c>
      <c r="C2372" t="s">
        <v>69</v>
      </c>
      <c r="D2372" t="s">
        <v>490</v>
      </c>
      <c r="E2372" t="s">
        <v>490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468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468</v>
      </c>
      <c r="C2374" t="s">
        <v>69</v>
      </c>
      <c r="D2374" t="s">
        <v>164</v>
      </c>
      <c r="E2374" t="s">
        <v>513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468</v>
      </c>
      <c r="C2375" t="s">
        <v>69</v>
      </c>
      <c r="D2375" t="s">
        <v>164</v>
      </c>
      <c r="E2375" t="s">
        <v>512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468</v>
      </c>
      <c r="C2376" t="s">
        <v>69</v>
      </c>
      <c r="D2376" t="s">
        <v>491</v>
      </c>
      <c r="E2376" t="s">
        <v>511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468</v>
      </c>
      <c r="C2377" t="s">
        <v>69</v>
      </c>
      <c r="D2377" t="s">
        <v>491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468</v>
      </c>
      <c r="C2378" t="s">
        <v>69</v>
      </c>
      <c r="D2378" t="s">
        <v>491</v>
      </c>
      <c r="E2378" t="s">
        <v>491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468</v>
      </c>
      <c r="C2379" t="s">
        <v>69</v>
      </c>
      <c r="D2379" t="s">
        <v>491</v>
      </c>
      <c r="E2379" t="s">
        <v>512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468</v>
      </c>
      <c r="C2380" t="s">
        <v>69</v>
      </c>
      <c r="D2380" t="s">
        <v>513</v>
      </c>
      <c r="E2380" t="s">
        <v>491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468</v>
      </c>
      <c r="C2381" t="s">
        <v>69</v>
      </c>
      <c r="D2381" t="s">
        <v>513</v>
      </c>
      <c r="E2381" t="s">
        <v>513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468</v>
      </c>
      <c r="C2382" t="s">
        <v>69</v>
      </c>
      <c r="D2382" t="s">
        <v>492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468</v>
      </c>
      <c r="C2383" t="s">
        <v>69</v>
      </c>
      <c r="D2383" t="s">
        <v>492</v>
      </c>
      <c r="E2383" t="s">
        <v>492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468</v>
      </c>
      <c r="C2384" t="s">
        <v>69</v>
      </c>
      <c r="D2384" t="s">
        <v>492</v>
      </c>
      <c r="E2384" t="s">
        <v>647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468</v>
      </c>
      <c r="C2385" t="s">
        <v>69</v>
      </c>
      <c r="D2385" t="s">
        <v>647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468</v>
      </c>
      <c r="C2386" t="s">
        <v>69</v>
      </c>
      <c r="D2386" t="s">
        <v>647</v>
      </c>
      <c r="E2386" t="s">
        <v>647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468</v>
      </c>
      <c r="C2387" t="s">
        <v>69</v>
      </c>
      <c r="D2387" t="s">
        <v>514</v>
      </c>
      <c r="E2387" t="s">
        <v>514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468</v>
      </c>
      <c r="C2388" t="s">
        <v>69</v>
      </c>
      <c r="D2388" t="s">
        <v>514</v>
      </c>
      <c r="E2388" t="s">
        <v>519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468</v>
      </c>
      <c r="C2389" t="s">
        <v>69</v>
      </c>
      <c r="D2389" t="s">
        <v>517</v>
      </c>
      <c r="E2389" t="s">
        <v>517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468</v>
      </c>
      <c r="C2390" t="s">
        <v>69</v>
      </c>
      <c r="D2390" t="s">
        <v>512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468</v>
      </c>
      <c r="C2391" t="s">
        <v>69</v>
      </c>
      <c r="D2391" t="s">
        <v>512</v>
      </c>
      <c r="E2391" t="s">
        <v>512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468</v>
      </c>
      <c r="C2392" t="s">
        <v>69</v>
      </c>
      <c r="D2392" t="s">
        <v>512</v>
      </c>
      <c r="E2392" t="s">
        <v>567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468</v>
      </c>
      <c r="C2393" t="s">
        <v>69</v>
      </c>
      <c r="D2393" t="s">
        <v>519</v>
      </c>
      <c r="E2393" t="s">
        <v>519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468</v>
      </c>
      <c r="C2394" t="s">
        <v>71</v>
      </c>
      <c r="D2394" t="s">
        <v>511</v>
      </c>
      <c r="E2394" t="s">
        <v>511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468</v>
      </c>
      <c r="C2395" t="s">
        <v>71</v>
      </c>
      <c r="D2395" t="s">
        <v>490</v>
      </c>
      <c r="E2395" t="s">
        <v>490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468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468</v>
      </c>
      <c r="C2397" t="s">
        <v>71</v>
      </c>
      <c r="D2397" t="s">
        <v>164</v>
      </c>
      <c r="E2397" t="s">
        <v>491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468</v>
      </c>
      <c r="C2398" t="s">
        <v>71</v>
      </c>
      <c r="D2398" t="s">
        <v>164</v>
      </c>
      <c r="E2398" t="s">
        <v>512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468</v>
      </c>
      <c r="C2399" t="s">
        <v>71</v>
      </c>
      <c r="D2399" t="s">
        <v>491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468</v>
      </c>
      <c r="C2400" t="s">
        <v>71</v>
      </c>
      <c r="D2400" t="s">
        <v>491</v>
      </c>
      <c r="E2400" t="s">
        <v>491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468</v>
      </c>
      <c r="C2401" t="s">
        <v>71</v>
      </c>
      <c r="D2401" t="s">
        <v>513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468</v>
      </c>
      <c r="C2402" t="s">
        <v>71</v>
      </c>
      <c r="D2402" t="s">
        <v>513</v>
      </c>
      <c r="E2402" t="s">
        <v>513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468</v>
      </c>
      <c r="C2403" t="s">
        <v>71</v>
      </c>
      <c r="D2403" t="s">
        <v>492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468</v>
      </c>
      <c r="C2404" t="s">
        <v>71</v>
      </c>
      <c r="D2404" t="s">
        <v>492</v>
      </c>
      <c r="E2404" t="s">
        <v>492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468</v>
      </c>
      <c r="C2405" t="s">
        <v>71</v>
      </c>
      <c r="D2405" t="s">
        <v>647</v>
      </c>
      <c r="E2405" t="s">
        <v>647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468</v>
      </c>
      <c r="C2406" t="s">
        <v>71</v>
      </c>
      <c r="D2406" t="s">
        <v>512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468</v>
      </c>
      <c r="C2407" t="s">
        <v>71</v>
      </c>
      <c r="D2407" t="s">
        <v>512</v>
      </c>
      <c r="E2407" t="s">
        <v>491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468</v>
      </c>
      <c r="C2408" t="s">
        <v>71</v>
      </c>
      <c r="D2408" t="s">
        <v>512</v>
      </c>
      <c r="E2408" t="s">
        <v>512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468</v>
      </c>
      <c r="C2409" t="s">
        <v>71</v>
      </c>
      <c r="D2409" t="s">
        <v>519</v>
      </c>
      <c r="E2409" t="s">
        <v>519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468</v>
      </c>
      <c r="C2410" t="s">
        <v>71</v>
      </c>
      <c r="D2410" t="s">
        <v>493</v>
      </c>
      <c r="E2410" t="s">
        <v>493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468</v>
      </c>
      <c r="C2411" t="s">
        <v>73</v>
      </c>
      <c r="D2411" t="s">
        <v>511</v>
      </c>
      <c r="E2411" t="s">
        <v>511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468</v>
      </c>
      <c r="C2412" t="s">
        <v>73</v>
      </c>
      <c r="D2412" t="s">
        <v>511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468</v>
      </c>
      <c r="C2413" t="s">
        <v>73</v>
      </c>
      <c r="D2413" t="s">
        <v>490</v>
      </c>
      <c r="E2413" t="s">
        <v>490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468</v>
      </c>
      <c r="C2414" t="s">
        <v>73</v>
      </c>
      <c r="D2414" t="s">
        <v>164</v>
      </c>
      <c r="E2414" t="s">
        <v>490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468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468</v>
      </c>
      <c r="C2416" t="s">
        <v>73</v>
      </c>
      <c r="D2416" t="s">
        <v>164</v>
      </c>
      <c r="E2416" t="s">
        <v>491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468</v>
      </c>
      <c r="C2417" t="s">
        <v>73</v>
      </c>
      <c r="D2417" t="s">
        <v>164</v>
      </c>
      <c r="E2417" t="s">
        <v>513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468</v>
      </c>
      <c r="C2418" t="s">
        <v>73</v>
      </c>
      <c r="D2418" t="s">
        <v>164</v>
      </c>
      <c r="E2418" t="s">
        <v>514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468</v>
      </c>
      <c r="C2419" t="s">
        <v>73</v>
      </c>
      <c r="D2419" t="s">
        <v>164</v>
      </c>
      <c r="E2419" t="s">
        <v>512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468</v>
      </c>
      <c r="C2420" t="s">
        <v>73</v>
      </c>
      <c r="D2420" t="s">
        <v>491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468</v>
      </c>
      <c r="C2421" t="s">
        <v>73</v>
      </c>
      <c r="D2421" t="s">
        <v>491</v>
      </c>
      <c r="E2421" t="s">
        <v>491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468</v>
      </c>
      <c r="C2422" t="s">
        <v>73</v>
      </c>
      <c r="D2422" t="s">
        <v>491</v>
      </c>
      <c r="E2422" t="s">
        <v>512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468</v>
      </c>
      <c r="C2423" t="s">
        <v>73</v>
      </c>
      <c r="D2423" t="s">
        <v>513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468</v>
      </c>
      <c r="C2424" t="s">
        <v>73</v>
      </c>
      <c r="D2424" t="s">
        <v>513</v>
      </c>
      <c r="E2424" t="s">
        <v>491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468</v>
      </c>
      <c r="C2425" t="s">
        <v>73</v>
      </c>
      <c r="D2425" t="s">
        <v>513</v>
      </c>
      <c r="E2425" t="s">
        <v>513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468</v>
      </c>
      <c r="C2426" t="s">
        <v>73</v>
      </c>
      <c r="D2426" t="s">
        <v>492</v>
      </c>
      <c r="E2426" t="s">
        <v>492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468</v>
      </c>
      <c r="C2427" t="s">
        <v>73</v>
      </c>
      <c r="D2427" t="s">
        <v>647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468</v>
      </c>
      <c r="C2428" t="s">
        <v>73</v>
      </c>
      <c r="D2428" t="s">
        <v>647</v>
      </c>
      <c r="E2428" t="s">
        <v>647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468</v>
      </c>
      <c r="C2429" t="s">
        <v>73</v>
      </c>
      <c r="D2429" t="s">
        <v>514</v>
      </c>
      <c r="E2429" t="s">
        <v>514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468</v>
      </c>
      <c r="C2430" t="s">
        <v>73</v>
      </c>
      <c r="D2430" t="s">
        <v>517</v>
      </c>
      <c r="E2430" t="s">
        <v>517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468</v>
      </c>
      <c r="C2431" t="s">
        <v>73</v>
      </c>
      <c r="D2431" t="s">
        <v>512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468</v>
      </c>
      <c r="C2432" t="s">
        <v>73</v>
      </c>
      <c r="D2432" t="s">
        <v>512</v>
      </c>
      <c r="E2432" t="s">
        <v>491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468</v>
      </c>
      <c r="C2433" t="s">
        <v>73</v>
      </c>
      <c r="D2433" t="s">
        <v>512</v>
      </c>
      <c r="E2433" t="s">
        <v>512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468</v>
      </c>
      <c r="C2434" t="s">
        <v>73</v>
      </c>
      <c r="D2434" t="s">
        <v>519</v>
      </c>
      <c r="E2434" t="s">
        <v>519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469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469</v>
      </c>
      <c r="C2436" t="s">
        <v>57</v>
      </c>
      <c r="D2436" t="s">
        <v>492</v>
      </c>
      <c r="E2436" t="s">
        <v>492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469</v>
      </c>
      <c r="C2437" t="s">
        <v>59</v>
      </c>
      <c r="D2437" t="s">
        <v>490</v>
      </c>
      <c r="E2437" t="s">
        <v>490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469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469</v>
      </c>
      <c r="C2439" t="s">
        <v>59</v>
      </c>
      <c r="D2439" t="s">
        <v>491</v>
      </c>
      <c r="E2439" t="s">
        <v>491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469</v>
      </c>
      <c r="C2440" t="s">
        <v>59</v>
      </c>
      <c r="D2440" t="s">
        <v>492</v>
      </c>
      <c r="E2440" t="s">
        <v>492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469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469</v>
      </c>
      <c r="C2442" t="s">
        <v>61</v>
      </c>
      <c r="D2442" t="s">
        <v>491</v>
      </c>
      <c r="E2442" t="s">
        <v>491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469</v>
      </c>
      <c r="C2443" t="s">
        <v>61</v>
      </c>
      <c r="D2443" t="s">
        <v>492</v>
      </c>
      <c r="E2443" t="s">
        <v>492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469</v>
      </c>
      <c r="C2444" t="s">
        <v>63</v>
      </c>
      <c r="D2444" t="s">
        <v>511</v>
      </c>
      <c r="E2444" t="s">
        <v>511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469</v>
      </c>
      <c r="C2445" t="s">
        <v>63</v>
      </c>
      <c r="D2445" t="s">
        <v>490</v>
      </c>
      <c r="E2445" t="s">
        <v>490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469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469</v>
      </c>
      <c r="C2447" t="s">
        <v>63</v>
      </c>
      <c r="D2447" t="s">
        <v>491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469</v>
      </c>
      <c r="C2448" t="s">
        <v>63</v>
      </c>
      <c r="D2448" t="s">
        <v>491</v>
      </c>
      <c r="E2448" t="s">
        <v>491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469</v>
      </c>
      <c r="C2449" t="s">
        <v>63</v>
      </c>
      <c r="D2449" t="s">
        <v>492</v>
      </c>
      <c r="E2449" t="s">
        <v>490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469</v>
      </c>
      <c r="C2450" t="s">
        <v>63</v>
      </c>
      <c r="D2450" t="s">
        <v>492</v>
      </c>
      <c r="E2450" t="s">
        <v>492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469</v>
      </c>
      <c r="C2451" t="s">
        <v>65</v>
      </c>
      <c r="D2451" t="s">
        <v>511</v>
      </c>
      <c r="E2451" t="s">
        <v>511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469</v>
      </c>
      <c r="C2452" t="s">
        <v>65</v>
      </c>
      <c r="D2452" t="s">
        <v>511</v>
      </c>
      <c r="E2452" t="s">
        <v>491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469</v>
      </c>
      <c r="C2453" t="s">
        <v>65</v>
      </c>
      <c r="D2453" t="s">
        <v>490</v>
      </c>
      <c r="E2453" t="s">
        <v>490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469</v>
      </c>
      <c r="C2454" t="s">
        <v>65</v>
      </c>
      <c r="D2454" t="s">
        <v>490</v>
      </c>
      <c r="E2454" t="s">
        <v>491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469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469</v>
      </c>
      <c r="C2456" t="s">
        <v>65</v>
      </c>
      <c r="D2456" t="s">
        <v>491</v>
      </c>
      <c r="E2456" t="s">
        <v>511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469</v>
      </c>
      <c r="C2457" t="s">
        <v>65</v>
      </c>
      <c r="D2457" t="s">
        <v>491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469</v>
      </c>
      <c r="C2458" t="s">
        <v>65</v>
      </c>
      <c r="D2458" t="s">
        <v>491</v>
      </c>
      <c r="E2458" t="s">
        <v>491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469</v>
      </c>
      <c r="C2459" t="s">
        <v>65</v>
      </c>
      <c r="D2459" t="s">
        <v>491</v>
      </c>
      <c r="E2459" t="s">
        <v>647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469</v>
      </c>
      <c r="C2460" t="s">
        <v>65</v>
      </c>
      <c r="D2460" t="s">
        <v>513</v>
      </c>
      <c r="E2460" t="s">
        <v>513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469</v>
      </c>
      <c r="C2461" t="s">
        <v>65</v>
      </c>
      <c r="D2461" t="s">
        <v>492</v>
      </c>
      <c r="E2461" t="s">
        <v>490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469</v>
      </c>
      <c r="C2462" t="s">
        <v>65</v>
      </c>
      <c r="D2462" t="s">
        <v>492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469</v>
      </c>
      <c r="C2463" t="s">
        <v>65</v>
      </c>
      <c r="D2463" t="s">
        <v>492</v>
      </c>
      <c r="E2463" t="s">
        <v>491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469</v>
      </c>
      <c r="C2464" t="s">
        <v>65</v>
      </c>
      <c r="D2464" t="s">
        <v>492</v>
      </c>
      <c r="E2464" t="s">
        <v>492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469</v>
      </c>
      <c r="C2465" t="s">
        <v>65</v>
      </c>
      <c r="D2465" t="s">
        <v>647</v>
      </c>
      <c r="E2465" t="s">
        <v>647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469</v>
      </c>
      <c r="C2466" t="s">
        <v>65</v>
      </c>
      <c r="D2466" t="s">
        <v>514</v>
      </c>
      <c r="E2466" t="s">
        <v>514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469</v>
      </c>
      <c r="C2467" t="s">
        <v>65</v>
      </c>
      <c r="D2467" t="s">
        <v>512</v>
      </c>
      <c r="E2467" t="s">
        <v>512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469</v>
      </c>
      <c r="C2468" t="s">
        <v>65</v>
      </c>
      <c r="D2468" t="s">
        <v>519</v>
      </c>
      <c r="E2468" t="s">
        <v>519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469</v>
      </c>
      <c r="C2469" t="s">
        <v>67</v>
      </c>
      <c r="D2469" t="s">
        <v>490</v>
      </c>
      <c r="E2469" t="s">
        <v>490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469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469</v>
      </c>
      <c r="C2471" t="s">
        <v>67</v>
      </c>
      <c r="D2471" t="s">
        <v>164</v>
      </c>
      <c r="E2471" t="s">
        <v>513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469</v>
      </c>
      <c r="C2472" t="s">
        <v>67</v>
      </c>
      <c r="D2472" t="s">
        <v>164</v>
      </c>
      <c r="E2472" t="s">
        <v>647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469</v>
      </c>
      <c r="C2473" t="s">
        <v>67</v>
      </c>
      <c r="D2473" t="s">
        <v>491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469</v>
      </c>
      <c r="C2474" t="s">
        <v>67</v>
      </c>
      <c r="D2474" t="s">
        <v>491</v>
      </c>
      <c r="E2474" t="s">
        <v>491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469</v>
      </c>
      <c r="C2475" t="s">
        <v>67</v>
      </c>
      <c r="D2475" t="s">
        <v>491</v>
      </c>
      <c r="E2475" t="s">
        <v>492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469</v>
      </c>
      <c r="C2476" t="s">
        <v>67</v>
      </c>
      <c r="D2476" t="s">
        <v>491</v>
      </c>
      <c r="E2476" t="s">
        <v>512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469</v>
      </c>
      <c r="C2477" t="s">
        <v>67</v>
      </c>
      <c r="D2477" t="s">
        <v>513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469</v>
      </c>
      <c r="C2478" t="s">
        <v>67</v>
      </c>
      <c r="D2478" t="s">
        <v>513</v>
      </c>
      <c r="E2478" t="s">
        <v>513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469</v>
      </c>
      <c r="C2479" t="s">
        <v>67</v>
      </c>
      <c r="D2479" t="s">
        <v>492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469</v>
      </c>
      <c r="C2480" t="s">
        <v>67</v>
      </c>
      <c r="D2480" t="s">
        <v>492</v>
      </c>
      <c r="E2480" t="s">
        <v>492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469</v>
      </c>
      <c r="C2481" t="s">
        <v>67</v>
      </c>
      <c r="D2481" t="s">
        <v>492</v>
      </c>
      <c r="E2481" t="s">
        <v>647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469</v>
      </c>
      <c r="C2482" t="s">
        <v>67</v>
      </c>
      <c r="D2482" t="s">
        <v>492</v>
      </c>
      <c r="E2482" t="s">
        <v>512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469</v>
      </c>
      <c r="C2483" t="s">
        <v>67</v>
      </c>
      <c r="D2483" t="s">
        <v>647</v>
      </c>
      <c r="E2483" t="s">
        <v>647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469</v>
      </c>
      <c r="C2484" t="s">
        <v>67</v>
      </c>
      <c r="D2484" t="s">
        <v>512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469</v>
      </c>
      <c r="C2485" t="s">
        <v>67</v>
      </c>
      <c r="D2485" t="s">
        <v>512</v>
      </c>
      <c r="E2485" t="s">
        <v>512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469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469</v>
      </c>
      <c r="C2487" t="s">
        <v>69</v>
      </c>
      <c r="D2487" t="s">
        <v>646</v>
      </c>
      <c r="E2487" t="s">
        <v>646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469</v>
      </c>
      <c r="C2488" t="s">
        <v>69</v>
      </c>
      <c r="D2488" t="s">
        <v>511</v>
      </c>
      <c r="E2488" t="s">
        <v>511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469</v>
      </c>
      <c r="C2489" t="s">
        <v>69</v>
      </c>
      <c r="D2489" t="s">
        <v>490</v>
      </c>
      <c r="E2489" t="s">
        <v>490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469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469</v>
      </c>
      <c r="C2491" t="s">
        <v>69</v>
      </c>
      <c r="D2491" t="s">
        <v>164</v>
      </c>
      <c r="E2491" t="s">
        <v>513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469</v>
      </c>
      <c r="C2492" t="s">
        <v>69</v>
      </c>
      <c r="D2492" t="s">
        <v>164</v>
      </c>
      <c r="E2492" t="s">
        <v>647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469</v>
      </c>
      <c r="C2493" t="s">
        <v>69</v>
      </c>
      <c r="D2493" t="s">
        <v>164</v>
      </c>
      <c r="E2493" t="s">
        <v>512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469</v>
      </c>
      <c r="C2494" t="s">
        <v>69</v>
      </c>
      <c r="D2494" t="s">
        <v>491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469</v>
      </c>
      <c r="C2495" t="s">
        <v>69</v>
      </c>
      <c r="D2495" t="s">
        <v>491</v>
      </c>
      <c r="E2495" t="s">
        <v>491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469</v>
      </c>
      <c r="C2496" t="s">
        <v>69</v>
      </c>
      <c r="D2496" t="s">
        <v>513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469</v>
      </c>
      <c r="C2497" t="s">
        <v>69</v>
      </c>
      <c r="D2497" t="s">
        <v>513</v>
      </c>
      <c r="E2497" t="s">
        <v>491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469</v>
      </c>
      <c r="C2498" t="s">
        <v>69</v>
      </c>
      <c r="D2498" t="s">
        <v>513</v>
      </c>
      <c r="E2498" t="s">
        <v>513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469</v>
      </c>
      <c r="C2499" t="s">
        <v>69</v>
      </c>
      <c r="D2499" t="s">
        <v>492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469</v>
      </c>
      <c r="C2500" t="s">
        <v>69</v>
      </c>
      <c r="D2500" t="s">
        <v>492</v>
      </c>
      <c r="E2500" t="s">
        <v>492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469</v>
      </c>
      <c r="C2501" t="s">
        <v>69</v>
      </c>
      <c r="D2501" t="s">
        <v>492</v>
      </c>
      <c r="E2501" t="s">
        <v>647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469</v>
      </c>
      <c r="C2502" t="s">
        <v>69</v>
      </c>
      <c r="D2502" t="s">
        <v>647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469</v>
      </c>
      <c r="C2503" t="s">
        <v>69</v>
      </c>
      <c r="D2503" t="s">
        <v>647</v>
      </c>
      <c r="E2503" t="s">
        <v>647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469</v>
      </c>
      <c r="C2504" t="s">
        <v>69</v>
      </c>
      <c r="D2504" t="s">
        <v>512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469</v>
      </c>
      <c r="C2505" t="s">
        <v>69</v>
      </c>
      <c r="D2505" t="s">
        <v>512</v>
      </c>
      <c r="E2505" t="s">
        <v>491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469</v>
      </c>
      <c r="C2506" t="s">
        <v>69</v>
      </c>
      <c r="D2506" t="s">
        <v>512</v>
      </c>
      <c r="E2506" t="s">
        <v>512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469</v>
      </c>
      <c r="C2507" t="s">
        <v>69</v>
      </c>
      <c r="D2507" t="s">
        <v>519</v>
      </c>
      <c r="E2507" t="s">
        <v>519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469</v>
      </c>
      <c r="C2508" t="s">
        <v>69</v>
      </c>
      <c r="D2508" t="s">
        <v>493</v>
      </c>
      <c r="E2508" t="s">
        <v>493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469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469</v>
      </c>
      <c r="C2510" t="s">
        <v>71</v>
      </c>
      <c r="D2510" t="s">
        <v>646</v>
      </c>
      <c r="E2510" t="s">
        <v>646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469</v>
      </c>
      <c r="C2511" t="s">
        <v>71</v>
      </c>
      <c r="D2511" t="s">
        <v>490</v>
      </c>
      <c r="E2511" t="s">
        <v>490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469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469</v>
      </c>
      <c r="C2513" t="s">
        <v>71</v>
      </c>
      <c r="D2513" t="s">
        <v>164</v>
      </c>
      <c r="E2513" t="s">
        <v>647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469</v>
      </c>
      <c r="C2514" t="s">
        <v>71</v>
      </c>
      <c r="D2514" t="s">
        <v>164</v>
      </c>
      <c r="E2514" t="s">
        <v>512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469</v>
      </c>
      <c r="C2515" t="s">
        <v>71</v>
      </c>
      <c r="D2515" t="s">
        <v>491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469</v>
      </c>
      <c r="C2516" t="s">
        <v>71</v>
      </c>
      <c r="D2516" t="s">
        <v>491</v>
      </c>
      <c r="E2516" t="s">
        <v>491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469</v>
      </c>
      <c r="C2517" t="s">
        <v>71</v>
      </c>
      <c r="D2517" t="s">
        <v>513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469</v>
      </c>
      <c r="C2518" t="s">
        <v>71</v>
      </c>
      <c r="D2518" t="s">
        <v>513</v>
      </c>
      <c r="E2518" t="s">
        <v>513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469</v>
      </c>
      <c r="C2519" t="s">
        <v>71</v>
      </c>
      <c r="D2519" t="s">
        <v>492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469</v>
      </c>
      <c r="C2520" t="s">
        <v>71</v>
      </c>
      <c r="D2520" t="s">
        <v>492</v>
      </c>
      <c r="E2520" t="s">
        <v>492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469</v>
      </c>
      <c r="C2521" t="s">
        <v>71</v>
      </c>
      <c r="D2521" t="s">
        <v>647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469</v>
      </c>
      <c r="C2522" t="s">
        <v>71</v>
      </c>
      <c r="D2522" t="s">
        <v>647</v>
      </c>
      <c r="E2522" t="s">
        <v>647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469</v>
      </c>
      <c r="C2523" t="s">
        <v>71</v>
      </c>
      <c r="D2523" t="s">
        <v>512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469</v>
      </c>
      <c r="C2524" t="s">
        <v>71</v>
      </c>
      <c r="D2524" t="s">
        <v>512</v>
      </c>
      <c r="E2524" t="s">
        <v>512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469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469</v>
      </c>
      <c r="C2526" t="s">
        <v>73</v>
      </c>
      <c r="D2526" t="s">
        <v>511</v>
      </c>
      <c r="E2526" t="s">
        <v>511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469</v>
      </c>
      <c r="C2527" t="s">
        <v>73</v>
      </c>
      <c r="D2527" t="s">
        <v>490</v>
      </c>
      <c r="E2527" t="s">
        <v>490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469</v>
      </c>
      <c r="C2528" t="s">
        <v>73</v>
      </c>
      <c r="D2528" t="s">
        <v>164</v>
      </c>
      <c r="E2528" t="s">
        <v>511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469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469</v>
      </c>
      <c r="C2530" t="s">
        <v>73</v>
      </c>
      <c r="D2530" t="s">
        <v>164</v>
      </c>
      <c r="E2530" t="s">
        <v>513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469</v>
      </c>
      <c r="C2531" t="s">
        <v>73</v>
      </c>
      <c r="D2531" t="s">
        <v>164</v>
      </c>
      <c r="E2531" t="s">
        <v>647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469</v>
      </c>
      <c r="C2532" t="s">
        <v>73</v>
      </c>
      <c r="D2532" t="s">
        <v>164</v>
      </c>
      <c r="E2532" t="s">
        <v>512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469</v>
      </c>
      <c r="C2533" t="s">
        <v>73</v>
      </c>
      <c r="D2533" t="s">
        <v>491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469</v>
      </c>
      <c r="C2534" t="s">
        <v>73</v>
      </c>
      <c r="D2534" t="s">
        <v>491</v>
      </c>
      <c r="E2534" t="s">
        <v>491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469</v>
      </c>
      <c r="C2535" t="s">
        <v>73</v>
      </c>
      <c r="D2535" t="s">
        <v>491</v>
      </c>
      <c r="E2535" t="s">
        <v>647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469</v>
      </c>
      <c r="C2536" t="s">
        <v>73</v>
      </c>
      <c r="D2536" t="s">
        <v>513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469</v>
      </c>
      <c r="C2537" t="s">
        <v>73</v>
      </c>
      <c r="D2537" t="s">
        <v>513</v>
      </c>
      <c r="E2537" t="s">
        <v>513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469</v>
      </c>
      <c r="C2538" t="s">
        <v>73</v>
      </c>
      <c r="D2538" t="s">
        <v>492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469</v>
      </c>
      <c r="C2539" t="s">
        <v>73</v>
      </c>
      <c r="D2539" t="s">
        <v>492</v>
      </c>
      <c r="E2539" t="s">
        <v>492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469</v>
      </c>
      <c r="C2540" t="s">
        <v>73</v>
      </c>
      <c r="D2540" t="s">
        <v>647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469</v>
      </c>
      <c r="C2541" t="s">
        <v>73</v>
      </c>
      <c r="D2541" t="s">
        <v>647</v>
      </c>
      <c r="E2541" t="s">
        <v>647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469</v>
      </c>
      <c r="C2542" t="s">
        <v>73</v>
      </c>
      <c r="D2542" t="s">
        <v>647</v>
      </c>
      <c r="E2542" t="s">
        <v>512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469</v>
      </c>
      <c r="C2543" t="s">
        <v>73</v>
      </c>
      <c r="D2543" t="s">
        <v>512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469</v>
      </c>
      <c r="C2544" t="s">
        <v>73</v>
      </c>
      <c r="D2544" t="s">
        <v>512</v>
      </c>
      <c r="E2544" t="s">
        <v>512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469</v>
      </c>
      <c r="C2545" t="s">
        <v>73</v>
      </c>
      <c r="D2545" t="s">
        <v>567</v>
      </c>
      <c r="E2545" t="s">
        <v>512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470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470</v>
      </c>
      <c r="C2547" t="s">
        <v>57</v>
      </c>
      <c r="D2547" t="s">
        <v>491</v>
      </c>
      <c r="E2547" t="s">
        <v>491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470</v>
      </c>
      <c r="C2548" t="s">
        <v>57</v>
      </c>
      <c r="D2548" t="s">
        <v>492</v>
      </c>
      <c r="E2548" t="s">
        <v>492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470</v>
      </c>
      <c r="C2549" t="s">
        <v>59</v>
      </c>
      <c r="D2549" t="s">
        <v>490</v>
      </c>
      <c r="E2549" t="s">
        <v>490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470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470</v>
      </c>
      <c r="C2551" t="s">
        <v>59</v>
      </c>
      <c r="D2551" t="s">
        <v>491</v>
      </c>
      <c r="E2551" t="s">
        <v>491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470</v>
      </c>
      <c r="C2552" t="s">
        <v>59</v>
      </c>
      <c r="D2552" t="s">
        <v>492</v>
      </c>
      <c r="E2552" t="s">
        <v>492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470</v>
      </c>
      <c r="C2553" t="s">
        <v>61</v>
      </c>
      <c r="D2553" t="s">
        <v>490</v>
      </c>
      <c r="E2553" t="s">
        <v>490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470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470</v>
      </c>
      <c r="C2555" t="s">
        <v>61</v>
      </c>
      <c r="D2555" t="s">
        <v>491</v>
      </c>
      <c r="E2555" t="s">
        <v>491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470</v>
      </c>
      <c r="C2556" t="s">
        <v>61</v>
      </c>
      <c r="D2556" t="s">
        <v>492</v>
      </c>
      <c r="E2556" t="s">
        <v>492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470</v>
      </c>
      <c r="C2557" t="s">
        <v>63</v>
      </c>
      <c r="D2557" t="s">
        <v>490</v>
      </c>
      <c r="E2557" t="s">
        <v>490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470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470</v>
      </c>
      <c r="C2559" t="s">
        <v>63</v>
      </c>
      <c r="D2559" t="s">
        <v>491</v>
      </c>
      <c r="E2559" t="s">
        <v>491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470</v>
      </c>
      <c r="C2560" t="s">
        <v>63</v>
      </c>
      <c r="D2560" t="s">
        <v>492</v>
      </c>
      <c r="E2560" t="s">
        <v>492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470</v>
      </c>
      <c r="C2561" t="s">
        <v>63</v>
      </c>
      <c r="D2561" t="s">
        <v>512</v>
      </c>
      <c r="E2561" t="s">
        <v>512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470</v>
      </c>
      <c r="C2562" t="s">
        <v>63</v>
      </c>
      <c r="D2562" t="s">
        <v>493</v>
      </c>
      <c r="E2562" t="s">
        <v>493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470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470</v>
      </c>
      <c r="C2564" t="s">
        <v>65</v>
      </c>
      <c r="D2564" t="s">
        <v>511</v>
      </c>
      <c r="E2564" t="s">
        <v>511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470</v>
      </c>
      <c r="C2565" t="s">
        <v>65</v>
      </c>
      <c r="D2565" t="s">
        <v>511</v>
      </c>
      <c r="E2565" t="s">
        <v>490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470</v>
      </c>
      <c r="C2566" t="s">
        <v>65</v>
      </c>
      <c r="D2566" t="s">
        <v>511</v>
      </c>
      <c r="E2566" t="s">
        <v>491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470</v>
      </c>
      <c r="C2567" t="s">
        <v>65</v>
      </c>
      <c r="D2567" t="s">
        <v>490</v>
      </c>
      <c r="E2567" t="s">
        <v>511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470</v>
      </c>
      <c r="C2568" t="s">
        <v>65</v>
      </c>
      <c r="D2568" t="s">
        <v>490</v>
      </c>
      <c r="E2568" t="s">
        <v>490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470</v>
      </c>
      <c r="C2569" t="s">
        <v>65</v>
      </c>
      <c r="D2569" t="s">
        <v>490</v>
      </c>
      <c r="E2569" t="s">
        <v>492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470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470</v>
      </c>
      <c r="C2571" t="s">
        <v>65</v>
      </c>
      <c r="D2571" t="s">
        <v>491</v>
      </c>
      <c r="E2571" t="s">
        <v>511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470</v>
      </c>
      <c r="C2572" t="s">
        <v>65</v>
      </c>
      <c r="D2572" t="s">
        <v>491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470</v>
      </c>
      <c r="C2573" t="s">
        <v>65</v>
      </c>
      <c r="D2573" t="s">
        <v>491</v>
      </c>
      <c r="E2573" t="s">
        <v>491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470</v>
      </c>
      <c r="C2574" t="s">
        <v>65</v>
      </c>
      <c r="D2574" t="s">
        <v>491</v>
      </c>
      <c r="E2574" t="s">
        <v>513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470</v>
      </c>
      <c r="C2575" t="s">
        <v>65</v>
      </c>
      <c r="D2575" t="s">
        <v>491</v>
      </c>
      <c r="E2575" t="s">
        <v>492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470</v>
      </c>
      <c r="C2576" t="s">
        <v>65</v>
      </c>
      <c r="D2576" t="s">
        <v>491</v>
      </c>
      <c r="E2576" t="s">
        <v>512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470</v>
      </c>
      <c r="C2577" t="s">
        <v>65</v>
      </c>
      <c r="D2577" t="s">
        <v>491</v>
      </c>
      <c r="E2577" t="s">
        <v>515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470</v>
      </c>
      <c r="C2578" t="s">
        <v>65</v>
      </c>
      <c r="D2578" t="s">
        <v>513</v>
      </c>
      <c r="E2578" t="s">
        <v>513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470</v>
      </c>
      <c r="C2579" t="s">
        <v>65</v>
      </c>
      <c r="D2579" t="s">
        <v>492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470</v>
      </c>
      <c r="C2580" t="s">
        <v>65</v>
      </c>
      <c r="D2580" t="s">
        <v>492</v>
      </c>
      <c r="E2580" t="s">
        <v>491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470</v>
      </c>
      <c r="C2581" t="s">
        <v>65</v>
      </c>
      <c r="D2581" t="s">
        <v>492</v>
      </c>
      <c r="E2581" t="s">
        <v>492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470</v>
      </c>
      <c r="C2582" t="s">
        <v>65</v>
      </c>
      <c r="D2582" t="s">
        <v>647</v>
      </c>
      <c r="E2582" t="s">
        <v>647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470</v>
      </c>
      <c r="C2583" t="s">
        <v>65</v>
      </c>
      <c r="D2583" t="s">
        <v>517</v>
      </c>
      <c r="E2583" t="s">
        <v>517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470</v>
      </c>
      <c r="C2584" t="s">
        <v>65</v>
      </c>
      <c r="D2584" t="s">
        <v>512</v>
      </c>
      <c r="E2584" t="s">
        <v>512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470</v>
      </c>
      <c r="C2585" t="s">
        <v>65</v>
      </c>
      <c r="D2585" t="s">
        <v>519</v>
      </c>
      <c r="E2585" t="s">
        <v>519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470</v>
      </c>
      <c r="C2586" t="s">
        <v>65</v>
      </c>
      <c r="D2586" t="s">
        <v>493</v>
      </c>
      <c r="E2586" t="s">
        <v>493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470</v>
      </c>
      <c r="C2587" t="s">
        <v>65</v>
      </c>
      <c r="D2587" t="s">
        <v>515</v>
      </c>
      <c r="E2587" t="s">
        <v>515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470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470</v>
      </c>
      <c r="C2589" t="s">
        <v>67</v>
      </c>
      <c r="D2589" t="s">
        <v>511</v>
      </c>
      <c r="E2589" t="s">
        <v>511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470</v>
      </c>
      <c r="C2590" t="s">
        <v>67</v>
      </c>
      <c r="D2590" t="s">
        <v>490</v>
      </c>
      <c r="E2590" t="s">
        <v>490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470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470</v>
      </c>
      <c r="C2592" t="s">
        <v>67</v>
      </c>
      <c r="D2592" t="s">
        <v>164</v>
      </c>
      <c r="E2592" t="s">
        <v>512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470</v>
      </c>
      <c r="C2593" t="s">
        <v>67</v>
      </c>
      <c r="D2593" t="s">
        <v>491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470</v>
      </c>
      <c r="C2594" t="s">
        <v>67</v>
      </c>
      <c r="D2594" t="s">
        <v>491</v>
      </c>
      <c r="E2594" t="s">
        <v>491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470</v>
      </c>
      <c r="C2595" t="s">
        <v>67</v>
      </c>
      <c r="D2595" t="s">
        <v>491</v>
      </c>
      <c r="E2595" t="s">
        <v>513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470</v>
      </c>
      <c r="C2596" t="s">
        <v>67</v>
      </c>
      <c r="D2596" t="s">
        <v>491</v>
      </c>
      <c r="E2596" t="s">
        <v>647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470</v>
      </c>
      <c r="C2597" t="s">
        <v>67</v>
      </c>
      <c r="D2597" t="s">
        <v>491</v>
      </c>
      <c r="E2597" t="s">
        <v>514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470</v>
      </c>
      <c r="C2598" t="s">
        <v>67</v>
      </c>
      <c r="D2598" t="s">
        <v>513</v>
      </c>
      <c r="E2598" t="s">
        <v>513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470</v>
      </c>
      <c r="C2599" t="s">
        <v>67</v>
      </c>
      <c r="D2599" t="s">
        <v>492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470</v>
      </c>
      <c r="C2600" t="s">
        <v>67</v>
      </c>
      <c r="D2600" t="s">
        <v>492</v>
      </c>
      <c r="E2600" t="s">
        <v>492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470</v>
      </c>
      <c r="C2601" t="s">
        <v>67</v>
      </c>
      <c r="D2601" t="s">
        <v>647</v>
      </c>
      <c r="E2601" t="s">
        <v>647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470</v>
      </c>
      <c r="C2602" t="s">
        <v>67</v>
      </c>
      <c r="D2602" t="s">
        <v>514</v>
      </c>
      <c r="E2602" t="s">
        <v>514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470</v>
      </c>
      <c r="C2603" t="s">
        <v>67</v>
      </c>
      <c r="D2603" t="s">
        <v>517</v>
      </c>
      <c r="E2603" t="s">
        <v>517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470</v>
      </c>
      <c r="C2604" t="s">
        <v>67</v>
      </c>
      <c r="D2604" t="s">
        <v>512</v>
      </c>
      <c r="E2604" t="s">
        <v>512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470</v>
      </c>
      <c r="C2605" t="s">
        <v>67</v>
      </c>
      <c r="D2605" t="s">
        <v>519</v>
      </c>
      <c r="E2605" t="s">
        <v>519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470</v>
      </c>
      <c r="C2606" t="s">
        <v>67</v>
      </c>
      <c r="D2606" t="s">
        <v>493</v>
      </c>
      <c r="E2606" t="s">
        <v>493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470</v>
      </c>
      <c r="C2607" t="s">
        <v>69</v>
      </c>
      <c r="D2607" t="s">
        <v>490</v>
      </c>
      <c r="E2607" t="s">
        <v>490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470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470</v>
      </c>
      <c r="C2609" t="s">
        <v>69</v>
      </c>
      <c r="D2609" t="s">
        <v>164</v>
      </c>
      <c r="E2609" t="s">
        <v>647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470</v>
      </c>
      <c r="C2610" t="s">
        <v>69</v>
      </c>
      <c r="D2610" t="s">
        <v>164</v>
      </c>
      <c r="E2610" t="s">
        <v>512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470</v>
      </c>
      <c r="C2611" t="s">
        <v>69</v>
      </c>
      <c r="D2611" t="s">
        <v>491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470</v>
      </c>
      <c r="C2612" t="s">
        <v>69</v>
      </c>
      <c r="D2612" t="s">
        <v>491</v>
      </c>
      <c r="E2612" t="s">
        <v>491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470</v>
      </c>
      <c r="C2613" t="s">
        <v>69</v>
      </c>
      <c r="D2613" t="s">
        <v>513</v>
      </c>
      <c r="E2613" t="s">
        <v>513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470</v>
      </c>
      <c r="C2614" t="s">
        <v>69</v>
      </c>
      <c r="D2614" t="s">
        <v>492</v>
      </c>
      <c r="E2614" t="s">
        <v>492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470</v>
      </c>
      <c r="C2615" t="s">
        <v>69</v>
      </c>
      <c r="D2615" t="s">
        <v>647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470</v>
      </c>
      <c r="C2616" t="s">
        <v>69</v>
      </c>
      <c r="D2616" t="s">
        <v>647</v>
      </c>
      <c r="E2616" t="s">
        <v>647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470</v>
      </c>
      <c r="C2617" t="s">
        <v>69</v>
      </c>
      <c r="D2617" t="s">
        <v>514</v>
      </c>
      <c r="E2617" t="s">
        <v>514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470</v>
      </c>
      <c r="C2618" t="s">
        <v>69</v>
      </c>
      <c r="D2618" t="s">
        <v>517</v>
      </c>
      <c r="E2618" t="s">
        <v>517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470</v>
      </c>
      <c r="C2619" t="s">
        <v>69</v>
      </c>
      <c r="D2619" t="s">
        <v>512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470</v>
      </c>
      <c r="C2620" t="s">
        <v>69</v>
      </c>
      <c r="D2620" t="s">
        <v>512</v>
      </c>
      <c r="E2620" t="s">
        <v>512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470</v>
      </c>
      <c r="C2621" t="s">
        <v>69</v>
      </c>
      <c r="D2621" t="s">
        <v>493</v>
      </c>
      <c r="E2621" t="s">
        <v>493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470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470</v>
      </c>
      <c r="C2623" t="s">
        <v>71</v>
      </c>
      <c r="D2623" t="s">
        <v>164</v>
      </c>
      <c r="E2623" t="s">
        <v>647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470</v>
      </c>
      <c r="C2624" t="s">
        <v>71</v>
      </c>
      <c r="D2624" t="s">
        <v>164</v>
      </c>
      <c r="E2624" t="s">
        <v>512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470</v>
      </c>
      <c r="C2625" t="s">
        <v>71</v>
      </c>
      <c r="D2625" t="s">
        <v>491</v>
      </c>
      <c r="E2625" t="s">
        <v>490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470</v>
      </c>
      <c r="C2626" t="s">
        <v>71</v>
      </c>
      <c r="D2626" t="s">
        <v>491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470</v>
      </c>
      <c r="C2627" t="s">
        <v>71</v>
      </c>
      <c r="D2627" t="s">
        <v>491</v>
      </c>
      <c r="E2627" t="s">
        <v>491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470</v>
      </c>
      <c r="C2628" t="s">
        <v>71</v>
      </c>
      <c r="D2628" t="s">
        <v>491</v>
      </c>
      <c r="E2628" t="s">
        <v>512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470</v>
      </c>
      <c r="C2629" t="s">
        <v>71</v>
      </c>
      <c r="D2629" t="s">
        <v>513</v>
      </c>
      <c r="E2629" t="s">
        <v>491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470</v>
      </c>
      <c r="C2630" t="s">
        <v>71</v>
      </c>
      <c r="D2630" t="s">
        <v>492</v>
      </c>
      <c r="E2630" t="s">
        <v>492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470</v>
      </c>
      <c r="C2631" t="s">
        <v>71</v>
      </c>
      <c r="D2631" t="s">
        <v>647</v>
      </c>
      <c r="E2631" t="s">
        <v>647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470</v>
      </c>
      <c r="C2632" t="s">
        <v>71</v>
      </c>
      <c r="D2632" t="s">
        <v>514</v>
      </c>
      <c r="E2632" t="s">
        <v>514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470</v>
      </c>
      <c r="C2633" t="s">
        <v>71</v>
      </c>
      <c r="D2633" t="s">
        <v>517</v>
      </c>
      <c r="E2633" t="s">
        <v>517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470</v>
      </c>
      <c r="C2634" t="s">
        <v>71</v>
      </c>
      <c r="D2634" t="s">
        <v>512</v>
      </c>
      <c r="E2634" t="s">
        <v>512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470</v>
      </c>
      <c r="C2635" t="s">
        <v>71</v>
      </c>
      <c r="D2635" t="s">
        <v>493</v>
      </c>
      <c r="E2635" t="s">
        <v>493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470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470</v>
      </c>
      <c r="C2637" t="s">
        <v>73</v>
      </c>
      <c r="D2637" t="s">
        <v>511</v>
      </c>
      <c r="E2637" t="s">
        <v>511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470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470</v>
      </c>
      <c r="C2639" t="s">
        <v>73</v>
      </c>
      <c r="D2639" t="s">
        <v>164</v>
      </c>
      <c r="E2639" t="s">
        <v>647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470</v>
      </c>
      <c r="C2640" t="s">
        <v>73</v>
      </c>
      <c r="D2640" t="s">
        <v>164</v>
      </c>
      <c r="E2640" t="s">
        <v>512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470</v>
      </c>
      <c r="C2641" t="s">
        <v>73</v>
      </c>
      <c r="D2641" t="s">
        <v>491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470</v>
      </c>
      <c r="C2642" t="s">
        <v>73</v>
      </c>
      <c r="D2642" t="s">
        <v>491</v>
      </c>
      <c r="E2642" t="s">
        <v>491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470</v>
      </c>
      <c r="C2643" t="s">
        <v>73</v>
      </c>
      <c r="D2643" t="s">
        <v>513</v>
      </c>
      <c r="E2643" t="s">
        <v>513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470</v>
      </c>
      <c r="C2644" t="s">
        <v>73</v>
      </c>
      <c r="D2644" t="s">
        <v>492</v>
      </c>
      <c r="E2644" t="s">
        <v>492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470</v>
      </c>
      <c r="C2645" t="s">
        <v>73</v>
      </c>
      <c r="D2645" t="s">
        <v>647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470</v>
      </c>
      <c r="C2646" t="s">
        <v>73</v>
      </c>
      <c r="D2646" t="s">
        <v>647</v>
      </c>
      <c r="E2646" t="s">
        <v>647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470</v>
      </c>
      <c r="C2647" t="s">
        <v>73</v>
      </c>
      <c r="D2647" t="s">
        <v>514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470</v>
      </c>
      <c r="C2648" t="s">
        <v>73</v>
      </c>
      <c r="D2648" t="s">
        <v>514</v>
      </c>
      <c r="E2648" t="s">
        <v>514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470</v>
      </c>
      <c r="C2649" t="s">
        <v>73</v>
      </c>
      <c r="D2649" t="s">
        <v>517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470</v>
      </c>
      <c r="C2650" t="s">
        <v>73</v>
      </c>
      <c r="D2650" t="s">
        <v>517</v>
      </c>
      <c r="E2650" t="s">
        <v>514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470</v>
      </c>
      <c r="C2651" t="s">
        <v>73</v>
      </c>
      <c r="D2651" t="s">
        <v>517</v>
      </c>
      <c r="E2651" t="s">
        <v>517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470</v>
      </c>
      <c r="C2652" t="s">
        <v>73</v>
      </c>
      <c r="D2652" t="s">
        <v>512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470</v>
      </c>
      <c r="C2653" t="s">
        <v>73</v>
      </c>
      <c r="D2653" t="s">
        <v>512</v>
      </c>
      <c r="E2653" t="s">
        <v>512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470</v>
      </c>
      <c r="C2654" t="s">
        <v>73</v>
      </c>
      <c r="D2654" t="s">
        <v>519</v>
      </c>
      <c r="E2654" t="s">
        <v>519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471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471</v>
      </c>
      <c r="C2656" t="s">
        <v>57</v>
      </c>
      <c r="D2656" t="s">
        <v>491</v>
      </c>
      <c r="E2656" t="s">
        <v>491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471</v>
      </c>
      <c r="C2657" t="s">
        <v>57</v>
      </c>
      <c r="D2657" t="s">
        <v>492</v>
      </c>
      <c r="E2657" t="s">
        <v>492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471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471</v>
      </c>
      <c r="C2659" t="s">
        <v>59</v>
      </c>
      <c r="D2659" t="s">
        <v>491</v>
      </c>
      <c r="E2659" t="s">
        <v>491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471</v>
      </c>
      <c r="C2660" t="s">
        <v>59</v>
      </c>
      <c r="D2660" t="s">
        <v>512</v>
      </c>
      <c r="E2660" t="s">
        <v>512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471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471</v>
      </c>
      <c r="C2662" t="s">
        <v>61</v>
      </c>
      <c r="D2662" t="s">
        <v>511</v>
      </c>
      <c r="E2662" t="s">
        <v>511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471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471</v>
      </c>
      <c r="C2664" t="s">
        <v>61</v>
      </c>
      <c r="D2664" t="s">
        <v>491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471</v>
      </c>
      <c r="C2665" t="s">
        <v>61</v>
      </c>
      <c r="D2665" t="s">
        <v>491</v>
      </c>
      <c r="E2665" t="s">
        <v>491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471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471</v>
      </c>
      <c r="C2667" t="s">
        <v>63</v>
      </c>
      <c r="D2667" t="s">
        <v>511</v>
      </c>
      <c r="E2667" t="s">
        <v>511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471</v>
      </c>
      <c r="C2668" t="s">
        <v>63</v>
      </c>
      <c r="D2668" t="s">
        <v>490</v>
      </c>
      <c r="E2668" t="s">
        <v>490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471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471</v>
      </c>
      <c r="C2670" t="s">
        <v>63</v>
      </c>
      <c r="D2670" t="s">
        <v>491</v>
      </c>
      <c r="E2670" t="s">
        <v>491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471</v>
      </c>
      <c r="C2671" t="s">
        <v>63</v>
      </c>
      <c r="D2671" t="s">
        <v>492</v>
      </c>
      <c r="E2671" t="s">
        <v>492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471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471</v>
      </c>
      <c r="C2673" t="s">
        <v>65</v>
      </c>
      <c r="D2673" t="s">
        <v>511</v>
      </c>
      <c r="E2673" t="s">
        <v>511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471</v>
      </c>
      <c r="C2674" t="s">
        <v>65</v>
      </c>
      <c r="D2674" t="s">
        <v>511</v>
      </c>
      <c r="E2674" t="s">
        <v>491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471</v>
      </c>
      <c r="C2675" t="s">
        <v>65</v>
      </c>
      <c r="D2675" t="s">
        <v>490</v>
      </c>
      <c r="E2675" t="s">
        <v>490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471</v>
      </c>
      <c r="C2676" t="s">
        <v>65</v>
      </c>
      <c r="D2676" t="s">
        <v>490</v>
      </c>
      <c r="E2676" t="s">
        <v>492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471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471</v>
      </c>
      <c r="C2678" t="s">
        <v>65</v>
      </c>
      <c r="D2678" t="s">
        <v>491</v>
      </c>
      <c r="E2678" t="s">
        <v>511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471</v>
      </c>
      <c r="C2679" t="s">
        <v>65</v>
      </c>
      <c r="D2679" t="s">
        <v>491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471</v>
      </c>
      <c r="C2680" t="s">
        <v>65</v>
      </c>
      <c r="D2680" t="s">
        <v>491</v>
      </c>
      <c r="E2680" t="s">
        <v>491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471</v>
      </c>
      <c r="C2681" t="s">
        <v>65</v>
      </c>
      <c r="D2681" t="s">
        <v>491</v>
      </c>
      <c r="E2681" t="s">
        <v>513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471</v>
      </c>
      <c r="C2682" t="s">
        <v>65</v>
      </c>
      <c r="D2682" t="s">
        <v>491</v>
      </c>
      <c r="E2682" t="s">
        <v>647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471</v>
      </c>
      <c r="C2683" t="s">
        <v>65</v>
      </c>
      <c r="D2683" t="s">
        <v>513</v>
      </c>
      <c r="E2683" t="s">
        <v>491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471</v>
      </c>
      <c r="C2684" t="s">
        <v>65</v>
      </c>
      <c r="D2684" t="s">
        <v>513</v>
      </c>
      <c r="E2684" t="s">
        <v>513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471</v>
      </c>
      <c r="C2685" t="s">
        <v>65</v>
      </c>
      <c r="D2685" t="s">
        <v>492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471</v>
      </c>
      <c r="C2686" t="s">
        <v>65</v>
      </c>
      <c r="D2686" t="s">
        <v>492</v>
      </c>
      <c r="E2686" t="s">
        <v>492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471</v>
      </c>
      <c r="C2687" t="s">
        <v>65</v>
      </c>
      <c r="D2687" t="s">
        <v>512</v>
      </c>
      <c r="E2687" t="s">
        <v>512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471</v>
      </c>
      <c r="C2688" t="s">
        <v>65</v>
      </c>
      <c r="D2688" t="s">
        <v>493</v>
      </c>
      <c r="E2688" t="s">
        <v>493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471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471</v>
      </c>
      <c r="C2690" t="s">
        <v>67</v>
      </c>
      <c r="D2690" t="s">
        <v>511</v>
      </c>
      <c r="E2690" t="s">
        <v>511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471</v>
      </c>
      <c r="C2691" t="s">
        <v>67</v>
      </c>
      <c r="D2691" t="s">
        <v>490</v>
      </c>
      <c r="E2691" t="s">
        <v>490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471</v>
      </c>
      <c r="C2692" t="s">
        <v>67</v>
      </c>
      <c r="D2692" t="s">
        <v>490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471</v>
      </c>
      <c r="C2693" t="s">
        <v>67</v>
      </c>
      <c r="D2693" t="s">
        <v>164</v>
      </c>
      <c r="E2693" t="s">
        <v>511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471</v>
      </c>
      <c r="C2694" t="s">
        <v>67</v>
      </c>
      <c r="D2694" t="s">
        <v>164</v>
      </c>
      <c r="E2694" t="s">
        <v>490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471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471</v>
      </c>
      <c r="C2696" t="s">
        <v>67</v>
      </c>
      <c r="D2696" t="s">
        <v>164</v>
      </c>
      <c r="E2696" t="s">
        <v>513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471</v>
      </c>
      <c r="C2697" t="s">
        <v>67</v>
      </c>
      <c r="D2697" t="s">
        <v>164</v>
      </c>
      <c r="E2697" t="s">
        <v>647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471</v>
      </c>
      <c r="C2698" t="s">
        <v>67</v>
      </c>
      <c r="D2698" t="s">
        <v>164</v>
      </c>
      <c r="E2698" t="s">
        <v>512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471</v>
      </c>
      <c r="C2699" t="s">
        <v>67</v>
      </c>
      <c r="D2699" t="s">
        <v>491</v>
      </c>
      <c r="E2699" t="s">
        <v>511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471</v>
      </c>
      <c r="C2700" t="s">
        <v>67</v>
      </c>
      <c r="D2700" t="s">
        <v>491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471</v>
      </c>
      <c r="C2701" t="s">
        <v>67</v>
      </c>
      <c r="D2701" t="s">
        <v>491</v>
      </c>
      <c r="E2701" t="s">
        <v>491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471</v>
      </c>
      <c r="C2702" t="s">
        <v>67</v>
      </c>
      <c r="D2702" t="s">
        <v>491</v>
      </c>
      <c r="E2702" t="s">
        <v>513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471</v>
      </c>
      <c r="C2703" t="s">
        <v>67</v>
      </c>
      <c r="D2703" t="s">
        <v>491</v>
      </c>
      <c r="E2703" t="s">
        <v>647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471</v>
      </c>
      <c r="C2704" t="s">
        <v>67</v>
      </c>
      <c r="D2704" t="s">
        <v>513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471</v>
      </c>
      <c r="C2705" t="s">
        <v>67</v>
      </c>
      <c r="D2705" t="s">
        <v>513</v>
      </c>
      <c r="E2705" t="s">
        <v>513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471</v>
      </c>
      <c r="C2706" t="s">
        <v>67</v>
      </c>
      <c r="D2706" t="s">
        <v>513</v>
      </c>
      <c r="E2706" t="s">
        <v>517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471</v>
      </c>
      <c r="C2707" t="s">
        <v>67</v>
      </c>
      <c r="D2707" t="s">
        <v>492</v>
      </c>
      <c r="E2707" t="s">
        <v>492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471</v>
      </c>
      <c r="C2708" t="s">
        <v>67</v>
      </c>
      <c r="D2708" t="s">
        <v>647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471</v>
      </c>
      <c r="C2709" t="s">
        <v>67</v>
      </c>
      <c r="D2709" t="s">
        <v>647</v>
      </c>
      <c r="E2709" t="s">
        <v>647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471</v>
      </c>
      <c r="C2710" t="s">
        <v>67</v>
      </c>
      <c r="D2710" t="s">
        <v>514</v>
      </c>
      <c r="E2710" t="s">
        <v>514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471</v>
      </c>
      <c r="C2711" t="s">
        <v>67</v>
      </c>
      <c r="D2711" t="s">
        <v>512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471</v>
      </c>
      <c r="C2712" t="s">
        <v>67</v>
      </c>
      <c r="D2712" t="s">
        <v>512</v>
      </c>
      <c r="E2712" t="s">
        <v>512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471</v>
      </c>
      <c r="C2713" t="s">
        <v>67</v>
      </c>
      <c r="D2713" t="s">
        <v>512</v>
      </c>
      <c r="E2713" t="s">
        <v>567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471</v>
      </c>
      <c r="C2714" t="s">
        <v>67</v>
      </c>
      <c r="D2714" t="s">
        <v>519</v>
      </c>
      <c r="E2714" t="s">
        <v>519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471</v>
      </c>
      <c r="C2715" t="s">
        <v>67</v>
      </c>
      <c r="D2715" t="s">
        <v>493</v>
      </c>
      <c r="E2715" t="s">
        <v>493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471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471</v>
      </c>
      <c r="C2717" t="s">
        <v>69</v>
      </c>
      <c r="D2717" t="s">
        <v>511</v>
      </c>
      <c r="E2717" t="s">
        <v>511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471</v>
      </c>
      <c r="C2718" t="s">
        <v>69</v>
      </c>
      <c r="D2718" t="s">
        <v>490</v>
      </c>
      <c r="E2718" t="s">
        <v>490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471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471</v>
      </c>
      <c r="C2720" t="s">
        <v>69</v>
      </c>
      <c r="D2720" t="s">
        <v>164</v>
      </c>
      <c r="E2720" t="s">
        <v>513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471</v>
      </c>
      <c r="C2721" t="s">
        <v>69</v>
      </c>
      <c r="D2721" t="s">
        <v>164</v>
      </c>
      <c r="E2721" t="s">
        <v>647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471</v>
      </c>
      <c r="C2722" t="s">
        <v>69</v>
      </c>
      <c r="D2722" t="s">
        <v>164</v>
      </c>
      <c r="E2722" t="s">
        <v>512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471</v>
      </c>
      <c r="C2723" t="s">
        <v>69</v>
      </c>
      <c r="D2723" t="s">
        <v>491</v>
      </c>
      <c r="E2723" t="s">
        <v>511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471</v>
      </c>
      <c r="C2724" t="s">
        <v>69</v>
      </c>
      <c r="D2724" t="s">
        <v>491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471</v>
      </c>
      <c r="C2725" t="s">
        <v>69</v>
      </c>
      <c r="D2725" t="s">
        <v>491</v>
      </c>
      <c r="E2725" t="s">
        <v>491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471</v>
      </c>
      <c r="C2726" t="s">
        <v>69</v>
      </c>
      <c r="D2726" t="s">
        <v>513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471</v>
      </c>
      <c r="C2727" t="s">
        <v>69</v>
      </c>
      <c r="D2727" t="s">
        <v>513</v>
      </c>
      <c r="E2727" t="s">
        <v>513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471</v>
      </c>
      <c r="C2728" t="s">
        <v>69</v>
      </c>
      <c r="D2728" t="s">
        <v>492</v>
      </c>
      <c r="E2728" t="s">
        <v>492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471</v>
      </c>
      <c r="C2729" t="s">
        <v>69</v>
      </c>
      <c r="D2729" t="s">
        <v>647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471</v>
      </c>
      <c r="C2730" t="s">
        <v>69</v>
      </c>
      <c r="D2730" t="s">
        <v>647</v>
      </c>
      <c r="E2730" t="s">
        <v>647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471</v>
      </c>
      <c r="C2731" t="s">
        <v>69</v>
      </c>
      <c r="D2731" t="s">
        <v>514</v>
      </c>
      <c r="E2731" t="s">
        <v>514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471</v>
      </c>
      <c r="C2732" t="s">
        <v>69</v>
      </c>
      <c r="D2732" t="s">
        <v>512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471</v>
      </c>
      <c r="C2733" t="s">
        <v>69</v>
      </c>
      <c r="D2733" t="s">
        <v>512</v>
      </c>
      <c r="E2733" t="s">
        <v>512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471</v>
      </c>
      <c r="C2734" t="s">
        <v>69</v>
      </c>
      <c r="D2734" t="s">
        <v>519</v>
      </c>
      <c r="E2734" t="s">
        <v>519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471</v>
      </c>
      <c r="C2735" t="s">
        <v>71</v>
      </c>
      <c r="D2735" t="s">
        <v>511</v>
      </c>
      <c r="E2735" t="s">
        <v>511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471</v>
      </c>
      <c r="C2736" t="s">
        <v>71</v>
      </c>
      <c r="D2736" t="s">
        <v>490</v>
      </c>
      <c r="E2736" t="s">
        <v>490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471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471</v>
      </c>
      <c r="C2738" t="s">
        <v>71</v>
      </c>
      <c r="D2738" t="s">
        <v>164</v>
      </c>
      <c r="E2738" t="s">
        <v>491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471</v>
      </c>
      <c r="C2739" t="s">
        <v>71</v>
      </c>
      <c r="D2739" t="s">
        <v>164</v>
      </c>
      <c r="E2739" t="s">
        <v>513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471</v>
      </c>
      <c r="C2740" t="s">
        <v>71</v>
      </c>
      <c r="D2740" t="s">
        <v>164</v>
      </c>
      <c r="E2740" t="s">
        <v>647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471</v>
      </c>
      <c r="C2741" t="s">
        <v>71</v>
      </c>
      <c r="D2741" t="s">
        <v>164</v>
      </c>
      <c r="E2741" t="s">
        <v>512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471</v>
      </c>
      <c r="C2742" t="s">
        <v>71</v>
      </c>
      <c r="D2742" t="s">
        <v>491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471</v>
      </c>
      <c r="C2743" t="s">
        <v>71</v>
      </c>
      <c r="D2743" t="s">
        <v>491</v>
      </c>
      <c r="E2743" t="s">
        <v>491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471</v>
      </c>
      <c r="C2744" t="s">
        <v>71</v>
      </c>
      <c r="D2744" t="s">
        <v>491</v>
      </c>
      <c r="E2744" t="s">
        <v>512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471</v>
      </c>
      <c r="C2745" t="s">
        <v>71</v>
      </c>
      <c r="D2745" t="s">
        <v>513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471</v>
      </c>
      <c r="C2746" t="s">
        <v>71</v>
      </c>
      <c r="D2746" t="s">
        <v>513</v>
      </c>
      <c r="E2746" t="s">
        <v>513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471</v>
      </c>
      <c r="C2747" t="s">
        <v>71</v>
      </c>
      <c r="D2747" t="s">
        <v>647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471</v>
      </c>
      <c r="C2748" t="s">
        <v>71</v>
      </c>
      <c r="D2748" t="s">
        <v>647</v>
      </c>
      <c r="E2748" t="s">
        <v>647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471</v>
      </c>
      <c r="C2749" t="s">
        <v>71</v>
      </c>
      <c r="D2749" t="s">
        <v>512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471</v>
      </c>
      <c r="C2750" t="s">
        <v>71</v>
      </c>
      <c r="D2750" t="s">
        <v>512</v>
      </c>
      <c r="E2750" t="s">
        <v>512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471</v>
      </c>
      <c r="C2751" t="s">
        <v>71</v>
      </c>
      <c r="D2751" t="s">
        <v>493</v>
      </c>
      <c r="E2751" t="s">
        <v>493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471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471</v>
      </c>
      <c r="C2753" t="s">
        <v>73</v>
      </c>
      <c r="D2753" t="s">
        <v>511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471</v>
      </c>
      <c r="C2754" t="s">
        <v>73</v>
      </c>
      <c r="D2754" t="s">
        <v>490</v>
      </c>
      <c r="E2754" t="s">
        <v>490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471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471</v>
      </c>
      <c r="C2756" t="s">
        <v>73</v>
      </c>
      <c r="D2756" t="s">
        <v>164</v>
      </c>
      <c r="E2756" t="s">
        <v>513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471</v>
      </c>
      <c r="C2757" t="s">
        <v>73</v>
      </c>
      <c r="D2757" t="s">
        <v>164</v>
      </c>
      <c r="E2757" t="s">
        <v>647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471</v>
      </c>
      <c r="C2758" t="s">
        <v>73</v>
      </c>
      <c r="D2758" t="s">
        <v>164</v>
      </c>
      <c r="E2758" t="s">
        <v>512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471</v>
      </c>
      <c r="C2759" t="s">
        <v>73</v>
      </c>
      <c r="D2759" t="s">
        <v>491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471</v>
      </c>
      <c r="C2760" t="s">
        <v>73</v>
      </c>
      <c r="D2760" t="s">
        <v>491</v>
      </c>
      <c r="E2760" t="s">
        <v>491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471</v>
      </c>
      <c r="C2761" t="s">
        <v>73</v>
      </c>
      <c r="D2761" t="s">
        <v>491</v>
      </c>
      <c r="E2761" t="s">
        <v>512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471</v>
      </c>
      <c r="C2762" t="s">
        <v>73</v>
      </c>
      <c r="D2762" t="s">
        <v>513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471</v>
      </c>
      <c r="C2763" t="s">
        <v>73</v>
      </c>
      <c r="D2763" t="s">
        <v>513</v>
      </c>
      <c r="E2763" t="s">
        <v>513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471</v>
      </c>
      <c r="C2764" t="s">
        <v>73</v>
      </c>
      <c r="D2764" t="s">
        <v>492</v>
      </c>
      <c r="E2764" t="s">
        <v>492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471</v>
      </c>
      <c r="C2765" t="s">
        <v>73</v>
      </c>
      <c r="D2765" t="s">
        <v>647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471</v>
      </c>
      <c r="C2766" t="s">
        <v>73</v>
      </c>
      <c r="D2766" t="s">
        <v>647</v>
      </c>
      <c r="E2766" t="s">
        <v>647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471</v>
      </c>
      <c r="C2767" t="s">
        <v>73</v>
      </c>
      <c r="D2767" t="s">
        <v>512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471</v>
      </c>
      <c r="C2768" t="s">
        <v>73</v>
      </c>
      <c r="D2768" t="s">
        <v>512</v>
      </c>
      <c r="E2768" t="s">
        <v>512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471</v>
      </c>
      <c r="C2769" t="s">
        <v>73</v>
      </c>
      <c r="D2769" t="s">
        <v>519</v>
      </c>
      <c r="E2769" t="s">
        <v>519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472</v>
      </c>
      <c r="C2770" t="s">
        <v>57</v>
      </c>
      <c r="D2770" t="s">
        <v>490</v>
      </c>
      <c r="E2770" t="s">
        <v>490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472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472</v>
      </c>
      <c r="C2772" t="s">
        <v>57</v>
      </c>
      <c r="D2772" t="s">
        <v>491</v>
      </c>
      <c r="E2772" t="s">
        <v>491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472</v>
      </c>
      <c r="C2773" t="s">
        <v>57</v>
      </c>
      <c r="D2773" t="s">
        <v>492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472</v>
      </c>
      <c r="C2774" t="s">
        <v>57</v>
      </c>
      <c r="D2774" t="s">
        <v>492</v>
      </c>
      <c r="E2774" t="s">
        <v>492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472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472</v>
      </c>
      <c r="C2776" t="s">
        <v>59</v>
      </c>
      <c r="D2776" t="s">
        <v>491</v>
      </c>
      <c r="E2776" t="s">
        <v>491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472</v>
      </c>
      <c r="C2777" t="s">
        <v>59</v>
      </c>
      <c r="D2777" t="s">
        <v>492</v>
      </c>
      <c r="E2777" t="s">
        <v>492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472</v>
      </c>
      <c r="C2778" t="s">
        <v>61</v>
      </c>
      <c r="D2778" t="s">
        <v>490</v>
      </c>
      <c r="E2778" t="s">
        <v>490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472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472</v>
      </c>
      <c r="C2780" t="s">
        <v>61</v>
      </c>
      <c r="D2780" t="s">
        <v>491</v>
      </c>
      <c r="E2780" t="s">
        <v>491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472</v>
      </c>
      <c r="C2781" t="s">
        <v>61</v>
      </c>
      <c r="D2781" t="s">
        <v>492</v>
      </c>
      <c r="E2781" t="s">
        <v>492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472</v>
      </c>
      <c r="C2782" t="s">
        <v>61</v>
      </c>
      <c r="D2782" t="s">
        <v>512</v>
      </c>
      <c r="E2782" t="s">
        <v>512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472</v>
      </c>
      <c r="C2783" t="s">
        <v>63</v>
      </c>
      <c r="D2783" t="s">
        <v>511</v>
      </c>
      <c r="E2783" t="s">
        <v>511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472</v>
      </c>
      <c r="C2784" t="s">
        <v>63</v>
      </c>
      <c r="D2784" t="s">
        <v>490</v>
      </c>
      <c r="E2784" t="s">
        <v>490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472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472</v>
      </c>
      <c r="C2786" t="s">
        <v>63</v>
      </c>
      <c r="D2786" t="s">
        <v>491</v>
      </c>
      <c r="E2786" t="s">
        <v>491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472</v>
      </c>
      <c r="C2787" t="s">
        <v>63</v>
      </c>
      <c r="D2787" t="s">
        <v>492</v>
      </c>
      <c r="E2787" t="s">
        <v>489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472</v>
      </c>
      <c r="C2788" t="s">
        <v>63</v>
      </c>
      <c r="D2788" t="s">
        <v>492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472</v>
      </c>
      <c r="C2789" t="s">
        <v>63</v>
      </c>
      <c r="D2789" t="s">
        <v>492</v>
      </c>
      <c r="E2789" t="s">
        <v>491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472</v>
      </c>
      <c r="C2790" t="s">
        <v>63</v>
      </c>
      <c r="D2790" t="s">
        <v>492</v>
      </c>
      <c r="E2790" t="s">
        <v>492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472</v>
      </c>
      <c r="C2791" t="s">
        <v>65</v>
      </c>
      <c r="D2791" t="s">
        <v>511</v>
      </c>
      <c r="E2791" t="s">
        <v>511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472</v>
      </c>
      <c r="C2792" t="s">
        <v>65</v>
      </c>
      <c r="D2792" t="s">
        <v>511</v>
      </c>
      <c r="E2792" t="s">
        <v>491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472</v>
      </c>
      <c r="C2793" t="s">
        <v>65</v>
      </c>
      <c r="D2793" t="s">
        <v>490</v>
      </c>
      <c r="E2793" t="s">
        <v>490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472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472</v>
      </c>
      <c r="C2795" t="s">
        <v>65</v>
      </c>
      <c r="D2795" t="s">
        <v>491</v>
      </c>
      <c r="E2795" t="s">
        <v>511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472</v>
      </c>
      <c r="C2796" t="s">
        <v>65</v>
      </c>
      <c r="D2796" t="s">
        <v>491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472</v>
      </c>
      <c r="C2797" t="s">
        <v>65</v>
      </c>
      <c r="D2797" t="s">
        <v>491</v>
      </c>
      <c r="E2797" t="s">
        <v>491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472</v>
      </c>
      <c r="C2798" t="s">
        <v>65</v>
      </c>
      <c r="D2798" t="s">
        <v>491</v>
      </c>
      <c r="E2798" t="s">
        <v>513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472</v>
      </c>
      <c r="C2799" t="s">
        <v>65</v>
      </c>
      <c r="D2799" t="s">
        <v>491</v>
      </c>
      <c r="E2799" t="s">
        <v>517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472</v>
      </c>
      <c r="C2800" t="s">
        <v>65</v>
      </c>
      <c r="D2800" t="s">
        <v>491</v>
      </c>
      <c r="E2800" t="s">
        <v>512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472</v>
      </c>
      <c r="C2801" t="s">
        <v>65</v>
      </c>
      <c r="D2801" t="s">
        <v>513</v>
      </c>
      <c r="E2801" t="s">
        <v>513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472</v>
      </c>
      <c r="C2802" t="s">
        <v>65</v>
      </c>
      <c r="D2802" t="s">
        <v>492</v>
      </c>
      <c r="E2802" t="s">
        <v>490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472</v>
      </c>
      <c r="C2803" t="s">
        <v>65</v>
      </c>
      <c r="D2803" t="s">
        <v>492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472</v>
      </c>
      <c r="C2804" t="s">
        <v>65</v>
      </c>
      <c r="D2804" t="s">
        <v>492</v>
      </c>
      <c r="E2804" t="s">
        <v>491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472</v>
      </c>
      <c r="C2805" t="s">
        <v>65</v>
      </c>
      <c r="D2805" t="s">
        <v>492</v>
      </c>
      <c r="E2805" t="s">
        <v>492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472</v>
      </c>
      <c r="C2806" t="s">
        <v>65</v>
      </c>
      <c r="D2806" t="s">
        <v>492</v>
      </c>
      <c r="E2806" t="s">
        <v>647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472</v>
      </c>
      <c r="C2807" t="s">
        <v>65</v>
      </c>
      <c r="D2807" t="s">
        <v>492</v>
      </c>
      <c r="E2807" t="s">
        <v>512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472</v>
      </c>
      <c r="C2808" t="s">
        <v>65</v>
      </c>
      <c r="D2808" t="s">
        <v>647</v>
      </c>
      <c r="E2808" t="s">
        <v>647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472</v>
      </c>
      <c r="C2809" t="s">
        <v>65</v>
      </c>
      <c r="D2809" t="s">
        <v>512</v>
      </c>
      <c r="E2809" t="s">
        <v>512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472</v>
      </c>
      <c r="C2810" t="s">
        <v>65</v>
      </c>
      <c r="D2810" t="s">
        <v>493</v>
      </c>
      <c r="E2810" t="s">
        <v>493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472</v>
      </c>
      <c r="C2811" t="s">
        <v>65</v>
      </c>
      <c r="D2811" t="s">
        <v>515</v>
      </c>
      <c r="E2811" t="s">
        <v>515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472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472</v>
      </c>
      <c r="C2813" t="s">
        <v>67</v>
      </c>
      <c r="D2813" t="s">
        <v>511</v>
      </c>
      <c r="E2813" t="s">
        <v>511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472</v>
      </c>
      <c r="C2814" t="s">
        <v>67</v>
      </c>
      <c r="D2814" t="s">
        <v>511</v>
      </c>
      <c r="E2814" t="s">
        <v>491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472</v>
      </c>
      <c r="C2815" t="s">
        <v>67</v>
      </c>
      <c r="D2815" t="s">
        <v>511</v>
      </c>
      <c r="E2815" t="s">
        <v>492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472</v>
      </c>
      <c r="C2816" t="s">
        <v>67</v>
      </c>
      <c r="D2816" t="s">
        <v>490</v>
      </c>
      <c r="E2816" t="s">
        <v>490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472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472</v>
      </c>
      <c r="C2818" t="s">
        <v>67</v>
      </c>
      <c r="D2818" t="s">
        <v>164</v>
      </c>
      <c r="E2818" t="s">
        <v>512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472</v>
      </c>
      <c r="C2819" t="s">
        <v>67</v>
      </c>
      <c r="D2819" t="s">
        <v>491</v>
      </c>
      <c r="E2819" t="s">
        <v>490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472</v>
      </c>
      <c r="C2820" t="s">
        <v>67</v>
      </c>
      <c r="D2820" t="s">
        <v>491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472</v>
      </c>
      <c r="C2821" t="s">
        <v>67</v>
      </c>
      <c r="D2821" t="s">
        <v>491</v>
      </c>
      <c r="E2821" t="s">
        <v>491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472</v>
      </c>
      <c r="C2822" t="s">
        <v>67</v>
      </c>
      <c r="D2822" t="s">
        <v>491</v>
      </c>
      <c r="E2822" t="s">
        <v>513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472</v>
      </c>
      <c r="C2823" t="s">
        <v>67</v>
      </c>
      <c r="D2823" t="s">
        <v>491</v>
      </c>
      <c r="E2823" t="s">
        <v>492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472</v>
      </c>
      <c r="C2824" t="s">
        <v>67</v>
      </c>
      <c r="D2824" t="s">
        <v>513</v>
      </c>
      <c r="E2824" t="s">
        <v>491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472</v>
      </c>
      <c r="C2825" t="s">
        <v>67</v>
      </c>
      <c r="D2825" t="s">
        <v>513</v>
      </c>
      <c r="E2825" t="s">
        <v>513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472</v>
      </c>
      <c r="C2826" t="s">
        <v>67</v>
      </c>
      <c r="D2826" t="s">
        <v>492</v>
      </c>
      <c r="E2826" t="s">
        <v>490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472</v>
      </c>
      <c r="C2827" t="s">
        <v>67</v>
      </c>
      <c r="D2827" t="s">
        <v>492</v>
      </c>
      <c r="E2827" t="s">
        <v>492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472</v>
      </c>
      <c r="C2828" t="s">
        <v>67</v>
      </c>
      <c r="D2828" t="s">
        <v>492</v>
      </c>
      <c r="E2828" t="s">
        <v>512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472</v>
      </c>
      <c r="C2829" t="s">
        <v>67</v>
      </c>
      <c r="D2829" t="s">
        <v>647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472</v>
      </c>
      <c r="C2830" t="s">
        <v>67</v>
      </c>
      <c r="D2830" t="s">
        <v>647</v>
      </c>
      <c r="E2830" t="s">
        <v>492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472</v>
      </c>
      <c r="C2831" t="s">
        <v>67</v>
      </c>
      <c r="D2831" t="s">
        <v>647</v>
      </c>
      <c r="E2831" t="s">
        <v>647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472</v>
      </c>
      <c r="C2832" t="s">
        <v>67</v>
      </c>
      <c r="D2832" t="s">
        <v>512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472</v>
      </c>
      <c r="C2833" t="s">
        <v>67</v>
      </c>
      <c r="D2833" t="s">
        <v>512</v>
      </c>
      <c r="E2833" t="s">
        <v>512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472</v>
      </c>
      <c r="C2834" t="s">
        <v>67</v>
      </c>
      <c r="D2834" t="s">
        <v>519</v>
      </c>
      <c r="E2834" t="s">
        <v>519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472</v>
      </c>
      <c r="C2835" t="s">
        <v>67</v>
      </c>
      <c r="D2835" t="s">
        <v>493</v>
      </c>
      <c r="E2835" t="s">
        <v>493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472</v>
      </c>
      <c r="C2836" t="s">
        <v>67</v>
      </c>
      <c r="D2836" t="s">
        <v>515</v>
      </c>
      <c r="E2836" t="s">
        <v>515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472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472</v>
      </c>
      <c r="C2838" t="s">
        <v>69</v>
      </c>
      <c r="D2838" t="s">
        <v>646</v>
      </c>
      <c r="E2838" t="s">
        <v>646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472</v>
      </c>
      <c r="C2839" t="s">
        <v>69</v>
      </c>
      <c r="D2839" t="s">
        <v>511</v>
      </c>
      <c r="E2839" t="s">
        <v>511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472</v>
      </c>
      <c r="C2840" t="s">
        <v>69</v>
      </c>
      <c r="D2840" t="s">
        <v>490</v>
      </c>
      <c r="E2840" t="s">
        <v>490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472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472</v>
      </c>
      <c r="C2842" t="s">
        <v>69</v>
      </c>
      <c r="D2842" t="s">
        <v>164</v>
      </c>
      <c r="E2842" t="s">
        <v>513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472</v>
      </c>
      <c r="C2843" t="s">
        <v>69</v>
      </c>
      <c r="D2843" t="s">
        <v>164</v>
      </c>
      <c r="E2843" t="s">
        <v>647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472</v>
      </c>
      <c r="C2844" t="s">
        <v>69</v>
      </c>
      <c r="D2844" t="s">
        <v>164</v>
      </c>
      <c r="E2844" t="s">
        <v>512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472</v>
      </c>
      <c r="C2845" t="s">
        <v>69</v>
      </c>
      <c r="D2845" t="s">
        <v>491</v>
      </c>
      <c r="E2845" t="s">
        <v>511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472</v>
      </c>
      <c r="C2846" t="s">
        <v>69</v>
      </c>
      <c r="D2846" t="s">
        <v>491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472</v>
      </c>
      <c r="C2847" t="s">
        <v>69</v>
      </c>
      <c r="D2847" t="s">
        <v>491</v>
      </c>
      <c r="E2847" t="s">
        <v>491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472</v>
      </c>
      <c r="C2848" t="s">
        <v>69</v>
      </c>
      <c r="D2848" t="s">
        <v>491</v>
      </c>
      <c r="E2848" t="s">
        <v>513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472</v>
      </c>
      <c r="C2849" t="s">
        <v>69</v>
      </c>
      <c r="D2849" t="s">
        <v>491</v>
      </c>
      <c r="E2849" t="s">
        <v>492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472</v>
      </c>
      <c r="C2850" t="s">
        <v>69</v>
      </c>
      <c r="D2850" t="s">
        <v>513</v>
      </c>
      <c r="E2850" t="s">
        <v>513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472</v>
      </c>
      <c r="C2851" t="s">
        <v>69</v>
      </c>
      <c r="D2851" t="s">
        <v>492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472</v>
      </c>
      <c r="C2852" t="s">
        <v>69</v>
      </c>
      <c r="D2852" t="s">
        <v>492</v>
      </c>
      <c r="E2852" t="s">
        <v>492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472</v>
      </c>
      <c r="C2853" t="s">
        <v>69</v>
      </c>
      <c r="D2853" t="s">
        <v>647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472</v>
      </c>
      <c r="C2854" t="s">
        <v>69</v>
      </c>
      <c r="D2854" t="s">
        <v>647</v>
      </c>
      <c r="E2854" t="s">
        <v>492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472</v>
      </c>
      <c r="C2855" t="s">
        <v>69</v>
      </c>
      <c r="D2855" t="s">
        <v>647</v>
      </c>
      <c r="E2855" t="s">
        <v>647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472</v>
      </c>
      <c r="C2856" t="s">
        <v>69</v>
      </c>
      <c r="D2856" t="s">
        <v>512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472</v>
      </c>
      <c r="C2857" t="s">
        <v>69</v>
      </c>
      <c r="D2857" t="s">
        <v>512</v>
      </c>
      <c r="E2857" t="s">
        <v>491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472</v>
      </c>
      <c r="C2858" t="s">
        <v>69</v>
      </c>
      <c r="D2858" t="s">
        <v>512</v>
      </c>
      <c r="E2858" t="s">
        <v>512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472</v>
      </c>
      <c r="C2859" t="s">
        <v>69</v>
      </c>
      <c r="D2859" t="s">
        <v>493</v>
      </c>
      <c r="E2859" t="s">
        <v>493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472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472</v>
      </c>
      <c r="C2861" t="s">
        <v>71</v>
      </c>
      <c r="D2861" t="s">
        <v>511</v>
      </c>
      <c r="E2861" t="s">
        <v>511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472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472</v>
      </c>
      <c r="C2863" t="s">
        <v>71</v>
      </c>
      <c r="D2863" t="s">
        <v>164</v>
      </c>
      <c r="E2863" t="s">
        <v>513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472</v>
      </c>
      <c r="C2864" t="s">
        <v>71</v>
      </c>
      <c r="D2864" t="s">
        <v>164</v>
      </c>
      <c r="E2864" t="s">
        <v>492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472</v>
      </c>
      <c r="C2865" t="s">
        <v>71</v>
      </c>
      <c r="D2865" t="s">
        <v>164</v>
      </c>
      <c r="E2865" t="s">
        <v>512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472</v>
      </c>
      <c r="C2866" t="s">
        <v>71</v>
      </c>
      <c r="D2866" t="s">
        <v>491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472</v>
      </c>
      <c r="C2867" t="s">
        <v>71</v>
      </c>
      <c r="D2867" t="s">
        <v>491</v>
      </c>
      <c r="E2867" t="s">
        <v>491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472</v>
      </c>
      <c r="C2868" t="s">
        <v>71</v>
      </c>
      <c r="D2868" t="s">
        <v>513</v>
      </c>
      <c r="E2868" t="s">
        <v>513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472</v>
      </c>
      <c r="C2869" t="s">
        <v>71</v>
      </c>
      <c r="D2869" t="s">
        <v>492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472</v>
      </c>
      <c r="C2870" t="s">
        <v>71</v>
      </c>
      <c r="D2870" t="s">
        <v>492</v>
      </c>
      <c r="E2870" t="s">
        <v>492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472</v>
      </c>
      <c r="C2871" t="s">
        <v>71</v>
      </c>
      <c r="D2871" t="s">
        <v>647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472</v>
      </c>
      <c r="C2872" t="s">
        <v>71</v>
      </c>
      <c r="D2872" t="s">
        <v>647</v>
      </c>
      <c r="E2872" t="s">
        <v>647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472</v>
      </c>
      <c r="C2873" t="s">
        <v>71</v>
      </c>
      <c r="D2873" t="s">
        <v>512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472</v>
      </c>
      <c r="C2874" t="s">
        <v>71</v>
      </c>
      <c r="D2874" t="s">
        <v>512</v>
      </c>
      <c r="E2874" t="s">
        <v>512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472</v>
      </c>
      <c r="C2875" t="s">
        <v>71</v>
      </c>
      <c r="D2875" t="s">
        <v>519</v>
      </c>
      <c r="E2875" t="s">
        <v>519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472</v>
      </c>
      <c r="C2876" t="s">
        <v>71</v>
      </c>
      <c r="D2876" t="s">
        <v>493</v>
      </c>
      <c r="E2876" t="s">
        <v>493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472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472</v>
      </c>
      <c r="C2878" t="s">
        <v>73</v>
      </c>
      <c r="D2878" t="s">
        <v>490</v>
      </c>
      <c r="E2878" t="s">
        <v>490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472</v>
      </c>
      <c r="C2879" t="s">
        <v>73</v>
      </c>
      <c r="D2879" t="s">
        <v>164</v>
      </c>
      <c r="E2879" t="s">
        <v>490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472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472</v>
      </c>
      <c r="C2881" t="s">
        <v>73</v>
      </c>
      <c r="D2881" t="s">
        <v>164</v>
      </c>
      <c r="E2881" t="s">
        <v>513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472</v>
      </c>
      <c r="C2882" t="s">
        <v>73</v>
      </c>
      <c r="D2882" t="s">
        <v>164</v>
      </c>
      <c r="E2882" t="s">
        <v>492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472</v>
      </c>
      <c r="C2883" t="s">
        <v>73</v>
      </c>
      <c r="D2883" t="s">
        <v>164</v>
      </c>
      <c r="E2883" t="s">
        <v>647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472</v>
      </c>
      <c r="C2884" t="s">
        <v>73</v>
      </c>
      <c r="D2884" t="s">
        <v>164</v>
      </c>
      <c r="E2884" t="s">
        <v>512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472</v>
      </c>
      <c r="C2885" t="s">
        <v>73</v>
      </c>
      <c r="D2885" t="s">
        <v>164</v>
      </c>
      <c r="E2885" t="s">
        <v>519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472</v>
      </c>
      <c r="C2886" t="s">
        <v>73</v>
      </c>
      <c r="D2886" t="s">
        <v>491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472</v>
      </c>
      <c r="C2887" t="s">
        <v>73</v>
      </c>
      <c r="D2887" t="s">
        <v>491</v>
      </c>
      <c r="E2887" t="s">
        <v>491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472</v>
      </c>
      <c r="C2888" t="s">
        <v>73</v>
      </c>
      <c r="D2888" t="s">
        <v>491</v>
      </c>
      <c r="E2888" t="s">
        <v>512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472</v>
      </c>
      <c r="C2889" t="s">
        <v>73</v>
      </c>
      <c r="D2889" t="s">
        <v>513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472</v>
      </c>
      <c r="C2890" t="s">
        <v>73</v>
      </c>
      <c r="D2890" t="s">
        <v>513</v>
      </c>
      <c r="E2890" t="s">
        <v>513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472</v>
      </c>
      <c r="C2891" t="s">
        <v>73</v>
      </c>
      <c r="D2891" t="s">
        <v>513</v>
      </c>
      <c r="E2891" t="s">
        <v>512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472</v>
      </c>
      <c r="C2892" t="s">
        <v>73</v>
      </c>
      <c r="D2892" t="s">
        <v>492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472</v>
      </c>
      <c r="C2893" t="s">
        <v>73</v>
      </c>
      <c r="D2893" t="s">
        <v>492</v>
      </c>
      <c r="E2893" t="s">
        <v>492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472</v>
      </c>
      <c r="C2894" t="s">
        <v>73</v>
      </c>
      <c r="D2894" t="s">
        <v>647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472</v>
      </c>
      <c r="C2895" t="s">
        <v>73</v>
      </c>
      <c r="D2895" t="s">
        <v>647</v>
      </c>
      <c r="E2895" t="s">
        <v>492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472</v>
      </c>
      <c r="C2896" t="s">
        <v>73</v>
      </c>
      <c r="D2896" t="s">
        <v>647</v>
      </c>
      <c r="E2896" t="s">
        <v>647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472</v>
      </c>
      <c r="C2897" t="s">
        <v>73</v>
      </c>
      <c r="D2897" t="s">
        <v>514</v>
      </c>
      <c r="E2897" t="s">
        <v>514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472</v>
      </c>
      <c r="C2898" t="s">
        <v>73</v>
      </c>
      <c r="D2898" t="s">
        <v>512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472</v>
      </c>
      <c r="C2899" t="s">
        <v>73</v>
      </c>
      <c r="D2899" t="s">
        <v>512</v>
      </c>
      <c r="E2899" t="s">
        <v>491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472</v>
      </c>
      <c r="C2900" t="s">
        <v>73</v>
      </c>
      <c r="D2900" t="s">
        <v>512</v>
      </c>
      <c r="E2900" t="s">
        <v>647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472</v>
      </c>
      <c r="C2901" t="s">
        <v>73</v>
      </c>
      <c r="D2901" t="s">
        <v>512</v>
      </c>
      <c r="E2901" t="s">
        <v>512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472</v>
      </c>
      <c r="C2902" t="s">
        <v>73</v>
      </c>
      <c r="D2902" t="s">
        <v>519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472</v>
      </c>
      <c r="C2903" t="s">
        <v>73</v>
      </c>
      <c r="D2903" t="s">
        <v>519</v>
      </c>
      <c r="E2903" t="s">
        <v>519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568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438</v>
      </c>
      <c r="G4" s="148" t="s">
        <v>438</v>
      </c>
      <c r="H4" s="148" t="s">
        <v>438</v>
      </c>
      <c r="I4" s="148" t="s">
        <v>438</v>
      </c>
      <c r="J4" s="148" t="s">
        <v>438</v>
      </c>
      <c r="K4" s="148" t="s">
        <v>438</v>
      </c>
      <c r="L4" s="148" t="s">
        <v>438</v>
      </c>
      <c r="M4" s="148" t="s">
        <v>438</v>
      </c>
      <c r="N4" s="148" t="s">
        <v>438</v>
      </c>
      <c r="O4" s="148" t="s">
        <v>438</v>
      </c>
      <c r="P4" s="148" t="s">
        <v>438</v>
      </c>
      <c r="Q4" s="148" t="s">
        <v>438</v>
      </c>
      <c r="R4" s="148" t="s">
        <v>438</v>
      </c>
      <c r="S4" s="148" t="s">
        <v>438</v>
      </c>
      <c r="T4" s="148" t="s">
        <v>438</v>
      </c>
      <c r="U4" s="148" t="s">
        <v>438</v>
      </c>
      <c r="V4" s="148" t="s">
        <v>438</v>
      </c>
      <c r="W4" s="148" t="s">
        <v>500</v>
      </c>
      <c r="X4" s="148" t="s">
        <v>500</v>
      </c>
      <c r="Y4" s="148"/>
      <c r="AD4" t="s">
        <v>438</v>
      </c>
      <c r="AE4" t="s">
        <v>438</v>
      </c>
      <c r="AF4" t="s">
        <v>438</v>
      </c>
      <c r="AG4" t="s">
        <v>438</v>
      </c>
      <c r="AH4" t="s">
        <v>438</v>
      </c>
      <c r="AI4" s="328" t="s">
        <v>438</v>
      </c>
      <c r="AJ4" t="s">
        <v>438</v>
      </c>
      <c r="AK4" t="s">
        <v>438</v>
      </c>
      <c r="AL4" t="s">
        <v>438</v>
      </c>
      <c r="AM4" t="s">
        <v>438</v>
      </c>
      <c r="AN4" t="s">
        <v>438</v>
      </c>
      <c r="AO4" t="s">
        <v>438</v>
      </c>
      <c r="AP4" t="s">
        <v>438</v>
      </c>
      <c r="AQ4" t="s">
        <v>438</v>
      </c>
      <c r="AR4" t="s">
        <v>438</v>
      </c>
      <c r="AS4" t="s">
        <v>438</v>
      </c>
      <c r="AT4" t="s">
        <v>438</v>
      </c>
      <c r="AU4" s="148" t="s">
        <v>500</v>
      </c>
      <c r="AV4" s="148" t="s">
        <v>500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437</v>
      </c>
      <c r="C6" t="s">
        <v>333</v>
      </c>
      <c r="D6" t="s">
        <v>478</v>
      </c>
      <c r="E6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t="s">
        <v>481</v>
      </c>
      <c r="M6" t="s">
        <v>482</v>
      </c>
      <c r="N6" t="s">
        <v>502</v>
      </c>
      <c r="O6" t="s">
        <v>503</v>
      </c>
      <c r="P6" t="s">
        <v>504</v>
      </c>
      <c r="Q6" t="s">
        <v>505</v>
      </c>
      <c r="R6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t="s">
        <v>483</v>
      </c>
      <c r="AG6" s="604" t="s">
        <v>484</v>
      </c>
      <c r="AH6" s="604" t="s">
        <v>501</v>
      </c>
      <c r="AI6" t="s">
        <v>479</v>
      </c>
      <c r="AJ6" t="s">
        <v>480</v>
      </c>
      <c r="AK6" t="s">
        <v>485</v>
      </c>
      <c r="AL6" t="s">
        <v>481</v>
      </c>
      <c r="AM6" t="s">
        <v>482</v>
      </c>
      <c r="AN6" s="604" t="s">
        <v>502</v>
      </c>
      <c r="AO6" s="604" t="s">
        <v>503</v>
      </c>
      <c r="AP6" s="604" t="s">
        <v>504</v>
      </c>
      <c r="AQ6" s="604" t="s">
        <v>505</v>
      </c>
      <c r="AR6" t="s">
        <v>506</v>
      </c>
      <c r="AS6" t="s">
        <v>507</v>
      </c>
      <c r="AT6" t="s">
        <v>508</v>
      </c>
      <c r="AU6" t="s">
        <v>509</v>
      </c>
      <c r="AV6" s="604" t="s">
        <v>510</v>
      </c>
    </row>
    <row r="7" spans="1:48" hidden="1">
      <c r="B7" t="s">
        <v>440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657</v>
      </c>
      <c r="AE7" t="s">
        <v>657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440</v>
      </c>
      <c r="C8" t="s">
        <v>57</v>
      </c>
      <c r="D8" t="s">
        <v>491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511</v>
      </c>
      <c r="AC8" t="s">
        <v>512</v>
      </c>
      <c r="AD8" t="s">
        <v>511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440</v>
      </c>
      <c r="C9" t="s">
        <v>57</v>
      </c>
      <c r="D9" t="s">
        <v>491</v>
      </c>
      <c r="E9" t="s">
        <v>491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511</v>
      </c>
      <c r="AC9" t="s">
        <v>512</v>
      </c>
      <c r="AD9" t="s">
        <v>511</v>
      </c>
      <c r="AE9" t="s">
        <v>657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440</v>
      </c>
      <c r="C10" t="s">
        <v>57</v>
      </c>
      <c r="D10" t="s">
        <v>492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511</v>
      </c>
      <c r="AC10" t="s">
        <v>519</v>
      </c>
      <c r="AD10" t="s">
        <v>511</v>
      </c>
      <c r="AE10" t="s">
        <v>657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440</v>
      </c>
      <c r="C11" t="s">
        <v>57</v>
      </c>
      <c r="D11" t="s">
        <v>492</v>
      </c>
      <c r="E11" t="s">
        <v>492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490</v>
      </c>
      <c r="AC11" t="s">
        <v>490</v>
      </c>
      <c r="AD11" t="s">
        <v>490</v>
      </c>
      <c r="AE11" t="s">
        <v>657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440</v>
      </c>
      <c r="C12" t="s">
        <v>59</v>
      </c>
      <c r="D12" t="s">
        <v>490</v>
      </c>
      <c r="E12" t="s">
        <v>490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490</v>
      </c>
      <c r="AC12" t="s">
        <v>490</v>
      </c>
      <c r="AD12" t="s">
        <v>164</v>
      </c>
      <c r="AE12" t="s">
        <v>657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440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490</v>
      </c>
      <c r="AC13" t="s">
        <v>513</v>
      </c>
      <c r="AD13" t="s">
        <v>490</v>
      </c>
      <c r="AE13" t="s">
        <v>657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440</v>
      </c>
      <c r="C14" t="s">
        <v>59</v>
      </c>
      <c r="D14" t="s">
        <v>491</v>
      </c>
      <c r="E14" t="s">
        <v>491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490</v>
      </c>
      <c r="AC14" t="s">
        <v>672</v>
      </c>
      <c r="AD14" t="s">
        <v>490</v>
      </c>
      <c r="AE14" t="s">
        <v>657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440</v>
      </c>
      <c r="C15" t="s">
        <v>59</v>
      </c>
      <c r="D15" t="s">
        <v>492</v>
      </c>
      <c r="E15" t="s">
        <v>492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490</v>
      </c>
      <c r="AC15" t="s">
        <v>512</v>
      </c>
      <c r="AD15" t="s">
        <v>490</v>
      </c>
      <c r="AE15" t="s">
        <v>657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440</v>
      </c>
      <c r="C16" t="s">
        <v>59</v>
      </c>
      <c r="D16" t="s">
        <v>519</v>
      </c>
      <c r="E16" t="s">
        <v>519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490</v>
      </c>
      <c r="AC16" t="s">
        <v>512</v>
      </c>
      <c r="AD16" t="s">
        <v>164</v>
      </c>
      <c r="AE16" t="s">
        <v>657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440</v>
      </c>
      <c r="C17" t="s">
        <v>61</v>
      </c>
      <c r="D17" t="s">
        <v>490</v>
      </c>
      <c r="E17" t="s">
        <v>490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490</v>
      </c>
      <c r="AC17" t="s">
        <v>657</v>
      </c>
      <c r="AD17" t="s">
        <v>490</v>
      </c>
      <c r="AE17" t="s">
        <v>657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440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490</v>
      </c>
      <c r="AC18" t="s">
        <v>519</v>
      </c>
      <c r="AD18" t="s">
        <v>490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440</v>
      </c>
      <c r="C19" t="s">
        <v>61</v>
      </c>
      <c r="D19" t="s">
        <v>491</v>
      </c>
      <c r="E19" t="s">
        <v>491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490</v>
      </c>
      <c r="AC19" t="s">
        <v>519</v>
      </c>
      <c r="AD19" t="s">
        <v>490</v>
      </c>
      <c r="AE19" t="s">
        <v>657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440</v>
      </c>
      <c r="C20" t="s">
        <v>61</v>
      </c>
      <c r="D20" t="s">
        <v>491</v>
      </c>
      <c r="E20" t="s">
        <v>513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490</v>
      </c>
      <c r="AC20" t="s">
        <v>519</v>
      </c>
      <c r="AD20" t="s">
        <v>164</v>
      </c>
      <c r="AE20" t="s">
        <v>657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440</v>
      </c>
      <c r="C21" t="s">
        <v>61</v>
      </c>
      <c r="D21" t="s">
        <v>492</v>
      </c>
      <c r="E21" t="s">
        <v>492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490</v>
      </c>
      <c r="AC21" t="s">
        <v>515</v>
      </c>
      <c r="AD21" t="s">
        <v>490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440</v>
      </c>
      <c r="C22" t="s">
        <v>63</v>
      </c>
      <c r="D22" t="s">
        <v>490</v>
      </c>
      <c r="E22" t="s">
        <v>490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671</v>
      </c>
      <c r="AD22" t="s">
        <v>164</v>
      </c>
      <c r="AE22" t="s">
        <v>657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440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511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440</v>
      </c>
      <c r="C24" t="s">
        <v>63</v>
      </c>
      <c r="D24" t="s">
        <v>491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511</v>
      </c>
      <c r="AD24" t="s">
        <v>164</v>
      </c>
      <c r="AE24" t="s">
        <v>657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440</v>
      </c>
      <c r="C25" t="s">
        <v>63</v>
      </c>
      <c r="D25" t="s">
        <v>491</v>
      </c>
      <c r="E25" t="s">
        <v>491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490</v>
      </c>
      <c r="AD25" t="s">
        <v>164</v>
      </c>
      <c r="AE25" t="s">
        <v>657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440</v>
      </c>
      <c r="C26" t="s">
        <v>63</v>
      </c>
      <c r="D26" t="s">
        <v>492</v>
      </c>
      <c r="E26" t="s">
        <v>492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440</v>
      </c>
      <c r="C27" t="s">
        <v>63</v>
      </c>
      <c r="D27" t="s">
        <v>493</v>
      </c>
      <c r="E27" t="s">
        <v>493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657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440</v>
      </c>
      <c r="C28" t="s">
        <v>65</v>
      </c>
      <c r="D28" t="s">
        <v>511</v>
      </c>
      <c r="E28" t="s">
        <v>511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673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440</v>
      </c>
      <c r="C29" t="s">
        <v>65</v>
      </c>
      <c r="D29" t="s">
        <v>490</v>
      </c>
      <c r="E29" t="s">
        <v>490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673</v>
      </c>
      <c r="AD29" t="s">
        <v>164</v>
      </c>
      <c r="AE29" t="s">
        <v>657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440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673</v>
      </c>
      <c r="AD30" t="s">
        <v>491</v>
      </c>
      <c r="AE30" t="s">
        <v>657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440</v>
      </c>
      <c r="C31" t="s">
        <v>65</v>
      </c>
      <c r="D31" t="s">
        <v>491</v>
      </c>
      <c r="E31" t="s">
        <v>511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513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440</v>
      </c>
      <c r="C32" t="s">
        <v>65</v>
      </c>
      <c r="D32" t="s">
        <v>491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513</v>
      </c>
      <c r="AD32" t="s">
        <v>164</v>
      </c>
      <c r="AE32" t="s">
        <v>657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440</v>
      </c>
      <c r="C33" t="s">
        <v>65</v>
      </c>
      <c r="D33" t="s">
        <v>491</v>
      </c>
      <c r="E33" t="s">
        <v>491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492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440</v>
      </c>
      <c r="C34" t="s">
        <v>65</v>
      </c>
      <c r="D34" t="s">
        <v>491</v>
      </c>
      <c r="E34" t="s">
        <v>513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492</v>
      </c>
      <c r="AD34" t="s">
        <v>164</v>
      </c>
      <c r="AE34" t="s">
        <v>657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440</v>
      </c>
      <c r="C35" t="s">
        <v>65</v>
      </c>
      <c r="D35" t="s">
        <v>491</v>
      </c>
      <c r="E35" t="s">
        <v>512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492</v>
      </c>
      <c r="AD35" t="s">
        <v>492</v>
      </c>
      <c r="AE35" t="s">
        <v>657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440</v>
      </c>
      <c r="C36" t="s">
        <v>65</v>
      </c>
      <c r="D36" t="s">
        <v>492</v>
      </c>
      <c r="E36" t="s">
        <v>491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672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440</v>
      </c>
      <c r="C37" t="s">
        <v>65</v>
      </c>
      <c r="D37" t="s">
        <v>492</v>
      </c>
      <c r="E37" t="s">
        <v>492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672</v>
      </c>
      <c r="AD37" t="s">
        <v>164</v>
      </c>
      <c r="AE37" t="s">
        <v>657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440</v>
      </c>
      <c r="C38" t="s">
        <v>65</v>
      </c>
      <c r="D38" t="s">
        <v>647</v>
      </c>
      <c r="E38" t="s">
        <v>647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672</v>
      </c>
      <c r="AD38" t="s">
        <v>491</v>
      </c>
      <c r="AE38" t="s">
        <v>657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440</v>
      </c>
      <c r="C39" t="s">
        <v>65</v>
      </c>
      <c r="D39" t="s">
        <v>512</v>
      </c>
      <c r="E39" t="s">
        <v>512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672</v>
      </c>
      <c r="AD39" t="s">
        <v>492</v>
      </c>
      <c r="AE39" t="s">
        <v>657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440</v>
      </c>
      <c r="C40" t="s">
        <v>65</v>
      </c>
      <c r="D40" t="s">
        <v>519</v>
      </c>
      <c r="E40" t="s">
        <v>519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514</v>
      </c>
      <c r="AD40" t="s">
        <v>164</v>
      </c>
      <c r="AE40" t="s">
        <v>657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440</v>
      </c>
      <c r="C41" t="s">
        <v>65</v>
      </c>
      <c r="D41" t="s">
        <v>493</v>
      </c>
      <c r="E41" t="s">
        <v>493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517</v>
      </c>
      <c r="AD41" t="s">
        <v>164</v>
      </c>
      <c r="AE41" t="s">
        <v>657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440</v>
      </c>
      <c r="C42" t="s">
        <v>67</v>
      </c>
      <c r="D42" t="s">
        <v>490</v>
      </c>
      <c r="E42" t="s">
        <v>490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512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440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512</v>
      </c>
      <c r="AD43" t="s">
        <v>164</v>
      </c>
      <c r="AE43" t="s">
        <v>657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440</v>
      </c>
      <c r="C44" t="s">
        <v>67</v>
      </c>
      <c r="D44" t="s">
        <v>491</v>
      </c>
      <c r="E44" t="s">
        <v>491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512</v>
      </c>
      <c r="AD44" t="s">
        <v>491</v>
      </c>
      <c r="AE44" t="s">
        <v>657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440</v>
      </c>
      <c r="C45" t="s">
        <v>67</v>
      </c>
      <c r="D45" t="s">
        <v>491</v>
      </c>
      <c r="E45" t="s">
        <v>513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512</v>
      </c>
      <c r="AD45" t="s">
        <v>492</v>
      </c>
      <c r="AE45" t="s">
        <v>657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440</v>
      </c>
      <c r="C46" t="s">
        <v>67</v>
      </c>
      <c r="D46" t="s">
        <v>513</v>
      </c>
      <c r="E46" t="s">
        <v>491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512</v>
      </c>
      <c r="AD46" t="s">
        <v>512</v>
      </c>
      <c r="AE46" t="s">
        <v>657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440</v>
      </c>
      <c r="C47" t="s">
        <v>67</v>
      </c>
      <c r="D47" t="s">
        <v>513</v>
      </c>
      <c r="E47" t="s">
        <v>513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657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440</v>
      </c>
      <c r="C48" t="s">
        <v>67</v>
      </c>
      <c r="D48" t="s">
        <v>492</v>
      </c>
      <c r="E48" t="s">
        <v>492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657</v>
      </c>
      <c r="AD48" t="s">
        <v>164</v>
      </c>
      <c r="AE48" t="s">
        <v>657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440</v>
      </c>
      <c r="C49" t="s">
        <v>67</v>
      </c>
      <c r="D49" t="s">
        <v>492</v>
      </c>
      <c r="E49" t="s">
        <v>512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657</v>
      </c>
      <c r="AD49" t="s">
        <v>492</v>
      </c>
      <c r="AE49" t="s">
        <v>657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440</v>
      </c>
      <c r="C50" t="s">
        <v>67</v>
      </c>
      <c r="D50" t="s">
        <v>647</v>
      </c>
      <c r="E50" t="s">
        <v>647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567</v>
      </c>
      <c r="AD50" t="s">
        <v>164</v>
      </c>
      <c r="AE50" t="s">
        <v>657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440</v>
      </c>
      <c r="C51" t="s">
        <v>67</v>
      </c>
      <c r="D51" t="s">
        <v>512</v>
      </c>
      <c r="E51" t="s">
        <v>512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519</v>
      </c>
      <c r="AD51" t="s">
        <v>490</v>
      </c>
      <c r="AE51" t="s">
        <v>657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440</v>
      </c>
      <c r="C52" t="s">
        <v>67</v>
      </c>
      <c r="D52" t="s">
        <v>567</v>
      </c>
      <c r="E52" t="s">
        <v>567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519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440</v>
      </c>
      <c r="C53" t="s">
        <v>67</v>
      </c>
      <c r="D53" t="s">
        <v>493</v>
      </c>
      <c r="E53" t="s">
        <v>493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519</v>
      </c>
      <c r="AD53" t="s">
        <v>164</v>
      </c>
      <c r="AE53" t="s">
        <v>657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440</v>
      </c>
      <c r="C54" t="s">
        <v>69</v>
      </c>
      <c r="D54" t="s">
        <v>646</v>
      </c>
      <c r="E54" t="s">
        <v>646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519</v>
      </c>
      <c r="AD54" t="s">
        <v>492</v>
      </c>
      <c r="AE54" t="s">
        <v>657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440</v>
      </c>
      <c r="C55" t="s">
        <v>69</v>
      </c>
      <c r="D55" t="s">
        <v>511</v>
      </c>
      <c r="E55" t="s">
        <v>511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493</v>
      </c>
      <c r="AD55" t="s">
        <v>164</v>
      </c>
      <c r="AE55" t="s">
        <v>657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440</v>
      </c>
      <c r="C56" t="s">
        <v>69</v>
      </c>
      <c r="D56" t="s">
        <v>490</v>
      </c>
      <c r="E56" t="s">
        <v>490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515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440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515</v>
      </c>
      <c r="AD57" t="s">
        <v>164</v>
      </c>
      <c r="AE57" t="s">
        <v>657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440</v>
      </c>
      <c r="C58" t="s">
        <v>69</v>
      </c>
      <c r="D58" t="s">
        <v>491</v>
      </c>
      <c r="E58" t="s">
        <v>646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569</v>
      </c>
      <c r="AC58" t="s">
        <v>511</v>
      </c>
      <c r="AD58" t="s">
        <v>569</v>
      </c>
      <c r="AE58" t="s">
        <v>657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440</v>
      </c>
      <c r="C59" t="s">
        <v>69</v>
      </c>
      <c r="D59" t="s">
        <v>491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570</v>
      </c>
      <c r="AC59" t="s">
        <v>511</v>
      </c>
      <c r="AD59" t="s">
        <v>570</v>
      </c>
      <c r="AE59" t="s">
        <v>657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440</v>
      </c>
      <c r="C60" t="s">
        <v>69</v>
      </c>
      <c r="D60" t="s">
        <v>491</v>
      </c>
      <c r="E60" t="s">
        <v>491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516</v>
      </c>
      <c r="AC60" t="s">
        <v>519</v>
      </c>
      <c r="AD60" t="s">
        <v>569</v>
      </c>
      <c r="AE60" t="s">
        <v>657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440</v>
      </c>
      <c r="C61" t="s">
        <v>69</v>
      </c>
      <c r="D61" t="s">
        <v>491</v>
      </c>
      <c r="E61" t="s">
        <v>512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516</v>
      </c>
      <c r="AC61" t="s">
        <v>519</v>
      </c>
      <c r="AD61" t="s">
        <v>516</v>
      </c>
      <c r="AE61" t="s">
        <v>657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440</v>
      </c>
      <c r="C62" t="s">
        <v>69</v>
      </c>
      <c r="D62" t="s">
        <v>513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491</v>
      </c>
      <c r="AC62" t="s">
        <v>511</v>
      </c>
      <c r="AD62" t="s">
        <v>511</v>
      </c>
      <c r="AE62" t="s">
        <v>657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440</v>
      </c>
      <c r="C63" t="s">
        <v>69</v>
      </c>
      <c r="D63" t="s">
        <v>513</v>
      </c>
      <c r="E63" t="s">
        <v>513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491</v>
      </c>
      <c r="AC63" t="s">
        <v>511</v>
      </c>
      <c r="AD63" t="s">
        <v>491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440</v>
      </c>
      <c r="C64" t="s">
        <v>69</v>
      </c>
      <c r="D64" t="s">
        <v>492</v>
      </c>
      <c r="E64" t="s">
        <v>492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491</v>
      </c>
      <c r="AC64" t="s">
        <v>511</v>
      </c>
      <c r="AD64" t="s">
        <v>491</v>
      </c>
      <c r="AE64" t="s">
        <v>657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440</v>
      </c>
      <c r="C65" t="s">
        <v>69</v>
      </c>
      <c r="D65" t="s">
        <v>647</v>
      </c>
      <c r="E65" t="s">
        <v>647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491</v>
      </c>
      <c r="AC65" t="s">
        <v>490</v>
      </c>
      <c r="AD65" t="s">
        <v>491</v>
      </c>
      <c r="AE65" t="s">
        <v>657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440</v>
      </c>
      <c r="C66" t="s">
        <v>69</v>
      </c>
      <c r="D66" t="s">
        <v>514</v>
      </c>
      <c r="E66" t="s">
        <v>514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491</v>
      </c>
      <c r="AC66" t="s">
        <v>164</v>
      </c>
      <c r="AD66" t="s">
        <v>491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440</v>
      </c>
      <c r="C67" t="s">
        <v>69</v>
      </c>
      <c r="D67" t="s">
        <v>517</v>
      </c>
      <c r="E67" t="s">
        <v>517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491</v>
      </c>
      <c r="AC67" t="s">
        <v>164</v>
      </c>
      <c r="AD67" t="s">
        <v>491</v>
      </c>
      <c r="AE67" t="s">
        <v>657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440</v>
      </c>
      <c r="C68" t="s">
        <v>69</v>
      </c>
      <c r="D68" t="s">
        <v>512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491</v>
      </c>
      <c r="AC68" t="s">
        <v>673</v>
      </c>
      <c r="AD68" t="s">
        <v>491</v>
      </c>
      <c r="AE68" t="s">
        <v>657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440</v>
      </c>
      <c r="C69" t="s">
        <v>69</v>
      </c>
      <c r="D69" t="s">
        <v>512</v>
      </c>
      <c r="E69" t="s">
        <v>512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491</v>
      </c>
      <c r="AC69" t="s">
        <v>513</v>
      </c>
      <c r="AD69" t="s">
        <v>491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440</v>
      </c>
      <c r="C70" t="s">
        <v>69</v>
      </c>
      <c r="D70" t="s">
        <v>519</v>
      </c>
      <c r="E70" t="s">
        <v>519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491</v>
      </c>
      <c r="AC70" t="s">
        <v>513</v>
      </c>
      <c r="AD70" t="s">
        <v>491</v>
      </c>
      <c r="AE70" t="s">
        <v>657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440</v>
      </c>
      <c r="C71" t="s">
        <v>71</v>
      </c>
      <c r="D71" t="s">
        <v>511</v>
      </c>
      <c r="E71" t="s">
        <v>491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491</v>
      </c>
      <c r="AC71" t="s">
        <v>672</v>
      </c>
      <c r="AD71" t="s">
        <v>164</v>
      </c>
      <c r="AE71" t="s">
        <v>657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440</v>
      </c>
      <c r="C72" t="s">
        <v>71</v>
      </c>
      <c r="D72" t="s">
        <v>490</v>
      </c>
      <c r="E72" t="s">
        <v>490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491</v>
      </c>
      <c r="AC72" t="s">
        <v>672</v>
      </c>
      <c r="AD72" t="s">
        <v>491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440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491</v>
      </c>
      <c r="AC73" t="s">
        <v>672</v>
      </c>
      <c r="AD73" t="s">
        <v>491</v>
      </c>
      <c r="AE73" t="s">
        <v>657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440</v>
      </c>
      <c r="C74" t="s">
        <v>71</v>
      </c>
      <c r="D74" t="s">
        <v>164</v>
      </c>
      <c r="E74" t="s">
        <v>491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491</v>
      </c>
      <c r="AC74" t="s">
        <v>514</v>
      </c>
      <c r="AD74" t="s">
        <v>491</v>
      </c>
      <c r="AE74" t="s">
        <v>657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440</v>
      </c>
      <c r="C75" t="s">
        <v>71</v>
      </c>
      <c r="D75" t="s">
        <v>164</v>
      </c>
      <c r="E75" t="s">
        <v>512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491</v>
      </c>
      <c r="AC75" t="s">
        <v>517</v>
      </c>
      <c r="AD75" t="s">
        <v>491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440</v>
      </c>
      <c r="C76" t="s">
        <v>71</v>
      </c>
      <c r="D76" t="s">
        <v>491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491</v>
      </c>
      <c r="AC76" t="s">
        <v>512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440</v>
      </c>
      <c r="C77" t="s">
        <v>71</v>
      </c>
      <c r="D77" t="s">
        <v>491</v>
      </c>
      <c r="E77" t="s">
        <v>491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491</v>
      </c>
      <c r="AC77" t="s">
        <v>512</v>
      </c>
      <c r="AD77" t="s">
        <v>164</v>
      </c>
      <c r="AE77" t="s">
        <v>657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440</v>
      </c>
      <c r="C78" t="s">
        <v>71</v>
      </c>
      <c r="D78" t="s">
        <v>513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491</v>
      </c>
      <c r="AC78" t="s">
        <v>512</v>
      </c>
      <c r="AD78" t="s">
        <v>491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440</v>
      </c>
      <c r="C79" t="s">
        <v>71</v>
      </c>
      <c r="D79" t="s">
        <v>513</v>
      </c>
      <c r="E79" t="s">
        <v>513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491</v>
      </c>
      <c r="AC79" t="s">
        <v>512</v>
      </c>
      <c r="AD79" t="s">
        <v>491</v>
      </c>
      <c r="AE79" t="s">
        <v>657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440</v>
      </c>
      <c r="C80" t="s">
        <v>71</v>
      </c>
      <c r="D80" t="s">
        <v>492</v>
      </c>
      <c r="E80" t="s">
        <v>492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491</v>
      </c>
      <c r="AC80" t="s">
        <v>512</v>
      </c>
      <c r="AD80" t="s">
        <v>519</v>
      </c>
      <c r="AE80" t="s">
        <v>657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440</v>
      </c>
      <c r="C81" t="s">
        <v>71</v>
      </c>
      <c r="D81" t="s">
        <v>647</v>
      </c>
      <c r="E81" t="s">
        <v>647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491</v>
      </c>
      <c r="AC81" t="s">
        <v>657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440</v>
      </c>
      <c r="C82" t="s">
        <v>71</v>
      </c>
      <c r="D82" t="s">
        <v>514</v>
      </c>
      <c r="E82" t="s">
        <v>514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491</v>
      </c>
      <c r="AC82" t="s">
        <v>657</v>
      </c>
      <c r="AD82" t="s">
        <v>164</v>
      </c>
      <c r="AE82" t="s">
        <v>657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440</v>
      </c>
      <c r="C83" t="s">
        <v>71</v>
      </c>
      <c r="D83" t="s">
        <v>517</v>
      </c>
      <c r="E83" t="s">
        <v>517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491</v>
      </c>
      <c r="AC83" t="s">
        <v>657</v>
      </c>
      <c r="AD83" t="s">
        <v>516</v>
      </c>
      <c r="AE83" t="s">
        <v>657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440</v>
      </c>
      <c r="C84" t="s">
        <v>71</v>
      </c>
      <c r="D84" t="s">
        <v>512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491</v>
      </c>
      <c r="AC84" t="s">
        <v>657</v>
      </c>
      <c r="AD84" t="s">
        <v>491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440</v>
      </c>
      <c r="C85" t="s">
        <v>71</v>
      </c>
      <c r="D85" t="s">
        <v>512</v>
      </c>
      <c r="E85" t="s">
        <v>512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491</v>
      </c>
      <c r="AC85" t="s">
        <v>657</v>
      </c>
      <c r="AD85" t="s">
        <v>491</v>
      </c>
      <c r="AE85" t="s">
        <v>657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440</v>
      </c>
      <c r="C86" t="s">
        <v>71</v>
      </c>
      <c r="D86" t="s">
        <v>519</v>
      </c>
      <c r="E86" t="s">
        <v>519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491</v>
      </c>
      <c r="AC86" t="s">
        <v>657</v>
      </c>
      <c r="AD86" t="s">
        <v>519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440</v>
      </c>
      <c r="C87" t="s">
        <v>71</v>
      </c>
      <c r="D87" t="s">
        <v>493</v>
      </c>
      <c r="E87" t="s">
        <v>493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491</v>
      </c>
      <c r="AC87" t="s">
        <v>567</v>
      </c>
      <c r="AD87" t="s">
        <v>491</v>
      </c>
      <c r="AE87" t="s">
        <v>657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440</v>
      </c>
      <c r="C88" t="s">
        <v>73</v>
      </c>
      <c r="D88" t="s">
        <v>646</v>
      </c>
      <c r="E88" t="s">
        <v>646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491</v>
      </c>
      <c r="AC88" t="s">
        <v>519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440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491</v>
      </c>
      <c r="AC89" t="s">
        <v>519</v>
      </c>
      <c r="AD89" t="s">
        <v>164</v>
      </c>
      <c r="AE89" t="s">
        <v>657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440</v>
      </c>
      <c r="C90" t="s">
        <v>73</v>
      </c>
      <c r="D90" t="s">
        <v>164</v>
      </c>
      <c r="E90" t="s">
        <v>512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491</v>
      </c>
      <c r="AC90" t="s">
        <v>519</v>
      </c>
      <c r="AD90" t="s">
        <v>491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440</v>
      </c>
      <c r="C91" t="s">
        <v>73</v>
      </c>
      <c r="D91" t="s">
        <v>491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491</v>
      </c>
      <c r="AC91" t="s">
        <v>519</v>
      </c>
      <c r="AD91" t="s">
        <v>491</v>
      </c>
      <c r="AE91" t="s">
        <v>657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440</v>
      </c>
      <c r="C92" t="s">
        <v>73</v>
      </c>
      <c r="D92" t="s">
        <v>491</v>
      </c>
      <c r="E92" t="s">
        <v>491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491</v>
      </c>
      <c r="AC92" t="s">
        <v>493</v>
      </c>
      <c r="AD92" t="s">
        <v>491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440</v>
      </c>
      <c r="C93" t="s">
        <v>73</v>
      </c>
      <c r="D93" t="s">
        <v>491</v>
      </c>
      <c r="E93" t="s">
        <v>512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491</v>
      </c>
      <c r="AC93" t="s">
        <v>515</v>
      </c>
      <c r="AD93" t="s">
        <v>164</v>
      </c>
      <c r="AE93" t="s">
        <v>657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440</v>
      </c>
      <c r="C94" t="s">
        <v>73</v>
      </c>
      <c r="D94" t="s">
        <v>513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491</v>
      </c>
      <c r="AC94" t="s">
        <v>515</v>
      </c>
      <c r="AD94" t="s">
        <v>491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440</v>
      </c>
      <c r="C95" t="s">
        <v>73</v>
      </c>
      <c r="D95" t="s">
        <v>513</v>
      </c>
      <c r="E95" t="s">
        <v>513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491</v>
      </c>
      <c r="AC95" t="s">
        <v>515</v>
      </c>
      <c r="AD95" t="s">
        <v>491</v>
      </c>
      <c r="AE95" t="s">
        <v>657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440</v>
      </c>
      <c r="C96" t="s">
        <v>73</v>
      </c>
      <c r="D96" t="s">
        <v>492</v>
      </c>
      <c r="E96" t="s">
        <v>492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492</v>
      </c>
      <c r="AC96" t="s">
        <v>671</v>
      </c>
      <c r="AD96" t="s">
        <v>492</v>
      </c>
      <c r="AE96" t="s">
        <v>657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440</v>
      </c>
      <c r="C97" t="s">
        <v>73</v>
      </c>
      <c r="D97" t="s">
        <v>647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492</v>
      </c>
      <c r="AC97" t="s">
        <v>490</v>
      </c>
      <c r="AD97" t="s">
        <v>492</v>
      </c>
      <c r="AE97" t="s">
        <v>657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440</v>
      </c>
      <c r="C98" t="s">
        <v>73</v>
      </c>
      <c r="D98" t="s">
        <v>647</v>
      </c>
      <c r="E98" t="s">
        <v>647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492</v>
      </c>
      <c r="AC98" t="s">
        <v>164</v>
      </c>
      <c r="AD98" t="s">
        <v>492</v>
      </c>
      <c r="AE98" t="s">
        <v>657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440</v>
      </c>
      <c r="C99" t="s">
        <v>73</v>
      </c>
      <c r="D99" t="s">
        <v>514</v>
      </c>
      <c r="E99" t="s">
        <v>514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492</v>
      </c>
      <c r="AC99" t="s">
        <v>492</v>
      </c>
      <c r="AD99" t="s">
        <v>164</v>
      </c>
      <c r="AE99" t="s">
        <v>657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440</v>
      </c>
      <c r="C100" t="s">
        <v>73</v>
      </c>
      <c r="D100" t="s">
        <v>517</v>
      </c>
      <c r="E100" t="s">
        <v>517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492</v>
      </c>
      <c r="AC100" t="s">
        <v>492</v>
      </c>
      <c r="AD100" t="s">
        <v>492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440</v>
      </c>
      <c r="C101" t="s">
        <v>73</v>
      </c>
      <c r="D101" t="s">
        <v>512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492</v>
      </c>
      <c r="AC101" t="s">
        <v>492</v>
      </c>
      <c r="AD101" t="s">
        <v>492</v>
      </c>
      <c r="AE101" t="s">
        <v>657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440</v>
      </c>
      <c r="C102" t="s">
        <v>73</v>
      </c>
      <c r="D102" t="s">
        <v>512</v>
      </c>
      <c r="E102" t="s">
        <v>491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492</v>
      </c>
      <c r="AC102" t="s">
        <v>672</v>
      </c>
      <c r="AD102" t="s">
        <v>492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440</v>
      </c>
      <c r="C103" t="s">
        <v>73</v>
      </c>
      <c r="D103" t="s">
        <v>512</v>
      </c>
      <c r="E103" t="s">
        <v>512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492</v>
      </c>
      <c r="AC103" t="s">
        <v>672</v>
      </c>
      <c r="AD103" t="s">
        <v>492</v>
      </c>
      <c r="AE103" t="s">
        <v>657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440</v>
      </c>
      <c r="C104" t="s">
        <v>73</v>
      </c>
      <c r="D104" t="s">
        <v>519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492</v>
      </c>
      <c r="AC104" t="s">
        <v>512</v>
      </c>
      <c r="AD104" t="s">
        <v>164</v>
      </c>
      <c r="AE104" t="s">
        <v>657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440</v>
      </c>
      <c r="C105" t="s">
        <v>73</v>
      </c>
      <c r="D105" t="s">
        <v>519</v>
      </c>
      <c r="E105" t="s">
        <v>491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492</v>
      </c>
      <c r="AC105" t="s">
        <v>512</v>
      </c>
      <c r="AD105" t="s">
        <v>492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440</v>
      </c>
      <c r="C106" t="s">
        <v>73</v>
      </c>
      <c r="D106" t="s">
        <v>519</v>
      </c>
      <c r="E106" t="s">
        <v>519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492</v>
      </c>
      <c r="AC106" t="s">
        <v>512</v>
      </c>
      <c r="AD106" t="s">
        <v>492</v>
      </c>
      <c r="AE106" t="s">
        <v>657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444</v>
      </c>
      <c r="C107" t="s">
        <v>57</v>
      </c>
      <c r="D107" t="s">
        <v>490</v>
      </c>
      <c r="E107" t="s">
        <v>490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492</v>
      </c>
      <c r="AC107" t="s">
        <v>657</v>
      </c>
      <c r="AD107" t="s">
        <v>164</v>
      </c>
      <c r="AE107" t="s">
        <v>657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444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492</v>
      </c>
      <c r="AC108" t="s">
        <v>657</v>
      </c>
      <c r="AD108" t="s">
        <v>492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444</v>
      </c>
      <c r="C109" t="s">
        <v>57</v>
      </c>
      <c r="D109" t="s">
        <v>569</v>
      </c>
      <c r="E109" t="s">
        <v>569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492</v>
      </c>
      <c r="AC109" t="s">
        <v>657</v>
      </c>
      <c r="AD109" t="s">
        <v>492</v>
      </c>
      <c r="AE109" t="s">
        <v>657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444</v>
      </c>
      <c r="C110" t="s">
        <v>57</v>
      </c>
      <c r="D110" t="s">
        <v>570</v>
      </c>
      <c r="E110" t="s">
        <v>570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492</v>
      </c>
      <c r="AC110" t="s">
        <v>567</v>
      </c>
      <c r="AD110" t="s">
        <v>492</v>
      </c>
      <c r="AE110" t="s">
        <v>657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444</v>
      </c>
      <c r="C111" t="s">
        <v>57</v>
      </c>
      <c r="D111" t="s">
        <v>491</v>
      </c>
      <c r="E111" t="s">
        <v>491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492</v>
      </c>
      <c r="AC111" t="s">
        <v>519</v>
      </c>
      <c r="AD111" t="s">
        <v>164</v>
      </c>
      <c r="AE111" t="s">
        <v>657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444</v>
      </c>
      <c r="C112" t="s">
        <v>57</v>
      </c>
      <c r="D112" t="s">
        <v>492</v>
      </c>
      <c r="E112" t="s">
        <v>492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492</v>
      </c>
      <c r="AC112" t="s">
        <v>519</v>
      </c>
      <c r="AD112" t="s">
        <v>492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444</v>
      </c>
      <c r="C113" t="s">
        <v>57</v>
      </c>
      <c r="D113" t="s">
        <v>493</v>
      </c>
      <c r="E113" t="s">
        <v>493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492</v>
      </c>
      <c r="AC113" t="s">
        <v>519</v>
      </c>
      <c r="AD113" t="s">
        <v>492</v>
      </c>
      <c r="AE113" t="s">
        <v>657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444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492</v>
      </c>
      <c r="AC114" t="s">
        <v>519</v>
      </c>
      <c r="AD114" t="s">
        <v>512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444</v>
      </c>
      <c r="C115" t="s">
        <v>59</v>
      </c>
      <c r="D115" t="s">
        <v>491</v>
      </c>
      <c r="E115" t="s">
        <v>491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492</v>
      </c>
      <c r="AC115" t="s">
        <v>515</v>
      </c>
      <c r="AD115" t="s">
        <v>492</v>
      </c>
      <c r="AE115" t="s">
        <v>657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444</v>
      </c>
      <c r="C116" t="s">
        <v>59</v>
      </c>
      <c r="D116" t="s">
        <v>492</v>
      </c>
      <c r="E116" t="s">
        <v>492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512</v>
      </c>
      <c r="AC116" t="s">
        <v>512</v>
      </c>
      <c r="AD116" t="s">
        <v>512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444</v>
      </c>
      <c r="C117" t="s">
        <v>59</v>
      </c>
      <c r="D117" t="s">
        <v>493</v>
      </c>
      <c r="E117" t="s">
        <v>493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512</v>
      </c>
      <c r="AC117" t="s">
        <v>512</v>
      </c>
      <c r="AD117" t="s">
        <v>512</v>
      </c>
      <c r="AE117" t="s">
        <v>657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444</v>
      </c>
      <c r="C118" t="s">
        <v>61</v>
      </c>
      <c r="D118" t="s">
        <v>490</v>
      </c>
      <c r="E118" t="s">
        <v>490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519</v>
      </c>
      <c r="AC118" t="s">
        <v>164</v>
      </c>
      <c r="AD118" t="s">
        <v>164</v>
      </c>
      <c r="AE118" t="s">
        <v>657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444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519</v>
      </c>
      <c r="AC119" t="s">
        <v>164</v>
      </c>
      <c r="AD119" t="s">
        <v>519</v>
      </c>
      <c r="AE119" t="s">
        <v>657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444</v>
      </c>
      <c r="C120" t="s">
        <v>61</v>
      </c>
      <c r="D120" t="s">
        <v>491</v>
      </c>
      <c r="E120" t="s">
        <v>491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519</v>
      </c>
      <c r="AC120" t="s">
        <v>673</v>
      </c>
      <c r="AD120" t="s">
        <v>519</v>
      </c>
      <c r="AE120" t="s">
        <v>657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444</v>
      </c>
      <c r="C121" t="s">
        <v>61</v>
      </c>
      <c r="D121" t="s">
        <v>492</v>
      </c>
      <c r="E121" t="s">
        <v>492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519</v>
      </c>
      <c r="AC121" t="s">
        <v>657</v>
      </c>
      <c r="AD121" t="s">
        <v>164</v>
      </c>
      <c r="AE121" t="s">
        <v>657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444</v>
      </c>
      <c r="C122" t="s">
        <v>61</v>
      </c>
      <c r="D122" t="s">
        <v>493</v>
      </c>
      <c r="E122" t="s">
        <v>493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519</v>
      </c>
      <c r="AC122" t="s">
        <v>657</v>
      </c>
      <c r="AD122" t="s">
        <v>519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444</v>
      </c>
      <c r="C123" t="s">
        <v>63</v>
      </c>
      <c r="D123" t="s">
        <v>511</v>
      </c>
      <c r="E123" t="s">
        <v>511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519</v>
      </c>
      <c r="AC123" t="s">
        <v>657</v>
      </c>
      <c r="AD123" t="s">
        <v>519</v>
      </c>
      <c r="AE123" t="s">
        <v>657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444</v>
      </c>
      <c r="C124" t="s">
        <v>63</v>
      </c>
      <c r="D124" t="s">
        <v>511</v>
      </c>
      <c r="E124" t="s">
        <v>491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519</v>
      </c>
      <c r="AC124" t="s">
        <v>519</v>
      </c>
      <c r="AD124" t="s">
        <v>164</v>
      </c>
      <c r="AE124" t="s">
        <v>657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444</v>
      </c>
      <c r="C125" t="s">
        <v>63</v>
      </c>
      <c r="D125" t="s">
        <v>490</v>
      </c>
      <c r="E125" t="s">
        <v>490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519</v>
      </c>
      <c r="AC125" t="s">
        <v>519</v>
      </c>
      <c r="AD125" t="s">
        <v>519</v>
      </c>
      <c r="AE125" t="s">
        <v>657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444</v>
      </c>
      <c r="C126" t="s">
        <v>63</v>
      </c>
      <c r="D126" t="s">
        <v>164</v>
      </c>
      <c r="E126" t="s">
        <v>490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493</v>
      </c>
      <c r="AC126" t="s">
        <v>164</v>
      </c>
      <c r="AD126" t="s">
        <v>493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444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493</v>
      </c>
      <c r="AC127" t="s">
        <v>512</v>
      </c>
      <c r="AD127" t="s">
        <v>493</v>
      </c>
      <c r="AE127" t="s">
        <v>657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444</v>
      </c>
      <c r="C128" t="s">
        <v>63</v>
      </c>
      <c r="D128" t="s">
        <v>164</v>
      </c>
      <c r="E128" t="s">
        <v>512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493</v>
      </c>
      <c r="AC128" t="s">
        <v>657</v>
      </c>
      <c r="AD128" t="s">
        <v>164</v>
      </c>
      <c r="AE128" t="s">
        <v>657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444</v>
      </c>
      <c r="C129" t="s">
        <v>63</v>
      </c>
      <c r="D129" t="s">
        <v>491</v>
      </c>
      <c r="E129" t="s">
        <v>491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493</v>
      </c>
      <c r="AC129" t="s">
        <v>657</v>
      </c>
      <c r="AD129" t="s">
        <v>493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444</v>
      </c>
      <c r="C130" t="s">
        <v>63</v>
      </c>
      <c r="D130" t="s">
        <v>491</v>
      </c>
      <c r="E130" t="s">
        <v>512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493</v>
      </c>
      <c r="AC130" t="s">
        <v>657</v>
      </c>
      <c r="AD130" t="s">
        <v>493</v>
      </c>
      <c r="AE130" t="s">
        <v>657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444</v>
      </c>
      <c r="C131" t="s">
        <v>63</v>
      </c>
      <c r="D131" t="s">
        <v>513</v>
      </c>
      <c r="E131" t="s">
        <v>513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493</v>
      </c>
      <c r="AC131" t="s">
        <v>519</v>
      </c>
      <c r="AD131" t="s">
        <v>493</v>
      </c>
      <c r="AE131" t="s">
        <v>657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444</v>
      </c>
      <c r="C132" t="s">
        <v>63</v>
      </c>
      <c r="D132" t="s">
        <v>492</v>
      </c>
      <c r="E132" t="s">
        <v>492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493</v>
      </c>
      <c r="AC132" t="s">
        <v>515</v>
      </c>
      <c r="AD132" t="s">
        <v>493</v>
      </c>
      <c r="AE132" t="s">
        <v>657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444</v>
      </c>
      <c r="C133" t="s">
        <v>65</v>
      </c>
      <c r="D133" t="s">
        <v>511</v>
      </c>
      <c r="E133" t="s">
        <v>511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515</v>
      </c>
      <c r="AC133" t="s">
        <v>657</v>
      </c>
      <c r="AD133" t="s">
        <v>515</v>
      </c>
      <c r="AE133" t="s">
        <v>657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444</v>
      </c>
      <c r="C134" t="s">
        <v>65</v>
      </c>
      <c r="D134" t="s">
        <v>511</v>
      </c>
      <c r="E134" t="s">
        <v>490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515</v>
      </c>
      <c r="AC134" t="s">
        <v>515</v>
      </c>
      <c r="AD134" t="s">
        <v>515</v>
      </c>
      <c r="AE134" t="s">
        <v>657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444</v>
      </c>
      <c r="C135" t="s">
        <v>65</v>
      </c>
      <c r="D135" t="s">
        <v>490</v>
      </c>
      <c r="E135" t="s">
        <v>490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657</v>
      </c>
      <c r="AE135" t="s">
        <v>657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444</v>
      </c>
      <c r="C136" t="s">
        <v>65</v>
      </c>
      <c r="D136" t="s">
        <v>490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511</v>
      </c>
      <c r="AC136" t="s">
        <v>511</v>
      </c>
      <c r="AD136" t="s">
        <v>511</v>
      </c>
      <c r="AE136" t="s">
        <v>657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444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511</v>
      </c>
      <c r="AC137" t="s">
        <v>490</v>
      </c>
      <c r="AD137" t="s">
        <v>490</v>
      </c>
      <c r="AE137" t="s">
        <v>657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444</v>
      </c>
      <c r="C138" t="s">
        <v>65</v>
      </c>
      <c r="D138" t="s">
        <v>491</v>
      </c>
      <c r="E138" t="s">
        <v>511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511</v>
      </c>
      <c r="AC138" t="s">
        <v>513</v>
      </c>
      <c r="AD138" t="s">
        <v>511</v>
      </c>
      <c r="AE138" t="s">
        <v>657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444</v>
      </c>
      <c r="C139" t="s">
        <v>65</v>
      </c>
      <c r="D139" t="s">
        <v>491</v>
      </c>
      <c r="E139" t="s">
        <v>491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511</v>
      </c>
      <c r="AC139" t="s">
        <v>512</v>
      </c>
      <c r="AD139" t="s">
        <v>511</v>
      </c>
      <c r="AE139" t="s">
        <v>657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444</v>
      </c>
      <c r="C140" t="s">
        <v>65</v>
      </c>
      <c r="D140" t="s">
        <v>491</v>
      </c>
      <c r="E140" t="s">
        <v>493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490</v>
      </c>
      <c r="AC140" t="s">
        <v>671</v>
      </c>
      <c r="AD140" t="s">
        <v>490</v>
      </c>
      <c r="AE140" t="s">
        <v>657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444</v>
      </c>
      <c r="C141" t="s">
        <v>65</v>
      </c>
      <c r="D141" t="s">
        <v>492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490</v>
      </c>
      <c r="AC141" t="s">
        <v>490</v>
      </c>
      <c r="AD141" t="s">
        <v>490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444</v>
      </c>
      <c r="C142" t="s">
        <v>65</v>
      </c>
      <c r="D142" t="s">
        <v>492</v>
      </c>
      <c r="E142" t="s">
        <v>492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490</v>
      </c>
      <c r="AC142" t="s">
        <v>490</v>
      </c>
      <c r="AD142" t="s">
        <v>490</v>
      </c>
      <c r="AE142" t="s">
        <v>657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444</v>
      </c>
      <c r="C143" t="s">
        <v>65</v>
      </c>
      <c r="D143" t="s">
        <v>492</v>
      </c>
      <c r="E143" t="s">
        <v>512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490</v>
      </c>
      <c r="AC143" t="s">
        <v>164</v>
      </c>
      <c r="AD143" t="s">
        <v>490</v>
      </c>
      <c r="AE143" t="s">
        <v>657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444</v>
      </c>
      <c r="C144" t="s">
        <v>65</v>
      </c>
      <c r="D144" t="s">
        <v>512</v>
      </c>
      <c r="E144" t="s">
        <v>512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490</v>
      </c>
      <c r="AC144" t="s">
        <v>513</v>
      </c>
      <c r="AD144" t="s">
        <v>490</v>
      </c>
      <c r="AE144" t="s">
        <v>657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444</v>
      </c>
      <c r="C145" t="s">
        <v>65</v>
      </c>
      <c r="D145" t="s">
        <v>519</v>
      </c>
      <c r="E145" t="s">
        <v>519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490</v>
      </c>
      <c r="AC145" t="s">
        <v>672</v>
      </c>
      <c r="AD145" t="s">
        <v>490</v>
      </c>
      <c r="AE145" t="s">
        <v>657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444</v>
      </c>
      <c r="C146" t="s">
        <v>65</v>
      </c>
      <c r="D146" t="s">
        <v>493</v>
      </c>
      <c r="E146" t="s">
        <v>493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490</v>
      </c>
      <c r="AC146" t="s">
        <v>514</v>
      </c>
      <c r="AD146" t="s">
        <v>490</v>
      </c>
      <c r="AE146" t="s">
        <v>657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444</v>
      </c>
      <c r="C147" t="s">
        <v>65</v>
      </c>
      <c r="D147" t="s">
        <v>515</v>
      </c>
      <c r="E147" t="s">
        <v>515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490</v>
      </c>
      <c r="AC147" t="s">
        <v>512</v>
      </c>
      <c r="AD147" t="s">
        <v>490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444</v>
      </c>
      <c r="C148" t="s">
        <v>67</v>
      </c>
      <c r="D148" t="s">
        <v>511</v>
      </c>
      <c r="E148" t="s">
        <v>511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490</v>
      </c>
      <c r="AC148" t="s">
        <v>512</v>
      </c>
      <c r="AD148" t="s">
        <v>490</v>
      </c>
      <c r="AE148" t="s">
        <v>657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444</v>
      </c>
      <c r="C149" t="s">
        <v>67</v>
      </c>
      <c r="D149" t="s">
        <v>511</v>
      </c>
      <c r="E149" t="s">
        <v>491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490</v>
      </c>
      <c r="AC149" t="s">
        <v>512</v>
      </c>
      <c r="AD149" t="s">
        <v>164</v>
      </c>
      <c r="AE149" t="s">
        <v>657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444</v>
      </c>
      <c r="C150" t="s">
        <v>67</v>
      </c>
      <c r="D150" t="s">
        <v>490</v>
      </c>
      <c r="E150" t="s">
        <v>490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490</v>
      </c>
      <c r="AC150" t="s">
        <v>657</v>
      </c>
      <c r="AD150" t="s">
        <v>490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444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490</v>
      </c>
      <c r="AC151" t="s">
        <v>657</v>
      </c>
      <c r="AD151" t="s">
        <v>490</v>
      </c>
      <c r="AE151" t="s">
        <v>657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444</v>
      </c>
      <c r="C152" t="s">
        <v>67</v>
      </c>
      <c r="D152" t="s">
        <v>491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490</v>
      </c>
      <c r="AC152" t="s">
        <v>519</v>
      </c>
      <c r="AD152" t="s">
        <v>490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444</v>
      </c>
      <c r="C153" t="s">
        <v>67</v>
      </c>
      <c r="D153" t="s">
        <v>491</v>
      </c>
      <c r="E153" t="s">
        <v>491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490</v>
      </c>
      <c r="AC153" t="s">
        <v>519</v>
      </c>
      <c r="AD153" t="s">
        <v>490</v>
      </c>
      <c r="AE153" t="s">
        <v>657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444</v>
      </c>
      <c r="C154" t="s">
        <v>67</v>
      </c>
      <c r="D154" t="s">
        <v>491</v>
      </c>
      <c r="E154" t="s">
        <v>513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490</v>
      </c>
      <c r="AC154" t="s">
        <v>519</v>
      </c>
      <c r="AD154" t="s">
        <v>164</v>
      </c>
      <c r="AE154" t="s">
        <v>657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444</v>
      </c>
      <c r="C155" t="s">
        <v>67</v>
      </c>
      <c r="D155" t="s">
        <v>491</v>
      </c>
      <c r="E155" t="s">
        <v>492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490</v>
      </c>
      <c r="AC155" t="s">
        <v>515</v>
      </c>
      <c r="AD155" t="s">
        <v>490</v>
      </c>
      <c r="AE155" t="s">
        <v>657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444</v>
      </c>
      <c r="C156" t="s">
        <v>67</v>
      </c>
      <c r="D156" t="s">
        <v>491</v>
      </c>
      <c r="E156" t="s">
        <v>512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511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444</v>
      </c>
      <c r="C157" t="s">
        <v>67</v>
      </c>
      <c r="D157" t="s">
        <v>492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511</v>
      </c>
      <c r="AD157" t="s">
        <v>164</v>
      </c>
      <c r="AE157" t="s">
        <v>657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444</v>
      </c>
      <c r="C158" t="s">
        <v>67</v>
      </c>
      <c r="D158" t="s">
        <v>492</v>
      </c>
      <c r="E158" t="s">
        <v>492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490</v>
      </c>
      <c r="AD158" t="s">
        <v>490</v>
      </c>
      <c r="AE158" t="s">
        <v>657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444</v>
      </c>
      <c r="C159" t="s">
        <v>67</v>
      </c>
      <c r="D159" t="s">
        <v>517</v>
      </c>
      <c r="E159" t="s">
        <v>517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490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444</v>
      </c>
      <c r="C160" t="s">
        <v>67</v>
      </c>
      <c r="D160" t="s">
        <v>512</v>
      </c>
      <c r="E160" t="s">
        <v>512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490</v>
      </c>
      <c r="AD160" t="s">
        <v>164</v>
      </c>
      <c r="AE160" t="s">
        <v>657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444</v>
      </c>
      <c r="C161" t="s">
        <v>67</v>
      </c>
      <c r="D161" t="s">
        <v>493</v>
      </c>
      <c r="E161" t="s">
        <v>493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444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657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444</v>
      </c>
      <c r="C163" t="s">
        <v>69</v>
      </c>
      <c r="D163" t="s">
        <v>511</v>
      </c>
      <c r="E163" t="s">
        <v>511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673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444</v>
      </c>
      <c r="C164" t="s">
        <v>69</v>
      </c>
      <c r="D164" t="s">
        <v>490</v>
      </c>
      <c r="E164" t="s">
        <v>490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673</v>
      </c>
      <c r="AD164" t="s">
        <v>164</v>
      </c>
      <c r="AE164" t="s">
        <v>657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444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673</v>
      </c>
      <c r="AD165" t="s">
        <v>491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444</v>
      </c>
      <c r="C166" t="s">
        <v>69</v>
      </c>
      <c r="D166" t="s">
        <v>164</v>
      </c>
      <c r="E166" t="s">
        <v>512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513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444</v>
      </c>
      <c r="C167" t="s">
        <v>69</v>
      </c>
      <c r="D167" t="s">
        <v>491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513</v>
      </c>
      <c r="AD167" t="s">
        <v>164</v>
      </c>
      <c r="AE167" t="s">
        <v>657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444</v>
      </c>
      <c r="C168" t="s">
        <v>69</v>
      </c>
      <c r="D168" t="s">
        <v>491</v>
      </c>
      <c r="E168" t="s">
        <v>491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492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444</v>
      </c>
      <c r="C169" t="s">
        <v>69</v>
      </c>
      <c r="D169" t="s">
        <v>491</v>
      </c>
      <c r="E169" t="s">
        <v>517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492</v>
      </c>
      <c r="AD169" t="s">
        <v>164</v>
      </c>
      <c r="AE169" t="s">
        <v>657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444</v>
      </c>
      <c r="C170" t="s">
        <v>69</v>
      </c>
      <c r="D170" t="s">
        <v>491</v>
      </c>
      <c r="E170" t="s">
        <v>519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672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444</v>
      </c>
      <c r="C171" t="s">
        <v>69</v>
      </c>
      <c r="D171" t="s">
        <v>513</v>
      </c>
      <c r="E171" t="s">
        <v>491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672</v>
      </c>
      <c r="AD171" t="s">
        <v>164</v>
      </c>
      <c r="AE171" t="s">
        <v>657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444</v>
      </c>
      <c r="C172" t="s">
        <v>69</v>
      </c>
      <c r="D172" t="s">
        <v>513</v>
      </c>
      <c r="E172" t="s">
        <v>513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514</v>
      </c>
      <c r="AD172" t="s">
        <v>164</v>
      </c>
      <c r="AE172" t="s">
        <v>657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444</v>
      </c>
      <c r="C173" t="s">
        <v>69</v>
      </c>
      <c r="D173" t="s">
        <v>492</v>
      </c>
      <c r="E173" t="s">
        <v>492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517</v>
      </c>
      <c r="AD173" t="s">
        <v>164</v>
      </c>
      <c r="AE173" t="s">
        <v>657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444</v>
      </c>
      <c r="C174" t="s">
        <v>69</v>
      </c>
      <c r="D174" t="s">
        <v>512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512</v>
      </c>
      <c r="AD174" t="s">
        <v>490</v>
      </c>
      <c r="AE174" t="s">
        <v>657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444</v>
      </c>
      <c r="C175" t="s">
        <v>69</v>
      </c>
      <c r="D175" t="s">
        <v>512</v>
      </c>
      <c r="E175" t="s">
        <v>512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512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444</v>
      </c>
      <c r="C176" t="s">
        <v>69</v>
      </c>
      <c r="D176" t="s">
        <v>519</v>
      </c>
      <c r="E176" t="s">
        <v>519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512</v>
      </c>
      <c r="AD176" t="s">
        <v>164</v>
      </c>
      <c r="AE176" t="s">
        <v>657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444</v>
      </c>
      <c r="C177" t="s">
        <v>69</v>
      </c>
      <c r="D177" t="s">
        <v>493</v>
      </c>
      <c r="E177" t="s">
        <v>493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512</v>
      </c>
      <c r="AD177" t="s">
        <v>491</v>
      </c>
      <c r="AE177" t="s">
        <v>657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444</v>
      </c>
      <c r="C178" t="s">
        <v>71</v>
      </c>
      <c r="D178" t="s">
        <v>490</v>
      </c>
      <c r="E178" t="s">
        <v>490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657</v>
      </c>
      <c r="AD178" t="s">
        <v>511</v>
      </c>
      <c r="AE178" t="s">
        <v>657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444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657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444</v>
      </c>
      <c r="C180" t="s">
        <v>71</v>
      </c>
      <c r="D180" t="s">
        <v>491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657</v>
      </c>
      <c r="AD180" t="s">
        <v>164</v>
      </c>
      <c r="AE180" t="s">
        <v>657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444</v>
      </c>
      <c r="C181" t="s">
        <v>71</v>
      </c>
      <c r="D181" t="s">
        <v>491</v>
      </c>
      <c r="E181" t="s">
        <v>491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657</v>
      </c>
      <c r="AD181" t="s">
        <v>492</v>
      </c>
      <c r="AE181" t="s">
        <v>657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444</v>
      </c>
      <c r="C182" t="s">
        <v>71</v>
      </c>
      <c r="D182" t="s">
        <v>492</v>
      </c>
      <c r="E182" t="s">
        <v>492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519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444</v>
      </c>
      <c r="C183" t="s">
        <v>71</v>
      </c>
      <c r="D183" t="s">
        <v>647</v>
      </c>
      <c r="E183" t="s">
        <v>647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519</v>
      </c>
      <c r="AD183" t="s">
        <v>164</v>
      </c>
      <c r="AE183" t="s">
        <v>657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444</v>
      </c>
      <c r="C184" t="s">
        <v>71</v>
      </c>
      <c r="D184" t="s">
        <v>512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515</v>
      </c>
      <c r="AD184" t="s">
        <v>164</v>
      </c>
      <c r="AE184" t="s">
        <v>657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444</v>
      </c>
      <c r="C185" t="s">
        <v>71</v>
      </c>
      <c r="D185" t="s">
        <v>512</v>
      </c>
      <c r="E185" t="s">
        <v>512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569</v>
      </c>
      <c r="AC185" t="s">
        <v>512</v>
      </c>
      <c r="AD185" t="s">
        <v>569</v>
      </c>
      <c r="AE185" t="s">
        <v>657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444</v>
      </c>
      <c r="C186" t="s">
        <v>71</v>
      </c>
      <c r="D186" t="s">
        <v>519</v>
      </c>
      <c r="E186" t="s">
        <v>519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516</v>
      </c>
      <c r="AC186" t="s">
        <v>512</v>
      </c>
      <c r="AD186" t="s">
        <v>516</v>
      </c>
      <c r="AE186" t="s">
        <v>657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444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516</v>
      </c>
      <c r="AC187" t="s">
        <v>657</v>
      </c>
      <c r="AD187" t="s">
        <v>516</v>
      </c>
      <c r="AE187" t="s">
        <v>657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444</v>
      </c>
      <c r="C188" t="s">
        <v>73</v>
      </c>
      <c r="D188" t="s">
        <v>511</v>
      </c>
      <c r="E188" t="s">
        <v>511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516</v>
      </c>
      <c r="AC188" t="s">
        <v>519</v>
      </c>
      <c r="AD188" t="s">
        <v>516</v>
      </c>
      <c r="AE188" t="s">
        <v>657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444</v>
      </c>
      <c r="C189" t="s">
        <v>73</v>
      </c>
      <c r="D189" t="s">
        <v>490</v>
      </c>
      <c r="E189" t="s">
        <v>490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491</v>
      </c>
      <c r="AC189" t="s">
        <v>671</v>
      </c>
      <c r="AD189" t="s">
        <v>491</v>
      </c>
      <c r="AE189" t="s">
        <v>657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444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491</v>
      </c>
      <c r="AC190" t="s">
        <v>511</v>
      </c>
      <c r="AD190" t="s">
        <v>491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444</v>
      </c>
      <c r="C191" t="s">
        <v>73</v>
      </c>
      <c r="D191" t="s">
        <v>164</v>
      </c>
      <c r="E191" t="s">
        <v>491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491</v>
      </c>
      <c r="AC191" t="s">
        <v>511</v>
      </c>
      <c r="AD191" t="s">
        <v>491</v>
      </c>
      <c r="AE191" t="s">
        <v>657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444</v>
      </c>
      <c r="C192" t="s">
        <v>73</v>
      </c>
      <c r="D192" t="s">
        <v>164</v>
      </c>
      <c r="E192" t="s">
        <v>513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491</v>
      </c>
      <c r="AC192" t="s">
        <v>490</v>
      </c>
      <c r="AD192" t="s">
        <v>491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444</v>
      </c>
      <c r="C193" t="s">
        <v>73</v>
      </c>
      <c r="D193" t="s">
        <v>164</v>
      </c>
      <c r="E193" t="s">
        <v>512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491</v>
      </c>
      <c r="AC193" t="s">
        <v>490</v>
      </c>
      <c r="AD193" t="s">
        <v>491</v>
      </c>
      <c r="AE193" t="s">
        <v>657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444</v>
      </c>
      <c r="C194" t="s">
        <v>73</v>
      </c>
      <c r="D194" t="s">
        <v>491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491</v>
      </c>
      <c r="AC194" t="s">
        <v>164</v>
      </c>
      <c r="AD194" t="s">
        <v>491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444</v>
      </c>
      <c r="C195" t="s">
        <v>73</v>
      </c>
      <c r="D195" t="s">
        <v>491</v>
      </c>
      <c r="E195" t="s">
        <v>491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491</v>
      </c>
      <c r="AC195" t="s">
        <v>164</v>
      </c>
      <c r="AD195" t="s">
        <v>491</v>
      </c>
      <c r="AE195" t="s">
        <v>657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444</v>
      </c>
      <c r="C196" t="s">
        <v>73</v>
      </c>
      <c r="D196" t="s">
        <v>491</v>
      </c>
      <c r="E196" t="s">
        <v>512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491</v>
      </c>
      <c r="AC196" t="s">
        <v>673</v>
      </c>
      <c r="AD196" t="s">
        <v>491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444</v>
      </c>
      <c r="C197" t="s">
        <v>73</v>
      </c>
      <c r="D197" t="s">
        <v>513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491</v>
      </c>
      <c r="AC197" t="s">
        <v>673</v>
      </c>
      <c r="AD197" t="s">
        <v>491</v>
      </c>
      <c r="AE197" t="s">
        <v>657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444</v>
      </c>
      <c r="C198" t="s">
        <v>73</v>
      </c>
      <c r="D198" t="s">
        <v>513</v>
      </c>
      <c r="E198" t="s">
        <v>513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491</v>
      </c>
      <c r="AC198" t="s">
        <v>513</v>
      </c>
      <c r="AD198" t="s">
        <v>491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444</v>
      </c>
      <c r="C199" t="s">
        <v>73</v>
      </c>
      <c r="D199" t="s">
        <v>492</v>
      </c>
      <c r="E199" t="s">
        <v>492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491</v>
      </c>
      <c r="AC199" t="s">
        <v>513</v>
      </c>
      <c r="AD199" t="s">
        <v>491</v>
      </c>
      <c r="AE199" t="s">
        <v>657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444</v>
      </c>
      <c r="C200" t="s">
        <v>73</v>
      </c>
      <c r="D200" t="s">
        <v>647</v>
      </c>
      <c r="E200" t="s">
        <v>647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491</v>
      </c>
      <c r="AC200" t="s">
        <v>492</v>
      </c>
      <c r="AD200" t="s">
        <v>491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444</v>
      </c>
      <c r="C201" t="s">
        <v>73</v>
      </c>
      <c r="D201" t="s">
        <v>514</v>
      </c>
      <c r="E201" t="s">
        <v>514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491</v>
      </c>
      <c r="AC201" t="s">
        <v>492</v>
      </c>
      <c r="AD201" t="s">
        <v>491</v>
      </c>
      <c r="AE201" t="s">
        <v>657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444</v>
      </c>
      <c r="C202" t="s">
        <v>73</v>
      </c>
      <c r="D202" t="s">
        <v>512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491</v>
      </c>
      <c r="AC202" t="s">
        <v>672</v>
      </c>
      <c r="AD202" t="s">
        <v>164</v>
      </c>
      <c r="AE202" t="s">
        <v>657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444</v>
      </c>
      <c r="C203" t="s">
        <v>73</v>
      </c>
      <c r="D203" t="s">
        <v>512</v>
      </c>
      <c r="E203" t="s">
        <v>491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491</v>
      </c>
      <c r="AC203" t="s">
        <v>672</v>
      </c>
      <c r="AD203" t="s">
        <v>491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444</v>
      </c>
      <c r="C204" t="s">
        <v>73</v>
      </c>
      <c r="D204" t="s">
        <v>512</v>
      </c>
      <c r="E204" t="s">
        <v>512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491</v>
      </c>
      <c r="AC204" t="s">
        <v>672</v>
      </c>
      <c r="AD204" t="s">
        <v>491</v>
      </c>
      <c r="AE204" t="s">
        <v>657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444</v>
      </c>
      <c r="C205" t="s">
        <v>73</v>
      </c>
      <c r="D205" t="s">
        <v>519</v>
      </c>
      <c r="E205" t="s">
        <v>519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491</v>
      </c>
      <c r="AC205" t="s">
        <v>514</v>
      </c>
      <c r="AD205" t="s">
        <v>491</v>
      </c>
      <c r="AE205" t="s">
        <v>657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444</v>
      </c>
      <c r="C206" t="s">
        <v>73</v>
      </c>
      <c r="D206" t="s">
        <v>493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491</v>
      </c>
      <c r="AC206" t="s">
        <v>517</v>
      </c>
      <c r="AD206" t="s">
        <v>491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448</v>
      </c>
      <c r="C207" t="s">
        <v>57</v>
      </c>
      <c r="D207" t="s">
        <v>511</v>
      </c>
      <c r="E207" t="s">
        <v>511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491</v>
      </c>
      <c r="AC207" t="s">
        <v>517</v>
      </c>
      <c r="AD207" t="s">
        <v>491</v>
      </c>
      <c r="AE207" t="s">
        <v>657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448</v>
      </c>
      <c r="C208" t="s">
        <v>57</v>
      </c>
      <c r="D208" t="s">
        <v>490</v>
      </c>
      <c r="E208" t="s">
        <v>490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491</v>
      </c>
      <c r="AC208" t="s">
        <v>512</v>
      </c>
      <c r="AD208" t="s">
        <v>164</v>
      </c>
      <c r="AE208" t="s">
        <v>657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448</v>
      </c>
      <c r="C209" t="s">
        <v>57</v>
      </c>
      <c r="D209" t="s">
        <v>490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491</v>
      </c>
      <c r="AC209" t="s">
        <v>512</v>
      </c>
      <c r="AD209" t="s">
        <v>491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448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491</v>
      </c>
      <c r="AC210" t="s">
        <v>512</v>
      </c>
      <c r="AD210" t="s">
        <v>491</v>
      </c>
      <c r="AE210" t="s">
        <v>657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448</v>
      </c>
      <c r="C211" t="s">
        <v>57</v>
      </c>
      <c r="D211" t="s">
        <v>491</v>
      </c>
      <c r="E211" t="s">
        <v>491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491</v>
      </c>
      <c r="AC211" t="s">
        <v>512</v>
      </c>
      <c r="AD211" t="s">
        <v>512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448</v>
      </c>
      <c r="C212" t="s">
        <v>57</v>
      </c>
      <c r="D212" t="s">
        <v>492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491</v>
      </c>
      <c r="AC212" t="s">
        <v>657</v>
      </c>
      <c r="AD212" t="s">
        <v>491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448</v>
      </c>
      <c r="C213" t="s">
        <v>57</v>
      </c>
      <c r="D213" t="s">
        <v>492</v>
      </c>
      <c r="E213" t="s">
        <v>492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491</v>
      </c>
      <c r="AC213" t="s">
        <v>657</v>
      </c>
      <c r="AD213" t="s">
        <v>491</v>
      </c>
      <c r="AE213" t="s">
        <v>657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448</v>
      </c>
      <c r="C214" t="s">
        <v>59</v>
      </c>
      <c r="D214" t="s">
        <v>490</v>
      </c>
      <c r="E214" t="s">
        <v>490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491</v>
      </c>
      <c r="AC214" t="s">
        <v>657</v>
      </c>
      <c r="AD214" t="s">
        <v>513</v>
      </c>
      <c r="AE214" t="s">
        <v>657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448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491</v>
      </c>
      <c r="AC215" t="s">
        <v>567</v>
      </c>
      <c r="AD215" t="s">
        <v>491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448</v>
      </c>
      <c r="C216" t="s">
        <v>59</v>
      </c>
      <c r="D216" t="s">
        <v>491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491</v>
      </c>
      <c r="AC216" t="s">
        <v>567</v>
      </c>
      <c r="AD216" t="s">
        <v>491</v>
      </c>
      <c r="AE216" t="s">
        <v>657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448</v>
      </c>
      <c r="C217" t="s">
        <v>59</v>
      </c>
      <c r="D217" t="s">
        <v>491</v>
      </c>
      <c r="E217" t="s">
        <v>491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491</v>
      </c>
      <c r="AC217" t="s">
        <v>519</v>
      </c>
      <c r="AD217" t="s">
        <v>164</v>
      </c>
      <c r="AE217" t="s">
        <v>657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448</v>
      </c>
      <c r="C218" t="s">
        <v>59</v>
      </c>
      <c r="D218" t="s">
        <v>491</v>
      </c>
      <c r="E218" t="s">
        <v>512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491</v>
      </c>
      <c r="AC218" t="s">
        <v>519</v>
      </c>
      <c r="AD218" t="s">
        <v>491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448</v>
      </c>
      <c r="C219" t="s">
        <v>59</v>
      </c>
      <c r="D219" t="s">
        <v>491</v>
      </c>
      <c r="E219" t="s">
        <v>519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491</v>
      </c>
      <c r="AC219" t="s">
        <v>519</v>
      </c>
      <c r="AD219" t="s">
        <v>491</v>
      </c>
      <c r="AE219" t="s">
        <v>657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448</v>
      </c>
      <c r="C220" t="s">
        <v>59</v>
      </c>
      <c r="D220" t="s">
        <v>492</v>
      </c>
      <c r="E220" t="s">
        <v>492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491</v>
      </c>
      <c r="AC220" t="s">
        <v>519</v>
      </c>
      <c r="AD220" t="s">
        <v>519</v>
      </c>
      <c r="AE220" t="s">
        <v>657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448</v>
      </c>
      <c r="C221" t="s">
        <v>61</v>
      </c>
      <c r="D221" t="s">
        <v>490</v>
      </c>
      <c r="E221" t="s">
        <v>511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491</v>
      </c>
      <c r="AC221" t="s">
        <v>515</v>
      </c>
      <c r="AD221" t="s">
        <v>164</v>
      </c>
      <c r="AE221" t="s">
        <v>657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448</v>
      </c>
      <c r="C222" t="s">
        <v>61</v>
      </c>
      <c r="D222" t="s">
        <v>490</v>
      </c>
      <c r="E222" t="s">
        <v>490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491</v>
      </c>
      <c r="AC222" t="s">
        <v>515</v>
      </c>
      <c r="AD222" t="s">
        <v>491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448</v>
      </c>
      <c r="C223" t="s">
        <v>61</v>
      </c>
      <c r="D223" t="s">
        <v>490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491</v>
      </c>
      <c r="AC223" t="s">
        <v>515</v>
      </c>
      <c r="AD223" t="s">
        <v>491</v>
      </c>
      <c r="AE223" t="s">
        <v>657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448</v>
      </c>
      <c r="C224" t="s">
        <v>61</v>
      </c>
      <c r="D224" t="s">
        <v>164</v>
      </c>
      <c r="E224" t="s">
        <v>490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492</v>
      </c>
      <c r="AC224" t="s">
        <v>164</v>
      </c>
      <c r="AD224" t="s">
        <v>492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448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492</v>
      </c>
      <c r="AC225" t="s">
        <v>164</v>
      </c>
      <c r="AD225" t="s">
        <v>492</v>
      </c>
      <c r="AE225" t="s">
        <v>657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448</v>
      </c>
      <c r="C226" t="s">
        <v>61</v>
      </c>
      <c r="D226" t="s">
        <v>491</v>
      </c>
      <c r="E226" t="s">
        <v>491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492</v>
      </c>
      <c r="AC226" t="s">
        <v>513</v>
      </c>
      <c r="AD226" t="s">
        <v>492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448</v>
      </c>
      <c r="C227" t="s">
        <v>61</v>
      </c>
      <c r="D227" t="s">
        <v>492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492</v>
      </c>
      <c r="AC227" t="s">
        <v>513</v>
      </c>
      <c r="AD227" t="s">
        <v>492</v>
      </c>
      <c r="AE227" t="s">
        <v>657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448</v>
      </c>
      <c r="C228" t="s">
        <v>61</v>
      </c>
      <c r="D228" t="s">
        <v>492</v>
      </c>
      <c r="E228" t="s">
        <v>492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492</v>
      </c>
      <c r="AC228" t="s">
        <v>492</v>
      </c>
      <c r="AD228" t="s">
        <v>164</v>
      </c>
      <c r="AE228" t="s">
        <v>657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448</v>
      </c>
      <c r="C229" t="s">
        <v>61</v>
      </c>
      <c r="D229" t="s">
        <v>512</v>
      </c>
      <c r="E229" t="s">
        <v>512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492</v>
      </c>
      <c r="AC229" t="s">
        <v>492</v>
      </c>
      <c r="AD229" t="s">
        <v>492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448</v>
      </c>
      <c r="C230" t="s">
        <v>61</v>
      </c>
      <c r="D230" t="s">
        <v>519</v>
      </c>
      <c r="E230" t="s">
        <v>519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492</v>
      </c>
      <c r="AC230" t="s">
        <v>492</v>
      </c>
      <c r="AD230" t="s">
        <v>492</v>
      </c>
      <c r="AE230" t="s">
        <v>657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448</v>
      </c>
      <c r="C231" t="s">
        <v>61</v>
      </c>
      <c r="D231" t="s">
        <v>493</v>
      </c>
      <c r="E231" t="s">
        <v>493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492</v>
      </c>
      <c r="AC231" t="s">
        <v>672</v>
      </c>
      <c r="AD231" t="s">
        <v>164</v>
      </c>
      <c r="AE231" t="s">
        <v>657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448</v>
      </c>
      <c r="C232" t="s">
        <v>63</v>
      </c>
      <c r="D232" t="s">
        <v>511</v>
      </c>
      <c r="E232" t="s">
        <v>511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492</v>
      </c>
      <c r="AC232" t="s">
        <v>672</v>
      </c>
      <c r="AD232" t="s">
        <v>492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448</v>
      </c>
      <c r="C233" t="s">
        <v>63</v>
      </c>
      <c r="D233" t="s">
        <v>490</v>
      </c>
      <c r="E233" t="s">
        <v>511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492</v>
      </c>
      <c r="AC233" t="s">
        <v>672</v>
      </c>
      <c r="AD233" t="s">
        <v>492</v>
      </c>
      <c r="AE233" t="s">
        <v>657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448</v>
      </c>
      <c r="C234" t="s">
        <v>63</v>
      </c>
      <c r="D234" t="s">
        <v>490</v>
      </c>
      <c r="E234" t="s">
        <v>490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492</v>
      </c>
      <c r="AC234" t="s">
        <v>514</v>
      </c>
      <c r="AD234" t="s">
        <v>164</v>
      </c>
      <c r="AE234" t="s">
        <v>657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448</v>
      </c>
      <c r="C235" t="s">
        <v>63</v>
      </c>
      <c r="D235" t="s">
        <v>490</v>
      </c>
      <c r="E235" t="s">
        <v>492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492</v>
      </c>
      <c r="AC235" t="s">
        <v>514</v>
      </c>
      <c r="AD235" t="s">
        <v>492</v>
      </c>
      <c r="AE235" t="s">
        <v>657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448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492</v>
      </c>
      <c r="AC236" t="s">
        <v>512</v>
      </c>
      <c r="AD236" t="s">
        <v>164</v>
      </c>
      <c r="AE236" t="s">
        <v>657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448</v>
      </c>
      <c r="C237" t="s">
        <v>63</v>
      </c>
      <c r="D237" t="s">
        <v>164</v>
      </c>
      <c r="E237" t="s">
        <v>512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492</v>
      </c>
      <c r="AC237" t="s">
        <v>512</v>
      </c>
      <c r="AD237" t="s">
        <v>492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448</v>
      </c>
      <c r="C238" t="s">
        <v>63</v>
      </c>
      <c r="D238" t="s">
        <v>491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492</v>
      </c>
      <c r="AC238" t="s">
        <v>512</v>
      </c>
      <c r="AD238" t="s">
        <v>492</v>
      </c>
      <c r="AE238" t="s">
        <v>657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448</v>
      </c>
      <c r="C239" t="s">
        <v>63</v>
      </c>
      <c r="D239" t="s">
        <v>491</v>
      </c>
      <c r="E239" t="s">
        <v>491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492</v>
      </c>
      <c r="AC239" t="s">
        <v>512</v>
      </c>
      <c r="AD239" t="s">
        <v>519</v>
      </c>
      <c r="AE239" t="s">
        <v>657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448</v>
      </c>
      <c r="C240" t="s">
        <v>63</v>
      </c>
      <c r="D240" t="s">
        <v>492</v>
      </c>
      <c r="E240" t="s">
        <v>492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492</v>
      </c>
      <c r="AC240" t="s">
        <v>657</v>
      </c>
      <c r="AD240" t="s">
        <v>164</v>
      </c>
      <c r="AE240" t="s">
        <v>657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448</v>
      </c>
      <c r="C241" t="s">
        <v>63</v>
      </c>
      <c r="D241" t="s">
        <v>567</v>
      </c>
      <c r="E241" t="s">
        <v>567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492</v>
      </c>
      <c r="AC241" t="s">
        <v>657</v>
      </c>
      <c r="AD241" t="s">
        <v>492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448</v>
      </c>
      <c r="C242" t="s">
        <v>63</v>
      </c>
      <c r="D242" t="s">
        <v>519</v>
      </c>
      <c r="E242" t="s">
        <v>519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492</v>
      </c>
      <c r="AC242" t="s">
        <v>657</v>
      </c>
      <c r="AD242" t="s">
        <v>492</v>
      </c>
      <c r="AE242" t="s">
        <v>657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448</v>
      </c>
      <c r="C243" t="s">
        <v>63</v>
      </c>
      <c r="D243" t="s">
        <v>493</v>
      </c>
      <c r="E243" t="s">
        <v>493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492</v>
      </c>
      <c r="AC243" t="s">
        <v>519</v>
      </c>
      <c r="AD243" t="s">
        <v>492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448</v>
      </c>
      <c r="C244" t="s">
        <v>63</v>
      </c>
      <c r="D244" t="s">
        <v>515</v>
      </c>
      <c r="E244" t="s">
        <v>515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492</v>
      </c>
      <c r="AC244" t="s">
        <v>519</v>
      </c>
      <c r="AD244" t="s">
        <v>492</v>
      </c>
      <c r="AE244" t="s">
        <v>657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448</v>
      </c>
      <c r="C245" t="s">
        <v>65</v>
      </c>
      <c r="D245" t="s">
        <v>511</v>
      </c>
      <c r="E245" t="s">
        <v>511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492</v>
      </c>
      <c r="AC245" t="s">
        <v>515</v>
      </c>
      <c r="AD245" t="s">
        <v>492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448</v>
      </c>
      <c r="C246" t="s">
        <v>65</v>
      </c>
      <c r="D246" t="s">
        <v>511</v>
      </c>
      <c r="E246" t="s">
        <v>490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492</v>
      </c>
      <c r="AC246" t="s">
        <v>515</v>
      </c>
      <c r="AD246" t="s">
        <v>492</v>
      </c>
      <c r="AE246" t="s">
        <v>657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448</v>
      </c>
      <c r="C247" t="s">
        <v>65</v>
      </c>
      <c r="D247" t="s">
        <v>511</v>
      </c>
      <c r="E247" t="s">
        <v>491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672</v>
      </c>
      <c r="AC247" t="s">
        <v>164</v>
      </c>
      <c r="AD247" t="s">
        <v>164</v>
      </c>
      <c r="AE247" t="s">
        <v>657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448</v>
      </c>
      <c r="C248" t="s">
        <v>65</v>
      </c>
      <c r="D248" t="s">
        <v>490</v>
      </c>
      <c r="E248" t="s">
        <v>511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672</v>
      </c>
      <c r="AC248" t="s">
        <v>519</v>
      </c>
      <c r="AD248" t="s">
        <v>164</v>
      </c>
      <c r="AE248" t="s">
        <v>657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448</v>
      </c>
      <c r="C249" t="s">
        <v>65</v>
      </c>
      <c r="D249" t="s">
        <v>490</v>
      </c>
      <c r="E249" t="s">
        <v>490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512</v>
      </c>
      <c r="AC249" t="s">
        <v>164</v>
      </c>
      <c r="AD249" t="s">
        <v>512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448</v>
      </c>
      <c r="C250" t="s">
        <v>65</v>
      </c>
      <c r="D250" t="s">
        <v>490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512</v>
      </c>
      <c r="AC250" t="s">
        <v>657</v>
      </c>
      <c r="AD250" t="s">
        <v>164</v>
      </c>
      <c r="AE250" t="s">
        <v>657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448</v>
      </c>
      <c r="C251" t="s">
        <v>65</v>
      </c>
      <c r="D251" t="s">
        <v>490</v>
      </c>
      <c r="E251" t="s">
        <v>492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512</v>
      </c>
      <c r="AC251" t="s">
        <v>519</v>
      </c>
      <c r="AD251" t="s">
        <v>512</v>
      </c>
      <c r="AE251" t="s">
        <v>657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448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567</v>
      </c>
      <c r="AC252" t="s">
        <v>567</v>
      </c>
      <c r="AD252" t="s">
        <v>567</v>
      </c>
      <c r="AE252" t="s">
        <v>657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448</v>
      </c>
      <c r="C253" t="s">
        <v>65</v>
      </c>
      <c r="D253" t="s">
        <v>164</v>
      </c>
      <c r="E253" t="s">
        <v>491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567</v>
      </c>
      <c r="AC253" t="s">
        <v>519</v>
      </c>
      <c r="AD253" t="s">
        <v>567</v>
      </c>
      <c r="AE253" t="s">
        <v>657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448</v>
      </c>
      <c r="C254" t="s">
        <v>65</v>
      </c>
      <c r="D254" t="s">
        <v>164</v>
      </c>
      <c r="E254" t="s">
        <v>492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519</v>
      </c>
      <c r="AC254" t="s">
        <v>164</v>
      </c>
      <c r="AD254" t="s">
        <v>164</v>
      </c>
      <c r="AE254" t="s">
        <v>657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448</v>
      </c>
      <c r="C255" t="s">
        <v>65</v>
      </c>
      <c r="D255" t="s">
        <v>164</v>
      </c>
      <c r="E255" t="s">
        <v>512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519</v>
      </c>
      <c r="AC255" t="s">
        <v>673</v>
      </c>
      <c r="AD255" t="s">
        <v>519</v>
      </c>
      <c r="AE255" t="s">
        <v>657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448</v>
      </c>
      <c r="C256" t="s">
        <v>65</v>
      </c>
      <c r="D256" t="s">
        <v>491</v>
      </c>
      <c r="E256" t="s">
        <v>646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519</v>
      </c>
      <c r="AC256" t="s">
        <v>512</v>
      </c>
      <c r="AD256" t="s">
        <v>519</v>
      </c>
      <c r="AE256" t="s">
        <v>657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448</v>
      </c>
      <c r="C257" t="s">
        <v>65</v>
      </c>
      <c r="D257" t="s">
        <v>491</v>
      </c>
      <c r="E257" t="s">
        <v>511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519</v>
      </c>
      <c r="AC257" t="s">
        <v>657</v>
      </c>
      <c r="AD257" t="s">
        <v>519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448</v>
      </c>
      <c r="C258" t="s">
        <v>65</v>
      </c>
      <c r="D258" t="s">
        <v>491</v>
      </c>
      <c r="E258" t="s">
        <v>490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519</v>
      </c>
      <c r="AC258" t="s">
        <v>657</v>
      </c>
      <c r="AD258" t="s">
        <v>519</v>
      </c>
      <c r="AE258" t="s">
        <v>657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448</v>
      </c>
      <c r="C259" t="s">
        <v>65</v>
      </c>
      <c r="D259" t="s">
        <v>491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519</v>
      </c>
      <c r="AC259" t="s">
        <v>519</v>
      </c>
      <c r="AD259" t="s">
        <v>164</v>
      </c>
      <c r="AE259" t="s">
        <v>657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448</v>
      </c>
      <c r="C260" t="s">
        <v>65</v>
      </c>
      <c r="D260" t="s">
        <v>491</v>
      </c>
      <c r="E260" t="s">
        <v>491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493</v>
      </c>
      <c r="AC260" t="s">
        <v>164</v>
      </c>
      <c r="AD260" t="s">
        <v>493</v>
      </c>
      <c r="AE260" t="s">
        <v>657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448</v>
      </c>
      <c r="C261" t="s">
        <v>65</v>
      </c>
      <c r="D261" t="s">
        <v>491</v>
      </c>
      <c r="E261" t="s">
        <v>513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493</v>
      </c>
      <c r="AC261" t="s">
        <v>513</v>
      </c>
      <c r="AD261" t="s">
        <v>493</v>
      </c>
      <c r="AE261" t="s">
        <v>657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448</v>
      </c>
      <c r="C262" t="s">
        <v>65</v>
      </c>
      <c r="D262" t="s">
        <v>491</v>
      </c>
      <c r="E262" t="s">
        <v>492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493</v>
      </c>
      <c r="AC262" t="s">
        <v>492</v>
      </c>
      <c r="AD262" t="s">
        <v>493</v>
      </c>
      <c r="AE262" t="s">
        <v>657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448</v>
      </c>
      <c r="C263" t="s">
        <v>65</v>
      </c>
      <c r="D263" t="s">
        <v>491</v>
      </c>
      <c r="E263" t="s">
        <v>512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493</v>
      </c>
      <c r="AC263" t="s">
        <v>512</v>
      </c>
      <c r="AD263" t="s">
        <v>493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448</v>
      </c>
      <c r="C264" t="s">
        <v>65</v>
      </c>
      <c r="D264" t="s">
        <v>491</v>
      </c>
      <c r="E264" t="s">
        <v>519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493</v>
      </c>
      <c r="AC264" t="s">
        <v>512</v>
      </c>
      <c r="AD264" t="s">
        <v>493</v>
      </c>
      <c r="AE264" t="s">
        <v>657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448</v>
      </c>
      <c r="C265" t="s">
        <v>65</v>
      </c>
      <c r="D265" t="s">
        <v>513</v>
      </c>
      <c r="E265" t="s">
        <v>513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493</v>
      </c>
      <c r="AC265" t="s">
        <v>657</v>
      </c>
      <c r="AD265" t="s">
        <v>493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448</v>
      </c>
      <c r="C266" t="s">
        <v>65</v>
      </c>
      <c r="D266" t="s">
        <v>492</v>
      </c>
      <c r="E266" t="s">
        <v>513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493</v>
      </c>
      <c r="AC266" t="s">
        <v>657</v>
      </c>
      <c r="AD266" t="s">
        <v>493</v>
      </c>
      <c r="AE266" t="s">
        <v>657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448</v>
      </c>
      <c r="C267" t="s">
        <v>65</v>
      </c>
      <c r="D267" t="s">
        <v>492</v>
      </c>
      <c r="E267" t="s">
        <v>492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493</v>
      </c>
      <c r="AC267" t="s">
        <v>519</v>
      </c>
      <c r="AD267" t="s">
        <v>493</v>
      </c>
      <c r="AE267" t="s">
        <v>657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448</v>
      </c>
      <c r="C268" t="s">
        <v>65</v>
      </c>
      <c r="D268" t="s">
        <v>647</v>
      </c>
      <c r="E268" t="s">
        <v>647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493</v>
      </c>
      <c r="AC268" t="s">
        <v>493</v>
      </c>
      <c r="AD268" t="s">
        <v>493</v>
      </c>
      <c r="AE268" t="s">
        <v>657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448</v>
      </c>
      <c r="C269" t="s">
        <v>65</v>
      </c>
      <c r="D269" t="s">
        <v>512</v>
      </c>
      <c r="E269" t="s">
        <v>512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493</v>
      </c>
      <c r="AC269" t="s">
        <v>515</v>
      </c>
      <c r="AD269" t="s">
        <v>493</v>
      </c>
      <c r="AE269" t="s">
        <v>657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448</v>
      </c>
      <c r="C270" t="s">
        <v>65</v>
      </c>
      <c r="D270" t="s">
        <v>519</v>
      </c>
      <c r="E270" t="s">
        <v>519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515</v>
      </c>
      <c r="AC270" t="s">
        <v>657</v>
      </c>
      <c r="AD270" t="s">
        <v>515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448</v>
      </c>
      <c r="C271" t="s">
        <v>65</v>
      </c>
      <c r="D271" t="s">
        <v>493</v>
      </c>
      <c r="E271" t="s">
        <v>493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515</v>
      </c>
      <c r="AC271" t="s">
        <v>657</v>
      </c>
      <c r="AD271" t="s">
        <v>515</v>
      </c>
      <c r="AE271" t="s">
        <v>657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448</v>
      </c>
      <c r="C272" t="s">
        <v>65</v>
      </c>
      <c r="D272" t="s">
        <v>493</v>
      </c>
      <c r="E272" t="s">
        <v>515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657</v>
      </c>
      <c r="AE272" t="s">
        <v>657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448</v>
      </c>
      <c r="C273" t="s">
        <v>65</v>
      </c>
      <c r="D273" t="s">
        <v>515</v>
      </c>
      <c r="E273" t="s">
        <v>515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511</v>
      </c>
      <c r="AC273" t="s">
        <v>511</v>
      </c>
      <c r="AD273" t="s">
        <v>511</v>
      </c>
      <c r="AE273" t="s">
        <v>657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448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511</v>
      </c>
      <c r="AC274" t="s">
        <v>513</v>
      </c>
      <c r="AD274" t="s">
        <v>511</v>
      </c>
      <c r="AE274" t="s">
        <v>657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448</v>
      </c>
      <c r="C275" t="s">
        <v>67</v>
      </c>
      <c r="D275" t="s">
        <v>646</v>
      </c>
      <c r="E275" t="s">
        <v>646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511</v>
      </c>
      <c r="AC275" t="s">
        <v>512</v>
      </c>
      <c r="AD275" t="s">
        <v>511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448</v>
      </c>
      <c r="C276" t="s">
        <v>67</v>
      </c>
      <c r="D276" t="s">
        <v>511</v>
      </c>
      <c r="E276" t="s">
        <v>511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511</v>
      </c>
      <c r="AC276" t="s">
        <v>512</v>
      </c>
      <c r="AD276" t="s">
        <v>511</v>
      </c>
      <c r="AE276" t="s">
        <v>657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448</v>
      </c>
      <c r="C277" t="s">
        <v>67</v>
      </c>
      <c r="D277" t="s">
        <v>511</v>
      </c>
      <c r="E277" t="s">
        <v>491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511</v>
      </c>
      <c r="AC277" t="s">
        <v>512</v>
      </c>
      <c r="AD277" t="s">
        <v>491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448</v>
      </c>
      <c r="C278" t="s">
        <v>67</v>
      </c>
      <c r="D278" t="s">
        <v>490</v>
      </c>
      <c r="E278" t="s">
        <v>511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511</v>
      </c>
      <c r="AC278" t="s">
        <v>657</v>
      </c>
      <c r="AD278" t="s">
        <v>511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448</v>
      </c>
      <c r="C279" t="s">
        <v>67</v>
      </c>
      <c r="D279" t="s">
        <v>490</v>
      </c>
      <c r="E279" t="s">
        <v>490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511</v>
      </c>
      <c r="AC279" t="s">
        <v>657</v>
      </c>
      <c r="AD279" t="s">
        <v>511</v>
      </c>
      <c r="AE279" t="s">
        <v>657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448</v>
      </c>
      <c r="C280" t="s">
        <v>67</v>
      </c>
      <c r="D280" t="s">
        <v>490</v>
      </c>
      <c r="E280" t="s">
        <v>492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511</v>
      </c>
      <c r="AC280" t="s">
        <v>519</v>
      </c>
      <c r="AD280" t="s">
        <v>511</v>
      </c>
      <c r="AE280" t="s">
        <v>657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448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490</v>
      </c>
      <c r="AC281" t="s">
        <v>671</v>
      </c>
      <c r="AD281" t="s">
        <v>490</v>
      </c>
      <c r="AE281" t="s">
        <v>657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448</v>
      </c>
      <c r="C282" t="s">
        <v>67</v>
      </c>
      <c r="D282" t="s">
        <v>164</v>
      </c>
      <c r="E282" t="s">
        <v>491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490</v>
      </c>
      <c r="AC282" t="s">
        <v>511</v>
      </c>
      <c r="AD282" t="s">
        <v>492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448</v>
      </c>
      <c r="C283" t="s">
        <v>67</v>
      </c>
      <c r="D283" t="s">
        <v>164</v>
      </c>
      <c r="E283" t="s">
        <v>492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490</v>
      </c>
      <c r="AC283" t="s">
        <v>490</v>
      </c>
      <c r="AD283" t="s">
        <v>511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448</v>
      </c>
      <c r="C284" t="s">
        <v>67</v>
      </c>
      <c r="D284" t="s">
        <v>164</v>
      </c>
      <c r="E284" t="s">
        <v>512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490</v>
      </c>
      <c r="AC284" t="s">
        <v>490</v>
      </c>
      <c r="AD284" t="s">
        <v>490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448</v>
      </c>
      <c r="C285" t="s">
        <v>67</v>
      </c>
      <c r="D285" t="s">
        <v>491</v>
      </c>
      <c r="E285" t="s">
        <v>511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490</v>
      </c>
      <c r="AC285" t="s">
        <v>490</v>
      </c>
      <c r="AD285" t="s">
        <v>490</v>
      </c>
      <c r="AE285" t="s">
        <v>657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448</v>
      </c>
      <c r="C286" t="s">
        <v>67</v>
      </c>
      <c r="D286" t="s">
        <v>491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490</v>
      </c>
      <c r="AC286" t="s">
        <v>164</v>
      </c>
      <c r="AD286" t="s">
        <v>490</v>
      </c>
      <c r="AE286" t="s">
        <v>657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448</v>
      </c>
      <c r="C287" t="s">
        <v>67</v>
      </c>
      <c r="D287" t="s">
        <v>491</v>
      </c>
      <c r="E287" t="s">
        <v>491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490</v>
      </c>
      <c r="AC287" t="s">
        <v>673</v>
      </c>
      <c r="AD287" t="s">
        <v>490</v>
      </c>
      <c r="AE287" t="s">
        <v>657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448</v>
      </c>
      <c r="C288" t="s">
        <v>67</v>
      </c>
      <c r="D288" t="s">
        <v>491</v>
      </c>
      <c r="E288" t="s">
        <v>513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490</v>
      </c>
      <c r="AC288" t="s">
        <v>513</v>
      </c>
      <c r="AD288" t="s">
        <v>511</v>
      </c>
      <c r="AE288" t="s">
        <v>657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448</v>
      </c>
      <c r="C289" t="s">
        <v>67</v>
      </c>
      <c r="D289" t="s">
        <v>491</v>
      </c>
      <c r="E289" t="s">
        <v>512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490</v>
      </c>
      <c r="AC289" t="s">
        <v>513</v>
      </c>
      <c r="AD289" t="s">
        <v>490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448</v>
      </c>
      <c r="C290" t="s">
        <v>67</v>
      </c>
      <c r="D290" t="s">
        <v>513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490</v>
      </c>
      <c r="AC290" t="s">
        <v>513</v>
      </c>
      <c r="AD290" t="s">
        <v>490</v>
      </c>
      <c r="AE290" t="s">
        <v>657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448</v>
      </c>
      <c r="C291" t="s">
        <v>67</v>
      </c>
      <c r="D291" t="s">
        <v>513</v>
      </c>
      <c r="E291" t="s">
        <v>491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490</v>
      </c>
      <c r="AC291" t="s">
        <v>492</v>
      </c>
      <c r="AD291" t="s">
        <v>490</v>
      </c>
      <c r="AE291" t="s">
        <v>657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448</v>
      </c>
      <c r="C292" t="s">
        <v>67</v>
      </c>
      <c r="D292" t="s">
        <v>513</v>
      </c>
      <c r="E292" t="s">
        <v>513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490</v>
      </c>
      <c r="AC292" t="s">
        <v>672</v>
      </c>
      <c r="AD292" t="s">
        <v>490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448</v>
      </c>
      <c r="C293" t="s">
        <v>67</v>
      </c>
      <c r="D293" t="s">
        <v>492</v>
      </c>
      <c r="E293" t="s">
        <v>492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490</v>
      </c>
      <c r="AC293" t="s">
        <v>672</v>
      </c>
      <c r="AD293" t="s">
        <v>490</v>
      </c>
      <c r="AE293" t="s">
        <v>657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448</v>
      </c>
      <c r="C294" t="s">
        <v>67</v>
      </c>
      <c r="D294" t="s">
        <v>647</v>
      </c>
      <c r="E294" t="s">
        <v>647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490</v>
      </c>
      <c r="AC294" t="s">
        <v>514</v>
      </c>
      <c r="AD294" t="s">
        <v>490</v>
      </c>
      <c r="AE294" t="s">
        <v>657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448</v>
      </c>
      <c r="C295" t="s">
        <v>67</v>
      </c>
      <c r="D295" t="s">
        <v>512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490</v>
      </c>
      <c r="AC295" t="s">
        <v>512</v>
      </c>
      <c r="AD295" t="s">
        <v>490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448</v>
      </c>
      <c r="C296" t="s">
        <v>67</v>
      </c>
      <c r="D296" t="s">
        <v>512</v>
      </c>
      <c r="E296" t="s">
        <v>512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490</v>
      </c>
      <c r="AC296" t="s">
        <v>512</v>
      </c>
      <c r="AD296" t="s">
        <v>490</v>
      </c>
      <c r="AE296" t="s">
        <v>657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448</v>
      </c>
      <c r="C297" t="s">
        <v>67</v>
      </c>
      <c r="D297" t="s">
        <v>519</v>
      </c>
      <c r="E297" t="s">
        <v>519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490</v>
      </c>
      <c r="AC297" t="s">
        <v>512</v>
      </c>
      <c r="AD297" t="s">
        <v>164</v>
      </c>
      <c r="AE297" t="s">
        <v>657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448</v>
      </c>
      <c r="C298" t="s">
        <v>67</v>
      </c>
      <c r="D298" t="s">
        <v>493</v>
      </c>
      <c r="E298" t="s">
        <v>493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490</v>
      </c>
      <c r="AC298" t="s">
        <v>512</v>
      </c>
      <c r="AD298" t="s">
        <v>492</v>
      </c>
      <c r="AE298" t="s">
        <v>657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448</v>
      </c>
      <c r="C299" t="s">
        <v>67</v>
      </c>
      <c r="D299" t="s">
        <v>515</v>
      </c>
      <c r="E299" t="s">
        <v>515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490</v>
      </c>
      <c r="AC299" t="s">
        <v>657</v>
      </c>
      <c r="AD299" t="s">
        <v>490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448</v>
      </c>
      <c r="C300" t="s">
        <v>69</v>
      </c>
      <c r="D300" t="s">
        <v>490</v>
      </c>
      <c r="E300" t="s">
        <v>490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490</v>
      </c>
      <c r="AC300" t="s">
        <v>657</v>
      </c>
      <c r="AD300" t="s">
        <v>490</v>
      </c>
      <c r="AE300" t="s">
        <v>657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448</v>
      </c>
      <c r="C301" t="s">
        <v>69</v>
      </c>
      <c r="D301" t="s">
        <v>490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490</v>
      </c>
      <c r="AC301" t="s">
        <v>519</v>
      </c>
      <c r="AD301" t="s">
        <v>490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448</v>
      </c>
      <c r="C302" t="s">
        <v>69</v>
      </c>
      <c r="D302" t="s">
        <v>164</v>
      </c>
      <c r="E302" t="s">
        <v>490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490</v>
      </c>
      <c r="AC302" t="s">
        <v>519</v>
      </c>
      <c r="AD302" t="s">
        <v>490</v>
      </c>
      <c r="AE302" t="s">
        <v>657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448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490</v>
      </c>
      <c r="AC303" t="s">
        <v>515</v>
      </c>
      <c r="AD303" t="s">
        <v>490</v>
      </c>
      <c r="AE303" t="s">
        <v>657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448</v>
      </c>
      <c r="C304" t="s">
        <v>69</v>
      </c>
      <c r="D304" t="s">
        <v>164</v>
      </c>
      <c r="E304" t="s">
        <v>491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671</v>
      </c>
      <c r="AD304" t="s">
        <v>164</v>
      </c>
      <c r="AE304" t="s">
        <v>657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448</v>
      </c>
      <c r="C305" t="s">
        <v>69</v>
      </c>
      <c r="D305" t="s">
        <v>164</v>
      </c>
      <c r="E305" t="s">
        <v>512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511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448</v>
      </c>
      <c r="C306" t="s">
        <v>69</v>
      </c>
      <c r="D306" t="s">
        <v>491</v>
      </c>
      <c r="E306" t="s">
        <v>646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511</v>
      </c>
      <c r="AD306" t="s">
        <v>164</v>
      </c>
      <c r="AE306" t="s">
        <v>657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448</v>
      </c>
      <c r="C307" t="s">
        <v>69</v>
      </c>
      <c r="D307" t="s">
        <v>491</v>
      </c>
      <c r="E307" t="s">
        <v>511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490</v>
      </c>
      <c r="AD307" t="s">
        <v>490</v>
      </c>
      <c r="AE307" t="s">
        <v>657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448</v>
      </c>
      <c r="C308" t="s">
        <v>69</v>
      </c>
      <c r="D308" t="s">
        <v>491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490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448</v>
      </c>
      <c r="C309" t="s">
        <v>69</v>
      </c>
      <c r="D309" t="s">
        <v>491</v>
      </c>
      <c r="E309" t="s">
        <v>491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490</v>
      </c>
      <c r="AD309" t="s">
        <v>164</v>
      </c>
      <c r="AE309" t="s">
        <v>657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448</v>
      </c>
      <c r="C310" t="s">
        <v>69</v>
      </c>
      <c r="D310" t="s">
        <v>491</v>
      </c>
      <c r="E310" t="s">
        <v>513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657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448</v>
      </c>
      <c r="C311" t="s">
        <v>69</v>
      </c>
      <c r="D311" t="s">
        <v>491</v>
      </c>
      <c r="E311" t="s">
        <v>512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673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448</v>
      </c>
      <c r="C312" t="s">
        <v>69</v>
      </c>
      <c r="D312" t="s">
        <v>513</v>
      </c>
      <c r="E312" t="s">
        <v>513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673</v>
      </c>
      <c r="AD312" t="s">
        <v>164</v>
      </c>
      <c r="AE312" t="s">
        <v>657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448</v>
      </c>
      <c r="C313" t="s">
        <v>69</v>
      </c>
      <c r="D313" t="s">
        <v>492</v>
      </c>
      <c r="E313" t="s">
        <v>492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673</v>
      </c>
      <c r="AD313" t="s">
        <v>491</v>
      </c>
      <c r="AE313" t="s">
        <v>657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448</v>
      </c>
      <c r="C314" t="s">
        <v>69</v>
      </c>
      <c r="D314" t="s">
        <v>647</v>
      </c>
      <c r="E314" t="s">
        <v>647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513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448</v>
      </c>
      <c r="C315" t="s">
        <v>69</v>
      </c>
      <c r="D315" t="s">
        <v>517</v>
      </c>
      <c r="E315" t="s">
        <v>517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513</v>
      </c>
      <c r="AD315" t="s">
        <v>164</v>
      </c>
      <c r="AE315" t="s">
        <v>657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448</v>
      </c>
      <c r="C316" t="s">
        <v>69</v>
      </c>
      <c r="D316" t="s">
        <v>512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492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448</v>
      </c>
      <c r="C317" t="s">
        <v>69</v>
      </c>
      <c r="D317" t="s">
        <v>512</v>
      </c>
      <c r="E317" t="s">
        <v>512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492</v>
      </c>
      <c r="AD317" t="s">
        <v>164</v>
      </c>
      <c r="AE317" t="s">
        <v>657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448</v>
      </c>
      <c r="C318" t="s">
        <v>69</v>
      </c>
      <c r="D318" t="s">
        <v>519</v>
      </c>
      <c r="E318" t="s">
        <v>519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492</v>
      </c>
      <c r="AD318" t="s">
        <v>492</v>
      </c>
      <c r="AE318" t="s">
        <v>657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448</v>
      </c>
      <c r="C319" t="s">
        <v>69</v>
      </c>
      <c r="D319" t="s">
        <v>493</v>
      </c>
      <c r="E319" t="s">
        <v>493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672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448</v>
      </c>
      <c r="C320" t="s">
        <v>71</v>
      </c>
      <c r="D320" t="s">
        <v>511</v>
      </c>
      <c r="E320" t="s">
        <v>511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672</v>
      </c>
      <c r="AD320" t="s">
        <v>164</v>
      </c>
      <c r="AE320" t="s">
        <v>657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448</v>
      </c>
      <c r="C321" t="s">
        <v>71</v>
      </c>
      <c r="D321" t="s">
        <v>490</v>
      </c>
      <c r="E321" t="s">
        <v>490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514</v>
      </c>
      <c r="AD321" t="s">
        <v>164</v>
      </c>
      <c r="AE321" t="s">
        <v>657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448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517</v>
      </c>
      <c r="AD322" t="s">
        <v>164</v>
      </c>
      <c r="AE322" t="s">
        <v>657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448</v>
      </c>
      <c r="C323" t="s">
        <v>71</v>
      </c>
      <c r="D323" t="s">
        <v>164</v>
      </c>
      <c r="E323" t="s">
        <v>512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512</v>
      </c>
      <c r="AD323" t="s">
        <v>511</v>
      </c>
      <c r="AE323" t="s">
        <v>657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448</v>
      </c>
      <c r="C324" t="s">
        <v>71</v>
      </c>
      <c r="D324" t="s">
        <v>491</v>
      </c>
      <c r="E324" t="s">
        <v>646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512</v>
      </c>
      <c r="AD324" t="s">
        <v>490</v>
      </c>
      <c r="AE324" t="s">
        <v>657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448</v>
      </c>
      <c r="C325" t="s">
        <v>71</v>
      </c>
      <c r="D325" t="s">
        <v>491</v>
      </c>
      <c r="E325" t="s">
        <v>511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512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448</v>
      </c>
      <c r="C326" t="s">
        <v>71</v>
      </c>
      <c r="D326" t="s">
        <v>491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512</v>
      </c>
      <c r="AD326" t="s">
        <v>164</v>
      </c>
      <c r="AE326" t="s">
        <v>657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448</v>
      </c>
      <c r="C327" t="s">
        <v>71</v>
      </c>
      <c r="D327" t="s">
        <v>491</v>
      </c>
      <c r="E327" t="s">
        <v>491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512</v>
      </c>
      <c r="AD327" t="s">
        <v>491</v>
      </c>
      <c r="AE327" t="s">
        <v>657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448</v>
      </c>
      <c r="C328" t="s">
        <v>71</v>
      </c>
      <c r="D328" t="s">
        <v>491</v>
      </c>
      <c r="E328" t="s">
        <v>513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512</v>
      </c>
      <c r="AD328" t="s">
        <v>492</v>
      </c>
      <c r="AE328" t="s">
        <v>657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448</v>
      </c>
      <c r="C329" t="s">
        <v>71</v>
      </c>
      <c r="D329" t="s">
        <v>491</v>
      </c>
      <c r="E329" t="s">
        <v>512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512</v>
      </c>
      <c r="AD329" t="s">
        <v>512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448</v>
      </c>
      <c r="C330" t="s">
        <v>71</v>
      </c>
      <c r="D330" t="s">
        <v>513</v>
      </c>
      <c r="E330" t="s">
        <v>491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512</v>
      </c>
      <c r="AD330" t="s">
        <v>512</v>
      </c>
      <c r="AE330" t="s">
        <v>657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448</v>
      </c>
      <c r="C331" t="s">
        <v>71</v>
      </c>
      <c r="D331" t="s">
        <v>513</v>
      </c>
      <c r="E331" t="s">
        <v>513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657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448</v>
      </c>
      <c r="C332" t="s">
        <v>71</v>
      </c>
      <c r="D332" t="s">
        <v>492</v>
      </c>
      <c r="E332" t="s">
        <v>492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657</v>
      </c>
      <c r="AD332" t="s">
        <v>164</v>
      </c>
      <c r="AE332" t="s">
        <v>657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448</v>
      </c>
      <c r="C333" t="s">
        <v>71</v>
      </c>
      <c r="D333" t="s">
        <v>647</v>
      </c>
      <c r="E333" t="s">
        <v>647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519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448</v>
      </c>
      <c r="C334" t="s">
        <v>71</v>
      </c>
      <c r="D334" t="s">
        <v>517</v>
      </c>
      <c r="E334" t="s">
        <v>517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519</v>
      </c>
      <c r="AD334" t="s">
        <v>164</v>
      </c>
      <c r="AE334" t="s">
        <v>657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448</v>
      </c>
      <c r="C335" t="s">
        <v>71</v>
      </c>
      <c r="D335" t="s">
        <v>512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515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448</v>
      </c>
      <c r="C336" t="s">
        <v>71</v>
      </c>
      <c r="D336" t="s">
        <v>512</v>
      </c>
      <c r="E336" t="s">
        <v>491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515</v>
      </c>
      <c r="AD336" t="s">
        <v>164</v>
      </c>
      <c r="AE336" t="s">
        <v>657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448</v>
      </c>
      <c r="C337" t="s">
        <v>71</v>
      </c>
      <c r="D337" t="s">
        <v>512</v>
      </c>
      <c r="E337" t="s">
        <v>512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569</v>
      </c>
      <c r="AC337" t="s">
        <v>672</v>
      </c>
      <c r="AD337" t="s">
        <v>569</v>
      </c>
      <c r="AE337" t="s">
        <v>657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448</v>
      </c>
      <c r="C338" t="s">
        <v>71</v>
      </c>
      <c r="D338" t="s">
        <v>519</v>
      </c>
      <c r="E338" t="s">
        <v>519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569</v>
      </c>
      <c r="AC338" t="s">
        <v>512</v>
      </c>
      <c r="AD338" t="s">
        <v>569</v>
      </c>
      <c r="AE338" t="s">
        <v>657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448</v>
      </c>
      <c r="C339" t="s">
        <v>73</v>
      </c>
      <c r="D339" t="s">
        <v>511</v>
      </c>
      <c r="E339" t="s">
        <v>491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491</v>
      </c>
      <c r="AC339" t="s">
        <v>671</v>
      </c>
      <c r="AD339" t="s">
        <v>491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448</v>
      </c>
      <c r="C340" t="s">
        <v>73</v>
      </c>
      <c r="D340" t="s">
        <v>490</v>
      </c>
      <c r="E340" t="s">
        <v>490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491</v>
      </c>
      <c r="AC340" t="s">
        <v>671</v>
      </c>
      <c r="AD340" t="s">
        <v>491</v>
      </c>
      <c r="AE340" t="s">
        <v>657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448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491</v>
      </c>
      <c r="AC341" t="s">
        <v>511</v>
      </c>
      <c r="AD341" t="s">
        <v>511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448</v>
      </c>
      <c r="C342" t="s">
        <v>73</v>
      </c>
      <c r="D342" t="s">
        <v>164</v>
      </c>
      <c r="E342" t="s">
        <v>491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491</v>
      </c>
      <c r="AC342" t="s">
        <v>511</v>
      </c>
      <c r="AD342" t="s">
        <v>491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448</v>
      </c>
      <c r="C343" t="s">
        <v>73</v>
      </c>
      <c r="D343" t="s">
        <v>164</v>
      </c>
      <c r="E343" t="s">
        <v>513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491</v>
      </c>
      <c r="AC343" t="s">
        <v>511</v>
      </c>
      <c r="AD343" t="s">
        <v>491</v>
      </c>
      <c r="AE343" t="s">
        <v>657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448</v>
      </c>
      <c r="C344" t="s">
        <v>73</v>
      </c>
      <c r="D344" t="s">
        <v>164</v>
      </c>
      <c r="E344" t="s">
        <v>512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491</v>
      </c>
      <c r="AC344" t="s">
        <v>490</v>
      </c>
      <c r="AD344" t="s">
        <v>491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448</v>
      </c>
      <c r="C345" t="s">
        <v>73</v>
      </c>
      <c r="D345" t="s">
        <v>491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491</v>
      </c>
      <c r="AC345" t="s">
        <v>490</v>
      </c>
      <c r="AD345" t="s">
        <v>491</v>
      </c>
      <c r="AE345" t="s">
        <v>657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448</v>
      </c>
      <c r="C346" t="s">
        <v>73</v>
      </c>
      <c r="D346" t="s">
        <v>491</v>
      </c>
      <c r="E346" t="s">
        <v>491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491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448</v>
      </c>
      <c r="C347" t="s">
        <v>73</v>
      </c>
      <c r="D347" t="s">
        <v>513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491</v>
      </c>
      <c r="AC347" t="s">
        <v>164</v>
      </c>
      <c r="AD347" t="s">
        <v>491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448</v>
      </c>
      <c r="C348" t="s">
        <v>73</v>
      </c>
      <c r="D348" t="s">
        <v>513</v>
      </c>
      <c r="E348" t="s">
        <v>513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491</v>
      </c>
      <c r="AC348" t="s">
        <v>164</v>
      </c>
      <c r="AD348" t="s">
        <v>491</v>
      </c>
      <c r="AE348" t="s">
        <v>657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448</v>
      </c>
      <c r="C349" t="s">
        <v>73</v>
      </c>
      <c r="D349" t="s">
        <v>492</v>
      </c>
      <c r="E349" t="s">
        <v>492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491</v>
      </c>
      <c r="AC349" t="s">
        <v>673</v>
      </c>
      <c r="AD349" t="s">
        <v>511</v>
      </c>
      <c r="AE349" t="s">
        <v>657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448</v>
      </c>
      <c r="C350" t="s">
        <v>73</v>
      </c>
      <c r="D350" t="s">
        <v>647</v>
      </c>
      <c r="E350" t="s">
        <v>647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491</v>
      </c>
      <c r="AC350" t="s">
        <v>673</v>
      </c>
      <c r="AD350" t="s">
        <v>490</v>
      </c>
      <c r="AE350" t="s">
        <v>657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448</v>
      </c>
      <c r="C351" t="s">
        <v>73</v>
      </c>
      <c r="D351" t="s">
        <v>514</v>
      </c>
      <c r="E351" t="s">
        <v>514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491</v>
      </c>
      <c r="AC351" t="s">
        <v>673</v>
      </c>
      <c r="AD351" t="s">
        <v>164</v>
      </c>
      <c r="AE351" t="s">
        <v>657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448</v>
      </c>
      <c r="C352" t="s">
        <v>73</v>
      </c>
      <c r="D352" t="s">
        <v>517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491</v>
      </c>
      <c r="AC352" t="s">
        <v>673</v>
      </c>
      <c r="AD352" t="s">
        <v>491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448</v>
      </c>
      <c r="C353" t="s">
        <v>73</v>
      </c>
      <c r="D353" t="s">
        <v>517</v>
      </c>
      <c r="E353" t="s">
        <v>517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491</v>
      </c>
      <c r="AC353" t="s">
        <v>673</v>
      </c>
      <c r="AD353" t="s">
        <v>491</v>
      </c>
      <c r="AE353" t="s">
        <v>657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448</v>
      </c>
      <c r="C354" t="s">
        <v>73</v>
      </c>
      <c r="D354" t="s">
        <v>512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491</v>
      </c>
      <c r="AC354" t="s">
        <v>673</v>
      </c>
      <c r="AD354" t="s">
        <v>513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448</v>
      </c>
      <c r="C355" t="s">
        <v>73</v>
      </c>
      <c r="D355" t="s">
        <v>512</v>
      </c>
      <c r="E355" t="s">
        <v>491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491</v>
      </c>
      <c r="AC355" t="s">
        <v>673</v>
      </c>
      <c r="AD355" t="s">
        <v>513</v>
      </c>
      <c r="AE355" t="s">
        <v>657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448</v>
      </c>
      <c r="C356" t="s">
        <v>73</v>
      </c>
      <c r="D356" t="s">
        <v>512</v>
      </c>
      <c r="E356" t="s">
        <v>512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491</v>
      </c>
      <c r="AC356" t="s">
        <v>673</v>
      </c>
      <c r="AD356" t="s">
        <v>512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448</v>
      </c>
      <c r="C357" t="s">
        <v>73</v>
      </c>
      <c r="D357" t="s">
        <v>519</v>
      </c>
      <c r="E357" t="s">
        <v>519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491</v>
      </c>
      <c r="AC357" t="s">
        <v>513</v>
      </c>
      <c r="AD357" t="s">
        <v>164</v>
      </c>
      <c r="AE357" t="s">
        <v>657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450</v>
      </c>
      <c r="C358" t="s">
        <v>57</v>
      </c>
      <c r="D358" t="s">
        <v>490</v>
      </c>
      <c r="E358" t="s">
        <v>490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491</v>
      </c>
      <c r="AC358" t="s">
        <v>513</v>
      </c>
      <c r="AD358" t="s">
        <v>491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450</v>
      </c>
      <c r="C359" t="s">
        <v>57</v>
      </c>
      <c r="D359" t="s">
        <v>164</v>
      </c>
      <c r="E359" t="s">
        <v>490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491</v>
      </c>
      <c r="AC359" t="s">
        <v>513</v>
      </c>
      <c r="AD359" t="s">
        <v>491</v>
      </c>
      <c r="AE359" t="s">
        <v>657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450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491</v>
      </c>
      <c r="AC360" t="s">
        <v>513</v>
      </c>
      <c r="AD360" t="s">
        <v>513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450</v>
      </c>
      <c r="C361" t="s">
        <v>57</v>
      </c>
      <c r="D361" t="s">
        <v>164</v>
      </c>
      <c r="E361" t="s">
        <v>491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491</v>
      </c>
      <c r="AC361" t="s">
        <v>513</v>
      </c>
      <c r="AD361" t="s">
        <v>492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450</v>
      </c>
      <c r="C362" t="s">
        <v>57</v>
      </c>
      <c r="D362" t="s">
        <v>164</v>
      </c>
      <c r="E362" t="s">
        <v>492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491</v>
      </c>
      <c r="AC362" t="s">
        <v>492</v>
      </c>
      <c r="AD362" t="s">
        <v>491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450</v>
      </c>
      <c r="C363" t="s">
        <v>57</v>
      </c>
      <c r="D363" t="s">
        <v>516</v>
      </c>
      <c r="E363" t="s">
        <v>516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491</v>
      </c>
      <c r="AC363" t="s">
        <v>492</v>
      </c>
      <c r="AD363" t="s">
        <v>491</v>
      </c>
      <c r="AE363" t="s">
        <v>657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450</v>
      </c>
      <c r="C364" t="s">
        <v>57</v>
      </c>
      <c r="D364" t="s">
        <v>491</v>
      </c>
      <c r="E364" t="s">
        <v>511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491</v>
      </c>
      <c r="AC364" t="s">
        <v>672</v>
      </c>
      <c r="AD364" t="s">
        <v>164</v>
      </c>
      <c r="AE364" t="s">
        <v>657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450</v>
      </c>
      <c r="C365" t="s">
        <v>57</v>
      </c>
      <c r="D365" t="s">
        <v>491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491</v>
      </c>
      <c r="AC365" t="s">
        <v>672</v>
      </c>
      <c r="AD365" t="s">
        <v>491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450</v>
      </c>
      <c r="C366" t="s">
        <v>57</v>
      </c>
      <c r="D366" t="s">
        <v>491</v>
      </c>
      <c r="E366" t="s">
        <v>491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491</v>
      </c>
      <c r="AC366" t="s">
        <v>672</v>
      </c>
      <c r="AD366" t="s">
        <v>491</v>
      </c>
      <c r="AE366" t="s">
        <v>657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450</v>
      </c>
      <c r="C367" t="s">
        <v>57</v>
      </c>
      <c r="D367" t="s">
        <v>492</v>
      </c>
      <c r="E367" t="s">
        <v>492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491</v>
      </c>
      <c r="AC367" t="s">
        <v>672</v>
      </c>
      <c r="AD367" t="s">
        <v>513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450</v>
      </c>
      <c r="C368" t="s">
        <v>57</v>
      </c>
      <c r="D368" t="s">
        <v>519</v>
      </c>
      <c r="E368" t="s">
        <v>519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491</v>
      </c>
      <c r="AC368" t="s">
        <v>514</v>
      </c>
      <c r="AD368" t="s">
        <v>491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450</v>
      </c>
      <c r="C369" t="s">
        <v>57</v>
      </c>
      <c r="D369" t="s">
        <v>493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491</v>
      </c>
      <c r="AC369" t="s">
        <v>514</v>
      </c>
      <c r="AD369" t="s">
        <v>491</v>
      </c>
      <c r="AE369" t="s">
        <v>657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450</v>
      </c>
      <c r="C370" t="s">
        <v>57</v>
      </c>
      <c r="D370" t="s">
        <v>493</v>
      </c>
      <c r="E370" t="s">
        <v>493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491</v>
      </c>
      <c r="AC370" t="s">
        <v>517</v>
      </c>
      <c r="AD370" t="s">
        <v>491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450</v>
      </c>
      <c r="C371" t="s">
        <v>57</v>
      </c>
      <c r="D371" t="s">
        <v>515</v>
      </c>
      <c r="E371" t="s">
        <v>515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491</v>
      </c>
      <c r="AC371" t="s">
        <v>517</v>
      </c>
      <c r="AD371" t="s">
        <v>491</v>
      </c>
      <c r="AE371" t="s">
        <v>657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450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491</v>
      </c>
      <c r="AC372" t="s">
        <v>512</v>
      </c>
      <c r="AD372" t="s">
        <v>490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450</v>
      </c>
      <c r="C373" t="s">
        <v>59</v>
      </c>
      <c r="D373" t="s">
        <v>511</v>
      </c>
      <c r="E373" t="s">
        <v>511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491</v>
      </c>
      <c r="AC373" t="s">
        <v>512</v>
      </c>
      <c r="AD373" t="s">
        <v>164</v>
      </c>
      <c r="AE373" t="s">
        <v>657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450</v>
      </c>
      <c r="C374" t="s">
        <v>59</v>
      </c>
      <c r="D374" t="s">
        <v>490</v>
      </c>
      <c r="E374" t="s">
        <v>490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491</v>
      </c>
      <c r="AC374" t="s">
        <v>512</v>
      </c>
      <c r="AD374" t="s">
        <v>491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450</v>
      </c>
      <c r="C375" t="s">
        <v>59</v>
      </c>
      <c r="D375" t="s">
        <v>164</v>
      </c>
      <c r="E375" t="s">
        <v>511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491</v>
      </c>
      <c r="AC375" t="s">
        <v>512</v>
      </c>
      <c r="AD375" t="s">
        <v>491</v>
      </c>
      <c r="AE375" t="s">
        <v>657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450</v>
      </c>
      <c r="C376" t="s">
        <v>59</v>
      </c>
      <c r="D376" t="s">
        <v>164</v>
      </c>
      <c r="E376" t="s">
        <v>490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491</v>
      </c>
      <c r="AC376" t="s">
        <v>512</v>
      </c>
      <c r="AD376" t="s">
        <v>513</v>
      </c>
      <c r="AE376" t="s">
        <v>657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450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491</v>
      </c>
      <c r="AC377" t="s">
        <v>512</v>
      </c>
      <c r="AD377" t="s">
        <v>492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450</v>
      </c>
      <c r="C378" t="s">
        <v>59</v>
      </c>
      <c r="D378" t="s">
        <v>491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491</v>
      </c>
      <c r="AC378" t="s">
        <v>512</v>
      </c>
      <c r="AD378" t="s">
        <v>512</v>
      </c>
      <c r="AE378" t="s">
        <v>657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450</v>
      </c>
      <c r="C379" t="s">
        <v>59</v>
      </c>
      <c r="D379" t="s">
        <v>491</v>
      </c>
      <c r="E379" t="s">
        <v>491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491</v>
      </c>
      <c r="AC379" t="s">
        <v>657</v>
      </c>
      <c r="AD379" t="s">
        <v>491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450</v>
      </c>
      <c r="C380" t="s">
        <v>59</v>
      </c>
      <c r="D380" t="s">
        <v>492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491</v>
      </c>
      <c r="AC380" t="s">
        <v>657</v>
      </c>
      <c r="AD380" t="s">
        <v>491</v>
      </c>
      <c r="AE380" t="s">
        <v>657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450</v>
      </c>
      <c r="C381" t="s">
        <v>59</v>
      </c>
      <c r="D381" t="s">
        <v>492</v>
      </c>
      <c r="E381" t="s">
        <v>492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491</v>
      </c>
      <c r="AC381" t="s">
        <v>657</v>
      </c>
      <c r="AD381" t="s">
        <v>513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450</v>
      </c>
      <c r="C382" t="s">
        <v>59</v>
      </c>
      <c r="D382" t="s">
        <v>519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491</v>
      </c>
      <c r="AC382" t="s">
        <v>657</v>
      </c>
      <c r="AD382" t="s">
        <v>492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450</v>
      </c>
      <c r="C383" t="s">
        <v>59</v>
      </c>
      <c r="D383" t="s">
        <v>519</v>
      </c>
      <c r="E383" t="s">
        <v>519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491</v>
      </c>
      <c r="AC383" t="s">
        <v>567</v>
      </c>
      <c r="AD383" t="s">
        <v>491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450</v>
      </c>
      <c r="C384" t="s">
        <v>59</v>
      </c>
      <c r="D384" t="s">
        <v>493</v>
      </c>
      <c r="E384" t="s">
        <v>493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491</v>
      </c>
      <c r="AC384" t="s">
        <v>567</v>
      </c>
      <c r="AD384" t="s">
        <v>491</v>
      </c>
      <c r="AE384" t="s">
        <v>657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450</v>
      </c>
      <c r="C385" t="s">
        <v>59</v>
      </c>
      <c r="D385" t="s">
        <v>515</v>
      </c>
      <c r="E385" t="s">
        <v>515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491</v>
      </c>
      <c r="AC385" t="s">
        <v>519</v>
      </c>
      <c r="AD385" t="s">
        <v>164</v>
      </c>
      <c r="AE385" t="s">
        <v>657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450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491</v>
      </c>
      <c r="AC386" t="s">
        <v>519</v>
      </c>
      <c r="AD386" t="s">
        <v>491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450</v>
      </c>
      <c r="C387" t="s">
        <v>61</v>
      </c>
      <c r="D387" t="s">
        <v>511</v>
      </c>
      <c r="E387" t="s">
        <v>511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491</v>
      </c>
      <c r="AC387" t="s">
        <v>519</v>
      </c>
      <c r="AD387" t="s">
        <v>491</v>
      </c>
      <c r="AE387" t="s">
        <v>657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450</v>
      </c>
      <c r="C388" t="s">
        <v>61</v>
      </c>
      <c r="D388" t="s">
        <v>490</v>
      </c>
      <c r="E388" t="s">
        <v>490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491</v>
      </c>
      <c r="AC388" t="s">
        <v>493</v>
      </c>
      <c r="AD388" t="s">
        <v>164</v>
      </c>
      <c r="AE388" t="s">
        <v>657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450</v>
      </c>
      <c r="C389" t="s">
        <v>61</v>
      </c>
      <c r="D389" t="s">
        <v>490</v>
      </c>
      <c r="E389" t="s">
        <v>492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491</v>
      </c>
      <c r="AC389" t="s">
        <v>493</v>
      </c>
      <c r="AD389" t="s">
        <v>491</v>
      </c>
      <c r="AE389" t="s">
        <v>657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450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491</v>
      </c>
      <c r="AC390" t="s">
        <v>515</v>
      </c>
      <c r="AD390" t="s">
        <v>491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450</v>
      </c>
      <c r="C391" t="s">
        <v>61</v>
      </c>
      <c r="D391" t="s">
        <v>491</v>
      </c>
      <c r="E391" t="s">
        <v>511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491</v>
      </c>
      <c r="AC391" t="s">
        <v>515</v>
      </c>
      <c r="AD391" t="s">
        <v>491</v>
      </c>
      <c r="AE391" t="s">
        <v>657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450</v>
      </c>
      <c r="C392" t="s">
        <v>61</v>
      </c>
      <c r="D392" t="s">
        <v>491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491</v>
      </c>
      <c r="AC392" t="s">
        <v>515</v>
      </c>
      <c r="AD392" t="s">
        <v>515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450</v>
      </c>
      <c r="C393" t="s">
        <v>61</v>
      </c>
      <c r="D393" t="s">
        <v>491</v>
      </c>
      <c r="E393" t="s">
        <v>491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491</v>
      </c>
      <c r="AC393" t="s">
        <v>515</v>
      </c>
      <c r="AD393" t="s">
        <v>515</v>
      </c>
      <c r="AE393" t="s">
        <v>657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450</v>
      </c>
      <c r="C394" t="s">
        <v>61</v>
      </c>
      <c r="D394" t="s">
        <v>491</v>
      </c>
      <c r="E394" t="s">
        <v>513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513</v>
      </c>
      <c r="AC394" t="s">
        <v>515</v>
      </c>
      <c r="AD394" t="s">
        <v>513</v>
      </c>
      <c r="AE394" t="s">
        <v>657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450</v>
      </c>
      <c r="C395" t="s">
        <v>61</v>
      </c>
      <c r="D395" t="s">
        <v>491</v>
      </c>
      <c r="E395" t="s">
        <v>512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492</v>
      </c>
      <c r="AC395" t="s">
        <v>671</v>
      </c>
      <c r="AD395" t="s">
        <v>492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450</v>
      </c>
      <c r="C396" t="s">
        <v>61</v>
      </c>
      <c r="D396" t="s">
        <v>492</v>
      </c>
      <c r="E396" t="s">
        <v>492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492</v>
      </c>
      <c r="AC396" t="s">
        <v>671</v>
      </c>
      <c r="AD396" t="s">
        <v>492</v>
      </c>
      <c r="AE396" t="s">
        <v>657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450</v>
      </c>
      <c r="C397" t="s">
        <v>61</v>
      </c>
      <c r="D397" t="s">
        <v>512</v>
      </c>
      <c r="E397" t="s">
        <v>512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492</v>
      </c>
      <c r="AC397" t="s">
        <v>164</v>
      </c>
      <c r="AD397" t="s">
        <v>492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450</v>
      </c>
      <c r="C398" t="s">
        <v>61</v>
      </c>
      <c r="D398" t="s">
        <v>519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492</v>
      </c>
      <c r="AC398" t="s">
        <v>164</v>
      </c>
      <c r="AD398" t="s">
        <v>492</v>
      </c>
      <c r="AE398" t="s">
        <v>657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450</v>
      </c>
      <c r="C399" t="s">
        <v>61</v>
      </c>
      <c r="D399" t="s">
        <v>493</v>
      </c>
      <c r="E399" t="s">
        <v>493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492</v>
      </c>
      <c r="AC399" t="s">
        <v>673</v>
      </c>
      <c r="AD399" t="s">
        <v>492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450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492</v>
      </c>
      <c r="AC400" t="s">
        <v>673</v>
      </c>
      <c r="AD400" t="s">
        <v>492</v>
      </c>
      <c r="AE400" t="s">
        <v>657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450</v>
      </c>
      <c r="C401" t="s">
        <v>63</v>
      </c>
      <c r="D401" t="s">
        <v>511</v>
      </c>
      <c r="E401" t="s">
        <v>511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492</v>
      </c>
      <c r="AC401" t="s">
        <v>513</v>
      </c>
      <c r="AD401" t="s">
        <v>492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450</v>
      </c>
      <c r="C402" t="s">
        <v>63</v>
      </c>
      <c r="D402" t="s">
        <v>511</v>
      </c>
      <c r="E402" t="s">
        <v>491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492</v>
      </c>
      <c r="AC402" t="s">
        <v>513</v>
      </c>
      <c r="AD402" t="s">
        <v>492</v>
      </c>
      <c r="AE402" t="s">
        <v>657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450</v>
      </c>
      <c r="C403" t="s">
        <v>63</v>
      </c>
      <c r="D403" t="s">
        <v>490</v>
      </c>
      <c r="E403" t="s">
        <v>490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492</v>
      </c>
      <c r="AC403" t="s">
        <v>492</v>
      </c>
      <c r="AD403" t="s">
        <v>164</v>
      </c>
      <c r="AE403" t="s">
        <v>657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450</v>
      </c>
      <c r="C404" t="s">
        <v>63</v>
      </c>
      <c r="D404" t="s">
        <v>490</v>
      </c>
      <c r="E404" t="s">
        <v>491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492</v>
      </c>
      <c r="AC404" t="s">
        <v>492</v>
      </c>
      <c r="AD404" t="s">
        <v>492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450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492</v>
      </c>
      <c r="AC405" t="s">
        <v>492</v>
      </c>
      <c r="AD405" t="s">
        <v>492</v>
      </c>
      <c r="AE405" t="s">
        <v>657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450</v>
      </c>
      <c r="C406" t="s">
        <v>63</v>
      </c>
      <c r="D406" t="s">
        <v>491</v>
      </c>
      <c r="E406" t="s">
        <v>511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492</v>
      </c>
      <c r="AC406" t="s">
        <v>672</v>
      </c>
      <c r="AD406" t="s">
        <v>164</v>
      </c>
      <c r="AE406" t="s">
        <v>657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450</v>
      </c>
      <c r="C407" t="s">
        <v>63</v>
      </c>
      <c r="D407" t="s">
        <v>491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492</v>
      </c>
      <c r="AC407" t="s">
        <v>672</v>
      </c>
      <c r="AD407" t="s">
        <v>492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450</v>
      </c>
      <c r="C408" t="s">
        <v>63</v>
      </c>
      <c r="D408" t="s">
        <v>491</v>
      </c>
      <c r="E408" t="s">
        <v>491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492</v>
      </c>
      <c r="AC408" t="s">
        <v>672</v>
      </c>
      <c r="AD408" t="s">
        <v>492</v>
      </c>
      <c r="AE408" t="s">
        <v>657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450</v>
      </c>
      <c r="C409" t="s">
        <v>63</v>
      </c>
      <c r="D409" t="s">
        <v>491</v>
      </c>
      <c r="E409" t="s">
        <v>513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492</v>
      </c>
      <c r="AC409" t="s">
        <v>514</v>
      </c>
      <c r="AD409" t="s">
        <v>492</v>
      </c>
      <c r="AE409" t="s">
        <v>657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450</v>
      </c>
      <c r="C410" t="s">
        <v>63</v>
      </c>
      <c r="D410" t="s">
        <v>491</v>
      </c>
      <c r="E410" t="s">
        <v>512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492</v>
      </c>
      <c r="AC410" t="s">
        <v>517</v>
      </c>
      <c r="AD410" t="s">
        <v>492</v>
      </c>
      <c r="AE410" t="s">
        <v>657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450</v>
      </c>
      <c r="C411" t="s">
        <v>63</v>
      </c>
      <c r="D411" t="s">
        <v>492</v>
      </c>
      <c r="E411" t="s">
        <v>511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492</v>
      </c>
      <c r="AC411" t="s">
        <v>512</v>
      </c>
      <c r="AD411" t="s">
        <v>164</v>
      </c>
      <c r="AE411" t="s">
        <v>657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450</v>
      </c>
      <c r="C412" t="s">
        <v>63</v>
      </c>
      <c r="D412" t="s">
        <v>492</v>
      </c>
      <c r="E412" t="s">
        <v>490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492</v>
      </c>
      <c r="AC412" t="s">
        <v>512</v>
      </c>
      <c r="AD412" t="s">
        <v>492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450</v>
      </c>
      <c r="C413" t="s">
        <v>63</v>
      </c>
      <c r="D413" t="s">
        <v>492</v>
      </c>
      <c r="E413" t="s">
        <v>492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492</v>
      </c>
      <c r="AC413" t="s">
        <v>512</v>
      </c>
      <c r="AD413" t="s">
        <v>492</v>
      </c>
      <c r="AE413" t="s">
        <v>657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450</v>
      </c>
      <c r="C414" t="s">
        <v>63</v>
      </c>
      <c r="D414" t="s">
        <v>512</v>
      </c>
      <c r="E414" t="s">
        <v>491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492</v>
      </c>
      <c r="AC414" t="s">
        <v>657</v>
      </c>
      <c r="AD414" t="s">
        <v>490</v>
      </c>
      <c r="AE414" t="s">
        <v>657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450</v>
      </c>
      <c r="C415" t="s">
        <v>63</v>
      </c>
      <c r="D415" t="s">
        <v>512</v>
      </c>
      <c r="E415" t="s">
        <v>512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492</v>
      </c>
      <c r="AC415" t="s">
        <v>657</v>
      </c>
      <c r="AD415" t="s">
        <v>492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450</v>
      </c>
      <c r="C416" t="s">
        <v>63</v>
      </c>
      <c r="D416" t="s">
        <v>567</v>
      </c>
      <c r="E416" t="s">
        <v>567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492</v>
      </c>
      <c r="AC416" t="s">
        <v>657</v>
      </c>
      <c r="AD416" t="s">
        <v>492</v>
      </c>
      <c r="AE416" t="s">
        <v>657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450</v>
      </c>
      <c r="C417" t="s">
        <v>63</v>
      </c>
      <c r="D417" t="s">
        <v>519</v>
      </c>
      <c r="E417" t="s">
        <v>519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492</v>
      </c>
      <c r="AC417" t="s">
        <v>567</v>
      </c>
      <c r="AD417" t="s">
        <v>492</v>
      </c>
      <c r="AE417" t="s">
        <v>657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450</v>
      </c>
      <c r="C418" t="s">
        <v>63</v>
      </c>
      <c r="D418" t="s">
        <v>493</v>
      </c>
      <c r="E418" t="s">
        <v>493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492</v>
      </c>
      <c r="AC418" t="s">
        <v>519</v>
      </c>
      <c r="AD418" t="s">
        <v>164</v>
      </c>
      <c r="AE418" t="s">
        <v>657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450</v>
      </c>
      <c r="C419" t="s">
        <v>63</v>
      </c>
      <c r="D419" t="s">
        <v>493</v>
      </c>
      <c r="E419" t="s">
        <v>515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492</v>
      </c>
      <c r="AC419" t="s">
        <v>519</v>
      </c>
      <c r="AD419" t="s">
        <v>492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450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492</v>
      </c>
      <c r="AC420" t="s">
        <v>519</v>
      </c>
      <c r="AD420" t="s">
        <v>492</v>
      </c>
      <c r="AE420" t="s">
        <v>657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450</v>
      </c>
      <c r="C421" t="s">
        <v>65</v>
      </c>
      <c r="D421" t="s">
        <v>646</v>
      </c>
      <c r="E421" t="s">
        <v>646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492</v>
      </c>
      <c r="AC421" t="s">
        <v>515</v>
      </c>
      <c r="AD421" t="s">
        <v>492</v>
      </c>
      <c r="AE421" t="s">
        <v>657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450</v>
      </c>
      <c r="C422" t="s">
        <v>65</v>
      </c>
      <c r="D422" t="s">
        <v>511</v>
      </c>
      <c r="E422" t="s">
        <v>511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512</v>
      </c>
      <c r="AC422" t="s">
        <v>164</v>
      </c>
      <c r="AD422" t="s">
        <v>512</v>
      </c>
      <c r="AE422" t="s">
        <v>657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450</v>
      </c>
      <c r="C423" t="s">
        <v>65</v>
      </c>
      <c r="D423" t="s">
        <v>511</v>
      </c>
      <c r="E423" t="s">
        <v>490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512</v>
      </c>
      <c r="AC423" t="s">
        <v>512</v>
      </c>
      <c r="AD423" t="s">
        <v>164</v>
      </c>
      <c r="AE423" t="s">
        <v>657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450</v>
      </c>
      <c r="C424" t="s">
        <v>65</v>
      </c>
      <c r="D424" t="s">
        <v>511</v>
      </c>
      <c r="E424" t="s">
        <v>491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512</v>
      </c>
      <c r="AC424" t="s">
        <v>512</v>
      </c>
      <c r="AD424" t="s">
        <v>512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450</v>
      </c>
      <c r="C425" t="s">
        <v>65</v>
      </c>
      <c r="D425" t="s">
        <v>511</v>
      </c>
      <c r="E425" t="s">
        <v>492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512</v>
      </c>
      <c r="AC425" t="s">
        <v>512</v>
      </c>
      <c r="AD425" t="s">
        <v>512</v>
      </c>
      <c r="AE425" t="s">
        <v>657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450</v>
      </c>
      <c r="C426" t="s">
        <v>65</v>
      </c>
      <c r="D426" t="s">
        <v>490</v>
      </c>
      <c r="E426" t="s">
        <v>511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512</v>
      </c>
      <c r="AC426" t="s">
        <v>657</v>
      </c>
      <c r="AD426" t="s">
        <v>512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450</v>
      </c>
      <c r="C427" t="s">
        <v>65</v>
      </c>
      <c r="D427" t="s">
        <v>490</v>
      </c>
      <c r="E427" t="s">
        <v>490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512</v>
      </c>
      <c r="AC427" t="s">
        <v>657</v>
      </c>
      <c r="AD427" t="s">
        <v>512</v>
      </c>
      <c r="AE427" t="s">
        <v>657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450</v>
      </c>
      <c r="C428" t="s">
        <v>65</v>
      </c>
      <c r="D428" t="s">
        <v>490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512</v>
      </c>
      <c r="AC428" t="s">
        <v>519</v>
      </c>
      <c r="AD428" t="s">
        <v>490</v>
      </c>
      <c r="AE428" t="s">
        <v>657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450</v>
      </c>
      <c r="C429" t="s">
        <v>65</v>
      </c>
      <c r="D429" t="s">
        <v>490</v>
      </c>
      <c r="E429" t="s">
        <v>492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519</v>
      </c>
      <c r="AC429" t="s">
        <v>511</v>
      </c>
      <c r="AD429" t="s">
        <v>519</v>
      </c>
      <c r="AE429" t="s">
        <v>657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450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519</v>
      </c>
      <c r="AC430" t="s">
        <v>164</v>
      </c>
      <c r="AD430" t="s">
        <v>164</v>
      </c>
      <c r="AE430" t="s">
        <v>657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450</v>
      </c>
      <c r="C431" t="s">
        <v>65</v>
      </c>
      <c r="D431" t="s">
        <v>164</v>
      </c>
      <c r="E431" t="s">
        <v>491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519</v>
      </c>
      <c r="AC431" t="s">
        <v>673</v>
      </c>
      <c r="AD431" t="s">
        <v>519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450</v>
      </c>
      <c r="C432" t="s">
        <v>65</v>
      </c>
      <c r="D432" t="s">
        <v>491</v>
      </c>
      <c r="E432" t="s">
        <v>511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519</v>
      </c>
      <c r="AC432" t="s">
        <v>673</v>
      </c>
      <c r="AD432" t="s">
        <v>519</v>
      </c>
      <c r="AE432" t="s">
        <v>657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450</v>
      </c>
      <c r="C433" t="s">
        <v>65</v>
      </c>
      <c r="D433" t="s">
        <v>491</v>
      </c>
      <c r="E433" t="s">
        <v>490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519</v>
      </c>
      <c r="AC433" t="s">
        <v>512</v>
      </c>
      <c r="AD433" t="s">
        <v>519</v>
      </c>
      <c r="AE433" t="s">
        <v>657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450</v>
      </c>
      <c r="C434" t="s">
        <v>65</v>
      </c>
      <c r="D434" t="s">
        <v>491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519</v>
      </c>
      <c r="AC434" t="s">
        <v>657</v>
      </c>
      <c r="AD434" t="s">
        <v>519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450</v>
      </c>
      <c r="C435" t="s">
        <v>65</v>
      </c>
      <c r="D435" t="s">
        <v>491</v>
      </c>
      <c r="E435" t="s">
        <v>491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519</v>
      </c>
      <c r="AC435" t="s">
        <v>657</v>
      </c>
      <c r="AD435" t="s">
        <v>519</v>
      </c>
      <c r="AE435" t="s">
        <v>657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450</v>
      </c>
      <c r="C436" t="s">
        <v>65</v>
      </c>
      <c r="D436" t="s">
        <v>491</v>
      </c>
      <c r="E436" t="s">
        <v>513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519</v>
      </c>
      <c r="AC436" t="s">
        <v>519</v>
      </c>
      <c r="AD436" t="s">
        <v>164</v>
      </c>
      <c r="AE436" t="s">
        <v>657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450</v>
      </c>
      <c r="C437" t="s">
        <v>65</v>
      </c>
      <c r="D437" t="s">
        <v>491</v>
      </c>
      <c r="E437" t="s">
        <v>492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493</v>
      </c>
      <c r="AC437" t="s">
        <v>511</v>
      </c>
      <c r="AD437" t="s">
        <v>493</v>
      </c>
      <c r="AE437" t="s">
        <v>657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450</v>
      </c>
      <c r="C438" t="s">
        <v>65</v>
      </c>
      <c r="D438" t="s">
        <v>491</v>
      </c>
      <c r="E438" t="s">
        <v>512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493</v>
      </c>
      <c r="AC438" t="s">
        <v>164</v>
      </c>
      <c r="AD438" t="s">
        <v>493</v>
      </c>
      <c r="AE438" t="s">
        <v>657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450</v>
      </c>
      <c r="C439" t="s">
        <v>65</v>
      </c>
      <c r="D439" t="s">
        <v>513</v>
      </c>
      <c r="E439" t="s">
        <v>491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493</v>
      </c>
      <c r="AC439" t="s">
        <v>673</v>
      </c>
      <c r="AD439" t="s">
        <v>493</v>
      </c>
      <c r="AE439" t="s">
        <v>657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450</v>
      </c>
      <c r="C440" t="s">
        <v>65</v>
      </c>
      <c r="D440" t="s">
        <v>492</v>
      </c>
      <c r="E440" t="s">
        <v>490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493</v>
      </c>
      <c r="AC440" t="s">
        <v>513</v>
      </c>
      <c r="AD440" t="s">
        <v>493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450</v>
      </c>
      <c r="C441" t="s">
        <v>65</v>
      </c>
      <c r="D441" t="s">
        <v>492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493</v>
      </c>
      <c r="AC441" t="s">
        <v>513</v>
      </c>
      <c r="AD441" t="s">
        <v>493</v>
      </c>
      <c r="AE441" t="s">
        <v>657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450</v>
      </c>
      <c r="C442" t="s">
        <v>65</v>
      </c>
      <c r="D442" t="s">
        <v>492</v>
      </c>
      <c r="E442" t="s">
        <v>491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493</v>
      </c>
      <c r="AC442" t="s">
        <v>492</v>
      </c>
      <c r="AD442" t="s">
        <v>493</v>
      </c>
      <c r="AE442" t="s">
        <v>657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450</v>
      </c>
      <c r="C443" t="s">
        <v>65</v>
      </c>
      <c r="D443" t="s">
        <v>492</v>
      </c>
      <c r="E443" t="s">
        <v>513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493</v>
      </c>
      <c r="AC443" t="s">
        <v>672</v>
      </c>
      <c r="AD443" t="s">
        <v>493</v>
      </c>
      <c r="AE443" t="s">
        <v>657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450</v>
      </c>
      <c r="C444" t="s">
        <v>65</v>
      </c>
      <c r="D444" t="s">
        <v>492</v>
      </c>
      <c r="E444" t="s">
        <v>492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493</v>
      </c>
      <c r="AC444" t="s">
        <v>514</v>
      </c>
      <c r="AD444" t="s">
        <v>493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450</v>
      </c>
      <c r="C445" t="s">
        <v>65</v>
      </c>
      <c r="D445" t="s">
        <v>492</v>
      </c>
      <c r="E445" t="s">
        <v>514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493</v>
      </c>
      <c r="AC445" t="s">
        <v>512</v>
      </c>
      <c r="AD445" t="s">
        <v>493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450</v>
      </c>
      <c r="C446" t="s">
        <v>65</v>
      </c>
      <c r="D446" t="s">
        <v>492</v>
      </c>
      <c r="E446" t="s">
        <v>512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493</v>
      </c>
      <c r="AC446" t="s">
        <v>512</v>
      </c>
      <c r="AD446" t="s">
        <v>493</v>
      </c>
      <c r="AE446" t="s">
        <v>657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450</v>
      </c>
      <c r="C447" t="s">
        <v>65</v>
      </c>
      <c r="D447" t="s">
        <v>512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493</v>
      </c>
      <c r="AC447" t="s">
        <v>657</v>
      </c>
      <c r="AD447" t="s">
        <v>493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450</v>
      </c>
      <c r="C448" t="s">
        <v>65</v>
      </c>
      <c r="D448" t="s">
        <v>512</v>
      </c>
      <c r="E448" t="s">
        <v>491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493</v>
      </c>
      <c r="AC448" t="s">
        <v>657</v>
      </c>
      <c r="AD448" t="s">
        <v>493</v>
      </c>
      <c r="AE448" t="s">
        <v>657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450</v>
      </c>
      <c r="C449" t="s">
        <v>65</v>
      </c>
      <c r="D449" t="s">
        <v>512</v>
      </c>
      <c r="E449" t="s">
        <v>512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493</v>
      </c>
      <c r="AC449" t="s">
        <v>519</v>
      </c>
      <c r="AD449" t="s">
        <v>493</v>
      </c>
      <c r="AE449" t="s">
        <v>657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450</v>
      </c>
      <c r="C450" t="s">
        <v>65</v>
      </c>
      <c r="D450" t="s">
        <v>519</v>
      </c>
      <c r="E450" t="s">
        <v>519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493</v>
      </c>
      <c r="AC450" t="s">
        <v>493</v>
      </c>
      <c r="AD450" t="s">
        <v>493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450</v>
      </c>
      <c r="C451" t="s">
        <v>65</v>
      </c>
      <c r="D451" t="s">
        <v>493</v>
      </c>
      <c r="E451" t="s">
        <v>493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493</v>
      </c>
      <c r="AC451" t="s">
        <v>515</v>
      </c>
      <c r="AD451" t="s">
        <v>493</v>
      </c>
      <c r="AE451" t="s">
        <v>657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450</v>
      </c>
      <c r="C452" t="s">
        <v>65</v>
      </c>
      <c r="D452" t="s">
        <v>515</v>
      </c>
      <c r="E452" t="s">
        <v>515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515</v>
      </c>
      <c r="AC452" t="s">
        <v>657</v>
      </c>
      <c r="AD452" t="s">
        <v>515</v>
      </c>
      <c r="AE452" t="s">
        <v>657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450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657</v>
      </c>
      <c r="AE453" t="s">
        <v>657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450</v>
      </c>
      <c r="C454" t="s">
        <v>67</v>
      </c>
      <c r="D454" t="s">
        <v>511</v>
      </c>
      <c r="E454" t="s">
        <v>511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511</v>
      </c>
      <c r="AC454" t="s">
        <v>511</v>
      </c>
      <c r="AD454" t="s">
        <v>511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450</v>
      </c>
      <c r="C455" t="s">
        <v>67</v>
      </c>
      <c r="D455" t="s">
        <v>511</v>
      </c>
      <c r="E455" t="s">
        <v>491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511</v>
      </c>
      <c r="AC455" t="s">
        <v>511</v>
      </c>
      <c r="AD455" t="s">
        <v>511</v>
      </c>
      <c r="AE455" t="s">
        <v>657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450</v>
      </c>
      <c r="C456" t="s">
        <v>67</v>
      </c>
      <c r="D456" t="s">
        <v>490</v>
      </c>
      <c r="E456" t="s">
        <v>490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511</v>
      </c>
      <c r="AC456" t="s">
        <v>511</v>
      </c>
      <c r="AD456" t="s">
        <v>490</v>
      </c>
      <c r="AE456" t="s">
        <v>657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450</v>
      </c>
      <c r="C457" t="s">
        <v>67</v>
      </c>
      <c r="D457" t="s">
        <v>490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511</v>
      </c>
      <c r="AC457" t="s">
        <v>164</v>
      </c>
      <c r="AD457" t="s">
        <v>511</v>
      </c>
      <c r="AE457" t="s">
        <v>657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450</v>
      </c>
      <c r="C458" t="s">
        <v>67</v>
      </c>
      <c r="D458" t="s">
        <v>490</v>
      </c>
      <c r="E458" t="s">
        <v>492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511</v>
      </c>
      <c r="AC458" t="s">
        <v>513</v>
      </c>
      <c r="AD458" t="s">
        <v>511</v>
      </c>
      <c r="AE458" t="s">
        <v>657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450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511</v>
      </c>
      <c r="AC459" t="s">
        <v>513</v>
      </c>
      <c r="AD459" t="s">
        <v>491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450</v>
      </c>
      <c r="C460" t="s">
        <v>67</v>
      </c>
      <c r="D460" t="s">
        <v>164</v>
      </c>
      <c r="E460" t="s">
        <v>491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511</v>
      </c>
      <c r="AC460" t="s">
        <v>672</v>
      </c>
      <c r="AD460" t="s">
        <v>511</v>
      </c>
      <c r="AE460" t="s">
        <v>657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450</v>
      </c>
      <c r="C461" t="s">
        <v>67</v>
      </c>
      <c r="D461" t="s">
        <v>164</v>
      </c>
      <c r="E461" t="s">
        <v>512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511</v>
      </c>
      <c r="AC461" t="s">
        <v>672</v>
      </c>
      <c r="AD461" t="s">
        <v>490</v>
      </c>
      <c r="AE461" t="s">
        <v>657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450</v>
      </c>
      <c r="C462" t="s">
        <v>67</v>
      </c>
      <c r="D462" t="s">
        <v>491</v>
      </c>
      <c r="E462" t="s">
        <v>511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511</v>
      </c>
      <c r="AC462" t="s">
        <v>514</v>
      </c>
      <c r="AD462" t="s">
        <v>511</v>
      </c>
      <c r="AE462" t="s">
        <v>657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450</v>
      </c>
      <c r="C463" t="s">
        <v>67</v>
      </c>
      <c r="D463" t="s">
        <v>491</v>
      </c>
      <c r="E463" t="s">
        <v>490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511</v>
      </c>
      <c r="AC463" t="s">
        <v>512</v>
      </c>
      <c r="AD463" t="s">
        <v>511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450</v>
      </c>
      <c r="C464" t="s">
        <v>67</v>
      </c>
      <c r="D464" t="s">
        <v>491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511</v>
      </c>
      <c r="AC464" t="s">
        <v>512</v>
      </c>
      <c r="AD464" t="s">
        <v>511</v>
      </c>
      <c r="AE464" t="s">
        <v>657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450</v>
      </c>
      <c r="C465" t="s">
        <v>67</v>
      </c>
      <c r="D465" t="s">
        <v>491</v>
      </c>
      <c r="E465" t="s">
        <v>491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511</v>
      </c>
      <c r="AC465" t="s">
        <v>512</v>
      </c>
      <c r="AD465" t="s">
        <v>490</v>
      </c>
      <c r="AE465" t="s">
        <v>657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450</v>
      </c>
      <c r="C466" t="s">
        <v>67</v>
      </c>
      <c r="D466" t="s">
        <v>491</v>
      </c>
      <c r="E466" t="s">
        <v>513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511</v>
      </c>
      <c r="AC466" t="s">
        <v>512</v>
      </c>
      <c r="AD466" t="s">
        <v>491</v>
      </c>
      <c r="AE466" t="s">
        <v>657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450</v>
      </c>
      <c r="C467" t="s">
        <v>67</v>
      </c>
      <c r="D467" t="s">
        <v>491</v>
      </c>
      <c r="E467" t="s">
        <v>512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511</v>
      </c>
      <c r="AC467" t="s">
        <v>519</v>
      </c>
      <c r="AD467" t="s">
        <v>511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450</v>
      </c>
      <c r="C468" t="s">
        <v>67</v>
      </c>
      <c r="D468" t="s">
        <v>513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511</v>
      </c>
      <c r="AC468" t="s">
        <v>519</v>
      </c>
      <c r="AD468" t="s">
        <v>511</v>
      </c>
      <c r="AE468" t="s">
        <v>657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450</v>
      </c>
      <c r="C469" t="s">
        <v>67</v>
      </c>
      <c r="D469" t="s">
        <v>513</v>
      </c>
      <c r="E469" t="s">
        <v>513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511</v>
      </c>
      <c r="AC469" t="s">
        <v>519</v>
      </c>
      <c r="AD469" t="s">
        <v>490</v>
      </c>
      <c r="AE469" t="s">
        <v>657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450</v>
      </c>
      <c r="C470" t="s">
        <v>67</v>
      </c>
      <c r="D470" t="s">
        <v>492</v>
      </c>
      <c r="E470" t="s">
        <v>490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490</v>
      </c>
      <c r="AC470" t="s">
        <v>511</v>
      </c>
      <c r="AD470" t="s">
        <v>511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450</v>
      </c>
      <c r="C471" t="s">
        <v>67</v>
      </c>
      <c r="D471" t="s">
        <v>492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490</v>
      </c>
      <c r="AC471" t="s">
        <v>511</v>
      </c>
      <c r="AD471" t="s">
        <v>490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450</v>
      </c>
      <c r="C472" t="s">
        <v>67</v>
      </c>
      <c r="D472" t="s">
        <v>492</v>
      </c>
      <c r="E472" t="s">
        <v>491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490</v>
      </c>
      <c r="AC472" t="s">
        <v>511</v>
      </c>
      <c r="AD472" t="s">
        <v>490</v>
      </c>
      <c r="AE472" t="s">
        <v>657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450</v>
      </c>
      <c r="C473" t="s">
        <v>67</v>
      </c>
      <c r="D473" t="s">
        <v>492</v>
      </c>
      <c r="E473" t="s">
        <v>492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490</v>
      </c>
      <c r="AC473" t="s">
        <v>490</v>
      </c>
      <c r="AD473" t="s">
        <v>511</v>
      </c>
      <c r="AE473" t="s">
        <v>657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450</v>
      </c>
      <c r="C474" t="s">
        <v>67</v>
      </c>
      <c r="D474" t="s">
        <v>492</v>
      </c>
      <c r="E474" t="s">
        <v>512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490</v>
      </c>
      <c r="AC474" t="s">
        <v>490</v>
      </c>
      <c r="AD474" t="s">
        <v>490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450</v>
      </c>
      <c r="C475" t="s">
        <v>67</v>
      </c>
      <c r="D475" t="s">
        <v>647</v>
      </c>
      <c r="E475" t="s">
        <v>647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490</v>
      </c>
      <c r="AC475" t="s">
        <v>490</v>
      </c>
      <c r="AD475" t="s">
        <v>490</v>
      </c>
      <c r="AE475" t="s">
        <v>657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450</v>
      </c>
      <c r="C476" t="s">
        <v>67</v>
      </c>
      <c r="D476" t="s">
        <v>512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490</v>
      </c>
      <c r="AC476" t="s">
        <v>164</v>
      </c>
      <c r="AD476" t="s">
        <v>490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450</v>
      </c>
      <c r="C477" t="s">
        <v>67</v>
      </c>
      <c r="D477" t="s">
        <v>512</v>
      </c>
      <c r="E477" t="s">
        <v>491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490</v>
      </c>
      <c r="AC477" t="s">
        <v>164</v>
      </c>
      <c r="AD477" t="s">
        <v>490</v>
      </c>
      <c r="AE477" t="s">
        <v>657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450</v>
      </c>
      <c r="C478" t="s">
        <v>67</v>
      </c>
      <c r="D478" t="s">
        <v>512</v>
      </c>
      <c r="E478" t="s">
        <v>512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490</v>
      </c>
      <c r="AC478" t="s">
        <v>673</v>
      </c>
      <c r="AD478" t="s">
        <v>490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450</v>
      </c>
      <c r="C479" t="s">
        <v>67</v>
      </c>
      <c r="D479" t="s">
        <v>567</v>
      </c>
      <c r="E479" t="s">
        <v>512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490</v>
      </c>
      <c r="AC479" t="s">
        <v>673</v>
      </c>
      <c r="AD479" t="s">
        <v>490</v>
      </c>
      <c r="AE479" t="s">
        <v>657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450</v>
      </c>
      <c r="C480" t="s">
        <v>67</v>
      </c>
      <c r="D480" t="s">
        <v>519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490</v>
      </c>
      <c r="AC480" t="s">
        <v>513</v>
      </c>
      <c r="AD480" t="s">
        <v>490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450</v>
      </c>
      <c r="C481" t="s">
        <v>67</v>
      </c>
      <c r="D481" t="s">
        <v>519</v>
      </c>
      <c r="E481" t="s">
        <v>491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490</v>
      </c>
      <c r="AC481" t="s">
        <v>513</v>
      </c>
      <c r="AD481" t="s">
        <v>490</v>
      </c>
      <c r="AE481" t="s">
        <v>657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450</v>
      </c>
      <c r="C482" t="s">
        <v>67</v>
      </c>
      <c r="D482" t="s">
        <v>519</v>
      </c>
      <c r="E482" t="s">
        <v>519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490</v>
      </c>
      <c r="AC482" t="s">
        <v>672</v>
      </c>
      <c r="AD482" t="s">
        <v>490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450</v>
      </c>
      <c r="C483" t="s">
        <v>67</v>
      </c>
      <c r="D483" t="s">
        <v>493</v>
      </c>
      <c r="E483" t="s">
        <v>493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490</v>
      </c>
      <c r="AC483" t="s">
        <v>672</v>
      </c>
      <c r="AD483" t="s">
        <v>490</v>
      </c>
      <c r="AE483" t="s">
        <v>657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450</v>
      </c>
      <c r="C484" t="s">
        <v>67</v>
      </c>
      <c r="D484" t="s">
        <v>493</v>
      </c>
      <c r="E484" t="s">
        <v>515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490</v>
      </c>
      <c r="AC484" t="s">
        <v>514</v>
      </c>
      <c r="AD484" t="s">
        <v>490</v>
      </c>
      <c r="AE484" t="s">
        <v>657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450</v>
      </c>
      <c r="C485" t="s">
        <v>67</v>
      </c>
      <c r="D485" t="s">
        <v>515</v>
      </c>
      <c r="E485" t="s">
        <v>515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490</v>
      </c>
      <c r="AC485" t="s">
        <v>517</v>
      </c>
      <c r="AD485" t="s">
        <v>490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450</v>
      </c>
      <c r="C486" t="s">
        <v>69</v>
      </c>
      <c r="D486" t="s">
        <v>511</v>
      </c>
      <c r="E486" t="s">
        <v>511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490</v>
      </c>
      <c r="AC486" t="s">
        <v>517</v>
      </c>
      <c r="AD486" t="s">
        <v>490</v>
      </c>
      <c r="AE486" t="s">
        <v>657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450</v>
      </c>
      <c r="C487" t="s">
        <v>69</v>
      </c>
      <c r="D487" t="s">
        <v>490</v>
      </c>
      <c r="E487" t="s">
        <v>511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490</v>
      </c>
      <c r="AC487" t="s">
        <v>512</v>
      </c>
      <c r="AD487" t="s">
        <v>511</v>
      </c>
      <c r="AE487" t="s">
        <v>657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450</v>
      </c>
      <c r="C488" t="s">
        <v>69</v>
      </c>
      <c r="D488" t="s">
        <v>490</v>
      </c>
      <c r="E488" t="s">
        <v>490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490</v>
      </c>
      <c r="AC488" t="s">
        <v>512</v>
      </c>
      <c r="AD488" t="s">
        <v>490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450</v>
      </c>
      <c r="C489" t="s">
        <v>69</v>
      </c>
      <c r="D489" t="s">
        <v>490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490</v>
      </c>
      <c r="AC489" t="s">
        <v>512</v>
      </c>
      <c r="AD489" t="s">
        <v>490</v>
      </c>
      <c r="AE489" t="s">
        <v>657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450</v>
      </c>
      <c r="C490" t="s">
        <v>69</v>
      </c>
      <c r="D490" t="s">
        <v>490</v>
      </c>
      <c r="E490" t="s">
        <v>491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490</v>
      </c>
      <c r="AC490" t="s">
        <v>512</v>
      </c>
      <c r="AD490" t="s">
        <v>164</v>
      </c>
      <c r="AE490" t="s">
        <v>657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450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490</v>
      </c>
      <c r="AC491" t="s">
        <v>512</v>
      </c>
      <c r="AD491" t="s">
        <v>492</v>
      </c>
      <c r="AE491" t="s">
        <v>657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450</v>
      </c>
      <c r="C492" t="s">
        <v>69</v>
      </c>
      <c r="D492" t="s">
        <v>164</v>
      </c>
      <c r="E492" t="s">
        <v>491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490</v>
      </c>
      <c r="AC492" t="s">
        <v>657</v>
      </c>
      <c r="AD492" t="s">
        <v>490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450</v>
      </c>
      <c r="C493" t="s">
        <v>69</v>
      </c>
      <c r="D493" t="s">
        <v>164</v>
      </c>
      <c r="E493" t="s">
        <v>492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490</v>
      </c>
      <c r="AC493" t="s">
        <v>657</v>
      </c>
      <c r="AD493" t="s">
        <v>490</v>
      </c>
      <c r="AE493" t="s">
        <v>657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450</v>
      </c>
      <c r="C494" t="s">
        <v>69</v>
      </c>
      <c r="D494" t="s">
        <v>164</v>
      </c>
      <c r="E494" t="s">
        <v>512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490</v>
      </c>
      <c r="AC494" t="s">
        <v>567</v>
      </c>
      <c r="AD494" t="s">
        <v>490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450</v>
      </c>
      <c r="C495" t="s">
        <v>69</v>
      </c>
      <c r="D495" t="s">
        <v>164</v>
      </c>
      <c r="E495" t="s">
        <v>519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490</v>
      </c>
      <c r="AC495" t="s">
        <v>519</v>
      </c>
      <c r="AD495" t="s">
        <v>511</v>
      </c>
      <c r="AE495" t="s">
        <v>657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450</v>
      </c>
      <c r="C496" t="s">
        <v>69</v>
      </c>
      <c r="D496" t="s">
        <v>491</v>
      </c>
      <c r="E496" t="s">
        <v>490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490</v>
      </c>
      <c r="AC496" t="s">
        <v>519</v>
      </c>
      <c r="AD496" t="s">
        <v>490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450</v>
      </c>
      <c r="C497" t="s">
        <v>69</v>
      </c>
      <c r="D497" t="s">
        <v>491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490</v>
      </c>
      <c r="AC497" t="s">
        <v>519</v>
      </c>
      <c r="AD497" t="s">
        <v>490</v>
      </c>
      <c r="AE497" t="s">
        <v>657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450</v>
      </c>
      <c r="C498" t="s">
        <v>69</v>
      </c>
      <c r="D498" t="s">
        <v>491</v>
      </c>
      <c r="E498" t="s">
        <v>491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490</v>
      </c>
      <c r="AC498" t="s">
        <v>519</v>
      </c>
      <c r="AD498" t="s">
        <v>164</v>
      </c>
      <c r="AE498" t="s">
        <v>657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450</v>
      </c>
      <c r="C499" t="s">
        <v>69</v>
      </c>
      <c r="D499" t="s">
        <v>491</v>
      </c>
      <c r="E499" t="s">
        <v>492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490</v>
      </c>
      <c r="AC499" t="s">
        <v>519</v>
      </c>
      <c r="AD499" t="s">
        <v>491</v>
      </c>
      <c r="AE499" t="s">
        <v>657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450</v>
      </c>
      <c r="C500" t="s">
        <v>69</v>
      </c>
      <c r="D500" t="s">
        <v>491</v>
      </c>
      <c r="E500" t="s">
        <v>512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490</v>
      </c>
      <c r="AC500" t="s">
        <v>493</v>
      </c>
      <c r="AD500" t="s">
        <v>490</v>
      </c>
      <c r="AE500" t="s">
        <v>657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450</v>
      </c>
      <c r="C501" t="s">
        <v>69</v>
      </c>
      <c r="D501" t="s">
        <v>513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490</v>
      </c>
      <c r="AC501" t="s">
        <v>515</v>
      </c>
      <c r="AD501" t="s">
        <v>490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450</v>
      </c>
      <c r="C502" t="s">
        <v>69</v>
      </c>
      <c r="D502" t="s">
        <v>513</v>
      </c>
      <c r="E502" t="s">
        <v>491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490</v>
      </c>
      <c r="AC502" t="s">
        <v>515</v>
      </c>
      <c r="AD502" t="s">
        <v>490</v>
      </c>
      <c r="AE502" t="s">
        <v>657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450</v>
      </c>
      <c r="C503" t="s">
        <v>69</v>
      </c>
      <c r="D503" t="s">
        <v>513</v>
      </c>
      <c r="E503" t="s">
        <v>513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671</v>
      </c>
      <c r="AD503" t="s">
        <v>164</v>
      </c>
      <c r="AE503" t="s">
        <v>657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450</v>
      </c>
      <c r="C504" t="s">
        <v>69</v>
      </c>
      <c r="D504" t="s">
        <v>492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511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450</v>
      </c>
      <c r="C505" t="s">
        <v>69</v>
      </c>
      <c r="D505" t="s">
        <v>492</v>
      </c>
      <c r="E505" t="s">
        <v>492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511</v>
      </c>
      <c r="AD505" t="s">
        <v>164</v>
      </c>
      <c r="AE505" t="s">
        <v>657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450</v>
      </c>
      <c r="C506" t="s">
        <v>69</v>
      </c>
      <c r="D506" t="s">
        <v>647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511</v>
      </c>
      <c r="AD506" t="s">
        <v>491</v>
      </c>
      <c r="AE506" t="s">
        <v>657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450</v>
      </c>
      <c r="C507" t="s">
        <v>69</v>
      </c>
      <c r="D507" t="s">
        <v>647</v>
      </c>
      <c r="E507" t="s">
        <v>647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490</v>
      </c>
      <c r="AD507" t="s">
        <v>490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450</v>
      </c>
      <c r="C508" t="s">
        <v>69</v>
      </c>
      <c r="D508" t="s">
        <v>517</v>
      </c>
      <c r="E508" t="s">
        <v>517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490</v>
      </c>
      <c r="AD508" t="s">
        <v>490</v>
      </c>
      <c r="AE508" t="s">
        <v>657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450</v>
      </c>
      <c r="C509" t="s">
        <v>69</v>
      </c>
      <c r="D509" t="s">
        <v>512</v>
      </c>
      <c r="E509" t="s">
        <v>511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490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450</v>
      </c>
      <c r="C510" t="s">
        <v>69</v>
      </c>
      <c r="D510" t="s">
        <v>512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490</v>
      </c>
      <c r="AD510" t="s">
        <v>164</v>
      </c>
      <c r="AE510" t="s">
        <v>657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450</v>
      </c>
      <c r="C511" t="s">
        <v>69</v>
      </c>
      <c r="D511" t="s">
        <v>512</v>
      </c>
      <c r="E511" t="s">
        <v>512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450</v>
      </c>
      <c r="C512" t="s">
        <v>69</v>
      </c>
      <c r="D512" t="s">
        <v>519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657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450</v>
      </c>
      <c r="C513" t="s">
        <v>69</v>
      </c>
      <c r="D513" t="s">
        <v>519</v>
      </c>
      <c r="E513" t="s">
        <v>491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673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450</v>
      </c>
      <c r="C514" t="s">
        <v>69</v>
      </c>
      <c r="D514" t="s">
        <v>519</v>
      </c>
      <c r="E514" t="s">
        <v>519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673</v>
      </c>
      <c r="AD514" t="s">
        <v>164</v>
      </c>
      <c r="AE514" t="s">
        <v>657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450</v>
      </c>
      <c r="C515" t="s">
        <v>69</v>
      </c>
      <c r="D515" t="s">
        <v>493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673</v>
      </c>
      <c r="AD515" t="s">
        <v>491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450</v>
      </c>
      <c r="C516" t="s">
        <v>69</v>
      </c>
      <c r="D516" t="s">
        <v>493</v>
      </c>
      <c r="E516" t="s">
        <v>493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513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450</v>
      </c>
      <c r="C517" t="s">
        <v>69</v>
      </c>
      <c r="D517" t="s">
        <v>493</v>
      </c>
      <c r="E517" t="s">
        <v>515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513</v>
      </c>
      <c r="AD517" t="s">
        <v>164</v>
      </c>
      <c r="AE517" t="s">
        <v>657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450</v>
      </c>
      <c r="C518" t="s">
        <v>69</v>
      </c>
      <c r="D518" t="s">
        <v>515</v>
      </c>
      <c r="E518" t="s">
        <v>515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492</v>
      </c>
      <c r="AD518" t="s">
        <v>164</v>
      </c>
      <c r="AE518" t="s">
        <v>657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450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672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450</v>
      </c>
      <c r="C520" t="s">
        <v>71</v>
      </c>
      <c r="D520" t="s">
        <v>511</v>
      </c>
      <c r="E520" t="s">
        <v>511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672</v>
      </c>
      <c r="AD520" t="s">
        <v>164</v>
      </c>
      <c r="AE520" t="s">
        <v>657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450</v>
      </c>
      <c r="C521" t="s">
        <v>71</v>
      </c>
      <c r="D521" t="s">
        <v>490</v>
      </c>
      <c r="E521" t="s">
        <v>511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514</v>
      </c>
      <c r="AD521" t="s">
        <v>164</v>
      </c>
      <c r="AE521" t="s">
        <v>657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450</v>
      </c>
      <c r="C522" t="s">
        <v>71</v>
      </c>
      <c r="D522" t="s">
        <v>490</v>
      </c>
      <c r="E522" t="s">
        <v>490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517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450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517</v>
      </c>
      <c r="AD523" t="s">
        <v>164</v>
      </c>
      <c r="AE523" t="s">
        <v>657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450</v>
      </c>
      <c r="C524" t="s">
        <v>71</v>
      </c>
      <c r="D524" t="s">
        <v>164</v>
      </c>
      <c r="E524" t="s">
        <v>491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512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450</v>
      </c>
      <c r="C525" t="s">
        <v>71</v>
      </c>
      <c r="D525" t="s">
        <v>164</v>
      </c>
      <c r="E525" t="s">
        <v>512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512</v>
      </c>
      <c r="AD525" t="s">
        <v>164</v>
      </c>
      <c r="AE525" t="s">
        <v>657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450</v>
      </c>
      <c r="C526" t="s">
        <v>71</v>
      </c>
      <c r="D526" t="s">
        <v>491</v>
      </c>
      <c r="E526" t="s">
        <v>511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512</v>
      </c>
      <c r="AD526" t="s">
        <v>491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450</v>
      </c>
      <c r="C527" t="s">
        <v>71</v>
      </c>
      <c r="D527" t="s">
        <v>491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512</v>
      </c>
      <c r="AD527" t="s">
        <v>491</v>
      </c>
      <c r="AE527" t="s">
        <v>657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450</v>
      </c>
      <c r="C528" t="s">
        <v>71</v>
      </c>
      <c r="D528" t="s">
        <v>491</v>
      </c>
      <c r="E528" t="s">
        <v>491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512</v>
      </c>
      <c r="AD528" t="s">
        <v>492</v>
      </c>
      <c r="AE528" t="s">
        <v>657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450</v>
      </c>
      <c r="C529" t="s">
        <v>71</v>
      </c>
      <c r="D529" t="s">
        <v>491</v>
      </c>
      <c r="E529" t="s">
        <v>513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512</v>
      </c>
      <c r="AD529" t="s">
        <v>512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450</v>
      </c>
      <c r="C530" t="s">
        <v>71</v>
      </c>
      <c r="D530" t="s">
        <v>491</v>
      </c>
      <c r="E530" t="s">
        <v>492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512</v>
      </c>
      <c r="AD530" t="s">
        <v>493</v>
      </c>
      <c r="AE530" t="s">
        <v>657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450</v>
      </c>
      <c r="C531" t="s">
        <v>71</v>
      </c>
      <c r="D531" t="s">
        <v>491</v>
      </c>
      <c r="E531" t="s">
        <v>512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657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450</v>
      </c>
      <c r="C532" t="s">
        <v>71</v>
      </c>
      <c r="D532" t="s">
        <v>513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657</v>
      </c>
      <c r="AD532" t="s">
        <v>164</v>
      </c>
      <c r="AE532" t="s">
        <v>657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450</v>
      </c>
      <c r="C533" t="s">
        <v>71</v>
      </c>
      <c r="D533" t="s">
        <v>513</v>
      </c>
      <c r="E533" t="s">
        <v>513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519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450</v>
      </c>
      <c r="C534" t="s">
        <v>71</v>
      </c>
      <c r="D534" t="s">
        <v>492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519</v>
      </c>
      <c r="AD534" t="s">
        <v>164</v>
      </c>
      <c r="AE534" t="s">
        <v>657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450</v>
      </c>
      <c r="C535" t="s">
        <v>71</v>
      </c>
      <c r="D535" t="s">
        <v>492</v>
      </c>
      <c r="E535" t="s">
        <v>491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493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450</v>
      </c>
      <c r="C536" t="s">
        <v>71</v>
      </c>
      <c r="D536" t="s">
        <v>492</v>
      </c>
      <c r="E536" t="s">
        <v>492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493</v>
      </c>
      <c r="AD536" t="s">
        <v>164</v>
      </c>
      <c r="AE536" t="s">
        <v>657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450</v>
      </c>
      <c r="C537" t="s">
        <v>71</v>
      </c>
      <c r="D537" t="s">
        <v>647</v>
      </c>
      <c r="E537" t="s">
        <v>647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493</v>
      </c>
      <c r="AD537" t="s">
        <v>493</v>
      </c>
      <c r="AE537" t="s">
        <v>657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450</v>
      </c>
      <c r="C538" t="s">
        <v>71</v>
      </c>
      <c r="D538" t="s">
        <v>512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515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450</v>
      </c>
      <c r="C539" t="s">
        <v>71</v>
      </c>
      <c r="D539" t="s">
        <v>512</v>
      </c>
      <c r="E539" t="s">
        <v>512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515</v>
      </c>
      <c r="AD539" t="s">
        <v>164</v>
      </c>
      <c r="AE539" t="s">
        <v>657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450</v>
      </c>
      <c r="C540" t="s">
        <v>71</v>
      </c>
      <c r="D540" t="s">
        <v>519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569</v>
      </c>
      <c r="AC540" t="s">
        <v>512</v>
      </c>
      <c r="AD540" t="s">
        <v>569</v>
      </c>
      <c r="AE540" t="s">
        <v>657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450</v>
      </c>
      <c r="C541" t="s">
        <v>71</v>
      </c>
      <c r="D541" t="s">
        <v>519</v>
      </c>
      <c r="E541" t="s">
        <v>519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516</v>
      </c>
      <c r="AC541" t="s">
        <v>657</v>
      </c>
      <c r="AD541" t="s">
        <v>516</v>
      </c>
      <c r="AE541" t="s">
        <v>657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450</v>
      </c>
      <c r="C542" t="s">
        <v>71</v>
      </c>
      <c r="D542" t="s">
        <v>493</v>
      </c>
      <c r="E542" t="s">
        <v>493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491</v>
      </c>
      <c r="AC542" t="s">
        <v>671</v>
      </c>
      <c r="AD542" t="s">
        <v>491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450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491</v>
      </c>
      <c r="AC543" t="s">
        <v>671</v>
      </c>
      <c r="AD543" t="s">
        <v>491</v>
      </c>
      <c r="AE543" t="s">
        <v>657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450</v>
      </c>
      <c r="C544" t="s">
        <v>73</v>
      </c>
      <c r="D544" t="s">
        <v>646</v>
      </c>
      <c r="E544" t="s">
        <v>646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491</v>
      </c>
      <c r="AC544" t="s">
        <v>511</v>
      </c>
      <c r="AD544" t="s">
        <v>164</v>
      </c>
      <c r="AE544" t="s">
        <v>657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450</v>
      </c>
      <c r="C545" t="s">
        <v>73</v>
      </c>
      <c r="D545" t="s">
        <v>511</v>
      </c>
      <c r="E545" t="s">
        <v>511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491</v>
      </c>
      <c r="AC545" t="s">
        <v>511</v>
      </c>
      <c r="AD545" t="s">
        <v>491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450</v>
      </c>
      <c r="C546" t="s">
        <v>73</v>
      </c>
      <c r="D546" t="s">
        <v>511</v>
      </c>
      <c r="E546" t="s">
        <v>490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491</v>
      </c>
      <c r="AC546" t="s">
        <v>511</v>
      </c>
      <c r="AD546" t="s">
        <v>491</v>
      </c>
      <c r="AE546" t="s">
        <v>657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450</v>
      </c>
      <c r="C547" t="s">
        <v>73</v>
      </c>
      <c r="D547" t="s">
        <v>511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491</v>
      </c>
      <c r="AC547" t="s">
        <v>511</v>
      </c>
      <c r="AD547" t="s">
        <v>513</v>
      </c>
      <c r="AE547" t="s">
        <v>657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450</v>
      </c>
      <c r="C548" t="s">
        <v>73</v>
      </c>
      <c r="D548" t="s">
        <v>511</v>
      </c>
      <c r="E548" t="s">
        <v>491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491</v>
      </c>
      <c r="AC548" t="s">
        <v>511</v>
      </c>
      <c r="AD548" t="s">
        <v>492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450</v>
      </c>
      <c r="C549" t="s">
        <v>73</v>
      </c>
      <c r="D549" t="s">
        <v>490</v>
      </c>
      <c r="E549" t="s">
        <v>490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491</v>
      </c>
      <c r="AC549" t="s">
        <v>490</v>
      </c>
      <c r="AD549" t="s">
        <v>164</v>
      </c>
      <c r="AE549" t="s">
        <v>657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450</v>
      </c>
      <c r="C550" t="s">
        <v>73</v>
      </c>
      <c r="D550" t="s">
        <v>490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491</v>
      </c>
      <c r="AC550" t="s">
        <v>490</v>
      </c>
      <c r="AD550" t="s">
        <v>491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450</v>
      </c>
      <c r="C551" t="s">
        <v>73</v>
      </c>
      <c r="D551" t="s">
        <v>164</v>
      </c>
      <c r="E551" t="s">
        <v>511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491</v>
      </c>
      <c r="AC551" t="s">
        <v>490</v>
      </c>
      <c r="AD551" t="s">
        <v>491</v>
      </c>
      <c r="AE551" t="s">
        <v>657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450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491</v>
      </c>
      <c r="AC552" t="s">
        <v>490</v>
      </c>
      <c r="AD552" t="s">
        <v>492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450</v>
      </c>
      <c r="C553" t="s">
        <v>73</v>
      </c>
      <c r="D553" t="s">
        <v>164</v>
      </c>
      <c r="E553" t="s">
        <v>491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491</v>
      </c>
      <c r="AC553" t="s">
        <v>164</v>
      </c>
      <c r="AD553" t="s">
        <v>491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450</v>
      </c>
      <c r="C554" t="s">
        <v>73</v>
      </c>
      <c r="D554" t="s">
        <v>164</v>
      </c>
      <c r="E554" t="s">
        <v>513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491</v>
      </c>
      <c r="AC554" t="s">
        <v>164</v>
      </c>
      <c r="AD554" t="s">
        <v>491</v>
      </c>
      <c r="AE554" t="s">
        <v>657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450</v>
      </c>
      <c r="C555" t="s">
        <v>73</v>
      </c>
      <c r="D555" t="s">
        <v>164</v>
      </c>
      <c r="E555" t="s">
        <v>647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491</v>
      </c>
      <c r="AC555" t="s">
        <v>673</v>
      </c>
      <c r="AD555" t="s">
        <v>511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450</v>
      </c>
      <c r="C556" t="s">
        <v>73</v>
      </c>
      <c r="D556" t="s">
        <v>164</v>
      </c>
      <c r="E556" t="s">
        <v>512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491</v>
      </c>
      <c r="AC556" t="s">
        <v>673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450</v>
      </c>
      <c r="C557" t="s">
        <v>73</v>
      </c>
      <c r="D557" t="s">
        <v>164</v>
      </c>
      <c r="E557" t="s">
        <v>519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491</v>
      </c>
      <c r="AC557" t="s">
        <v>673</v>
      </c>
      <c r="AD557" t="s">
        <v>164</v>
      </c>
      <c r="AE557" t="s">
        <v>657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450</v>
      </c>
      <c r="C558" t="s">
        <v>73</v>
      </c>
      <c r="D558" t="s">
        <v>491</v>
      </c>
      <c r="E558" t="s">
        <v>511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491</v>
      </c>
      <c r="AC558" t="s">
        <v>673</v>
      </c>
      <c r="AD558" t="s">
        <v>491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450</v>
      </c>
      <c r="C559" t="s">
        <v>73</v>
      </c>
      <c r="D559" t="s">
        <v>491</v>
      </c>
      <c r="E559" t="s">
        <v>490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491</v>
      </c>
      <c r="AC559" t="s">
        <v>673</v>
      </c>
      <c r="AD559" t="s">
        <v>491</v>
      </c>
      <c r="AE559" t="s">
        <v>657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450</v>
      </c>
      <c r="C560" t="s">
        <v>73</v>
      </c>
      <c r="D560" t="s">
        <v>491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491</v>
      </c>
      <c r="AC560" t="s">
        <v>673</v>
      </c>
      <c r="AD560" t="s">
        <v>513</v>
      </c>
      <c r="AE560" t="s">
        <v>657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450</v>
      </c>
      <c r="C561" t="s">
        <v>73</v>
      </c>
      <c r="D561" t="s">
        <v>491</v>
      </c>
      <c r="E561" t="s">
        <v>491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491</v>
      </c>
      <c r="AC561" t="s">
        <v>673</v>
      </c>
      <c r="AD561" t="s">
        <v>512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450</v>
      </c>
      <c r="C562" t="s">
        <v>73</v>
      </c>
      <c r="D562" t="s">
        <v>491</v>
      </c>
      <c r="E562" t="s">
        <v>513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491</v>
      </c>
      <c r="AC562" t="s">
        <v>513</v>
      </c>
      <c r="AD562" t="s">
        <v>164</v>
      </c>
      <c r="AE562" t="s">
        <v>657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450</v>
      </c>
      <c r="C563" t="s">
        <v>73</v>
      </c>
      <c r="D563" t="s">
        <v>491</v>
      </c>
      <c r="E563" t="s">
        <v>492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491</v>
      </c>
      <c r="AC563" t="s">
        <v>513</v>
      </c>
      <c r="AD563" t="s">
        <v>491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450</v>
      </c>
      <c r="C564" t="s">
        <v>73</v>
      </c>
      <c r="D564" t="s">
        <v>491</v>
      </c>
      <c r="E564" t="s">
        <v>512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491</v>
      </c>
      <c r="AC564" t="s">
        <v>513</v>
      </c>
      <c r="AD564" t="s">
        <v>491</v>
      </c>
      <c r="AE564" t="s">
        <v>657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450</v>
      </c>
      <c r="C565" t="s">
        <v>73</v>
      </c>
      <c r="D565" t="s">
        <v>513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491</v>
      </c>
      <c r="AC565" t="s">
        <v>513</v>
      </c>
      <c r="AD565" t="s">
        <v>513</v>
      </c>
      <c r="AE565" t="s">
        <v>657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450</v>
      </c>
      <c r="C566" t="s">
        <v>73</v>
      </c>
      <c r="D566" t="s">
        <v>513</v>
      </c>
      <c r="E566" t="s">
        <v>513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491</v>
      </c>
      <c r="AC566" t="s">
        <v>513</v>
      </c>
      <c r="AD566" t="s">
        <v>519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450</v>
      </c>
      <c r="C567" t="s">
        <v>73</v>
      </c>
      <c r="D567" t="s">
        <v>492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491</v>
      </c>
      <c r="AC567" t="s">
        <v>492</v>
      </c>
      <c r="AD567" t="s">
        <v>491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450</v>
      </c>
      <c r="C568" t="s">
        <v>73</v>
      </c>
      <c r="D568" t="s">
        <v>492</v>
      </c>
      <c r="E568" t="s">
        <v>492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491</v>
      </c>
      <c r="AC568" t="s">
        <v>492</v>
      </c>
      <c r="AD568" t="s">
        <v>491</v>
      </c>
      <c r="AE568" t="s">
        <v>657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450</v>
      </c>
      <c r="C569" t="s">
        <v>73</v>
      </c>
      <c r="D569" t="s">
        <v>647</v>
      </c>
      <c r="E569" t="s">
        <v>511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491</v>
      </c>
      <c r="AC569" t="s">
        <v>672</v>
      </c>
      <c r="AD569" t="s">
        <v>164</v>
      </c>
      <c r="AE569" t="s">
        <v>657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450</v>
      </c>
      <c r="C570" t="s">
        <v>73</v>
      </c>
      <c r="D570" t="s">
        <v>647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491</v>
      </c>
      <c r="AC570" t="s">
        <v>672</v>
      </c>
      <c r="AD570" t="s">
        <v>491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450</v>
      </c>
      <c r="C571" t="s">
        <v>73</v>
      </c>
      <c r="D571" t="s">
        <v>647</v>
      </c>
      <c r="E571" t="s">
        <v>647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491</v>
      </c>
      <c r="AC571" t="s">
        <v>672</v>
      </c>
      <c r="AD571" t="s">
        <v>491</v>
      </c>
      <c r="AE571" t="s">
        <v>657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450</v>
      </c>
      <c r="C572" t="s">
        <v>73</v>
      </c>
      <c r="D572" t="s">
        <v>514</v>
      </c>
      <c r="E572" t="s">
        <v>514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491</v>
      </c>
      <c r="AC572" t="s">
        <v>514</v>
      </c>
      <c r="AD572" t="s">
        <v>511</v>
      </c>
      <c r="AE572" t="s">
        <v>657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450</v>
      </c>
      <c r="C573" t="s">
        <v>73</v>
      </c>
      <c r="D573" t="s">
        <v>517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491</v>
      </c>
      <c r="AC573" t="s">
        <v>514</v>
      </c>
      <c r="AD573" t="s">
        <v>491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450</v>
      </c>
      <c r="C574" t="s">
        <v>73</v>
      </c>
      <c r="D574" t="s">
        <v>517</v>
      </c>
      <c r="E574" t="s">
        <v>517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491</v>
      </c>
      <c r="AC574" t="s">
        <v>514</v>
      </c>
      <c r="AD574" t="s">
        <v>491</v>
      </c>
      <c r="AE574" t="s">
        <v>657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450</v>
      </c>
      <c r="C575" t="s">
        <v>73</v>
      </c>
      <c r="D575" t="s">
        <v>512</v>
      </c>
      <c r="E575" t="s">
        <v>490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491</v>
      </c>
      <c r="AC575" t="s">
        <v>517</v>
      </c>
      <c r="AD575" t="s">
        <v>164</v>
      </c>
      <c r="AE575" t="s">
        <v>657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450</v>
      </c>
      <c r="C576" t="s">
        <v>73</v>
      </c>
      <c r="D576" t="s">
        <v>512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491</v>
      </c>
      <c r="AC576" t="s">
        <v>517</v>
      </c>
      <c r="AD576" t="s">
        <v>491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450</v>
      </c>
      <c r="C577" t="s">
        <v>73</v>
      </c>
      <c r="D577" t="s">
        <v>512</v>
      </c>
      <c r="E577" t="s">
        <v>491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491</v>
      </c>
      <c r="AC577" t="s">
        <v>517</v>
      </c>
      <c r="AD577" t="s">
        <v>491</v>
      </c>
      <c r="AE577" t="s">
        <v>657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450</v>
      </c>
      <c r="C578" t="s">
        <v>73</v>
      </c>
      <c r="D578" t="s">
        <v>512</v>
      </c>
      <c r="E578" t="s">
        <v>512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491</v>
      </c>
      <c r="AC578" t="s">
        <v>517</v>
      </c>
      <c r="AD578" t="s">
        <v>517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450</v>
      </c>
      <c r="C579" t="s">
        <v>73</v>
      </c>
      <c r="D579" t="s">
        <v>519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491</v>
      </c>
      <c r="AC579" t="s">
        <v>512</v>
      </c>
      <c r="AD579" t="s">
        <v>511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450</v>
      </c>
      <c r="C580" t="s">
        <v>73</v>
      </c>
      <c r="D580" t="s">
        <v>519</v>
      </c>
      <c r="E580" t="s">
        <v>512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491</v>
      </c>
      <c r="AC580" t="s">
        <v>512</v>
      </c>
      <c r="AD580" t="s">
        <v>511</v>
      </c>
      <c r="AE580" t="s">
        <v>657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450</v>
      </c>
      <c r="C581" t="s">
        <v>73</v>
      </c>
      <c r="D581" t="s">
        <v>519</v>
      </c>
      <c r="E581" t="s">
        <v>519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491</v>
      </c>
      <c r="AC581" t="s">
        <v>512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450</v>
      </c>
      <c r="C582" t="s">
        <v>73</v>
      </c>
      <c r="D582" t="s">
        <v>493</v>
      </c>
      <c r="E582" t="s">
        <v>491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491</v>
      </c>
      <c r="AC582" t="s">
        <v>512</v>
      </c>
      <c r="AD582" t="s">
        <v>164</v>
      </c>
      <c r="AE582" t="s">
        <v>657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450</v>
      </c>
      <c r="C583" t="s">
        <v>73</v>
      </c>
      <c r="D583" t="s">
        <v>493</v>
      </c>
      <c r="E583" t="s">
        <v>493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491</v>
      </c>
      <c r="AC583" t="s">
        <v>512</v>
      </c>
      <c r="AD583" t="s">
        <v>491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451</v>
      </c>
      <c r="C584" t="s">
        <v>57</v>
      </c>
      <c r="D584" t="s">
        <v>490</v>
      </c>
      <c r="E584" t="s">
        <v>490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491</v>
      </c>
      <c r="AC584" t="s">
        <v>512</v>
      </c>
      <c r="AD584" t="s">
        <v>491</v>
      </c>
      <c r="AE584" t="s">
        <v>657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451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491</v>
      </c>
      <c r="AC585" t="s">
        <v>512</v>
      </c>
      <c r="AD585" t="s">
        <v>492</v>
      </c>
      <c r="AE585" t="s">
        <v>657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451</v>
      </c>
      <c r="C586" t="s">
        <v>57</v>
      </c>
      <c r="D586" t="s">
        <v>491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491</v>
      </c>
      <c r="AC586" t="s">
        <v>512</v>
      </c>
      <c r="AD586" t="s">
        <v>672</v>
      </c>
      <c r="AE586" t="s">
        <v>657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451</v>
      </c>
      <c r="C587" t="s">
        <v>57</v>
      </c>
      <c r="D587" t="s">
        <v>491</v>
      </c>
      <c r="E587" t="s">
        <v>491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491</v>
      </c>
      <c r="AC587" t="s">
        <v>512</v>
      </c>
      <c r="AD587" t="s">
        <v>512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451</v>
      </c>
      <c r="C588" t="s">
        <v>57</v>
      </c>
      <c r="D588" t="s">
        <v>512</v>
      </c>
      <c r="E588" t="s">
        <v>512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491</v>
      </c>
      <c r="AC588" t="s">
        <v>512</v>
      </c>
      <c r="AD588" t="s">
        <v>512</v>
      </c>
      <c r="AE588" t="s">
        <v>657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451</v>
      </c>
      <c r="C589" t="s">
        <v>57</v>
      </c>
      <c r="D589" t="s">
        <v>519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491</v>
      </c>
      <c r="AC589" t="s">
        <v>657</v>
      </c>
      <c r="AD589" t="s">
        <v>164</v>
      </c>
      <c r="AE589" t="s">
        <v>657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451</v>
      </c>
      <c r="C590" t="s">
        <v>59</v>
      </c>
      <c r="D590" t="s">
        <v>490</v>
      </c>
      <c r="E590" t="s">
        <v>490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491</v>
      </c>
      <c r="AC590" t="s">
        <v>657</v>
      </c>
      <c r="AD590" t="s">
        <v>491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451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491</v>
      </c>
      <c r="AC591" t="s">
        <v>657</v>
      </c>
      <c r="AD591" t="s">
        <v>491</v>
      </c>
      <c r="AE591" t="s">
        <v>657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451</v>
      </c>
      <c r="C592" t="s">
        <v>59</v>
      </c>
      <c r="D592" t="s">
        <v>491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491</v>
      </c>
      <c r="AC592" t="s">
        <v>567</v>
      </c>
      <c r="AD592" t="s">
        <v>511</v>
      </c>
      <c r="AE592" t="s">
        <v>657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451</v>
      </c>
      <c r="C593" t="s">
        <v>59</v>
      </c>
      <c r="D593" t="s">
        <v>491</v>
      </c>
      <c r="E593" t="s">
        <v>491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491</v>
      </c>
      <c r="AC593" t="s">
        <v>567</v>
      </c>
      <c r="AD593" t="s">
        <v>491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451</v>
      </c>
      <c r="C594" t="s">
        <v>59</v>
      </c>
      <c r="D594" t="s">
        <v>493</v>
      </c>
      <c r="E594" t="s">
        <v>493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491</v>
      </c>
      <c r="AC594" t="s">
        <v>567</v>
      </c>
      <c r="AD594" t="s">
        <v>491</v>
      </c>
      <c r="AE594" t="s">
        <v>657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451</v>
      </c>
      <c r="C595" t="s">
        <v>61</v>
      </c>
      <c r="D595" t="s">
        <v>490</v>
      </c>
      <c r="E595" t="s">
        <v>490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491</v>
      </c>
      <c r="AC595" t="s">
        <v>519</v>
      </c>
      <c r="AD595" t="s">
        <v>164</v>
      </c>
      <c r="AE595" t="s">
        <v>657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451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491</v>
      </c>
      <c r="AC596" t="s">
        <v>519</v>
      </c>
      <c r="AD596" t="s">
        <v>491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451</v>
      </c>
      <c r="C597" t="s">
        <v>61</v>
      </c>
      <c r="D597" t="s">
        <v>491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491</v>
      </c>
      <c r="AC597" t="s">
        <v>519</v>
      </c>
      <c r="AD597" t="s">
        <v>491</v>
      </c>
      <c r="AE597" t="s">
        <v>657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451</v>
      </c>
      <c r="C598" t="s">
        <v>61</v>
      </c>
      <c r="D598" t="s">
        <v>491</v>
      </c>
      <c r="E598" t="s">
        <v>491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491</v>
      </c>
      <c r="AC598" t="s">
        <v>519</v>
      </c>
      <c r="AD598" t="s">
        <v>513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451</v>
      </c>
      <c r="C599" t="s">
        <v>61</v>
      </c>
      <c r="D599" t="s">
        <v>491</v>
      </c>
      <c r="E599" t="s">
        <v>513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491</v>
      </c>
      <c r="AC599" t="s">
        <v>519</v>
      </c>
      <c r="AD599" t="s">
        <v>513</v>
      </c>
      <c r="AE599" t="s">
        <v>657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451</v>
      </c>
      <c r="C600" t="s">
        <v>61</v>
      </c>
      <c r="D600" t="s">
        <v>491</v>
      </c>
      <c r="E600" t="s">
        <v>512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491</v>
      </c>
      <c r="AC600" t="s">
        <v>519</v>
      </c>
      <c r="AD600" t="s">
        <v>492</v>
      </c>
      <c r="AE600" t="s">
        <v>657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451</v>
      </c>
      <c r="C601" t="s">
        <v>61</v>
      </c>
      <c r="D601" t="s">
        <v>491</v>
      </c>
      <c r="E601" t="s">
        <v>515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491</v>
      </c>
      <c r="AC601" t="s">
        <v>519</v>
      </c>
      <c r="AD601" t="s">
        <v>512</v>
      </c>
      <c r="AE601" t="s">
        <v>657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451</v>
      </c>
      <c r="C602" t="s">
        <v>61</v>
      </c>
      <c r="D602" t="s">
        <v>493</v>
      </c>
      <c r="E602" t="s">
        <v>493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491</v>
      </c>
      <c r="AC602" t="s">
        <v>493</v>
      </c>
      <c r="AD602" t="s">
        <v>164</v>
      </c>
      <c r="AE602" t="s">
        <v>657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451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491</v>
      </c>
      <c r="AC603" t="s">
        <v>493</v>
      </c>
      <c r="AD603" t="s">
        <v>491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451</v>
      </c>
      <c r="C604" t="s">
        <v>63</v>
      </c>
      <c r="D604" t="s">
        <v>490</v>
      </c>
      <c r="E604" t="s">
        <v>490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491</v>
      </c>
      <c r="AC604" t="s">
        <v>493</v>
      </c>
      <c r="AD604" t="s">
        <v>491</v>
      </c>
      <c r="AE604" t="s">
        <v>657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451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491</v>
      </c>
      <c r="AC605" t="s">
        <v>515</v>
      </c>
      <c r="AD605" t="s">
        <v>491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451</v>
      </c>
      <c r="C606" t="s">
        <v>63</v>
      </c>
      <c r="D606" t="s">
        <v>491</v>
      </c>
      <c r="E606" t="s">
        <v>511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491</v>
      </c>
      <c r="AC606" t="s">
        <v>515</v>
      </c>
      <c r="AD606" t="s">
        <v>491</v>
      </c>
      <c r="AE606" t="s">
        <v>657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451</v>
      </c>
      <c r="C607" t="s">
        <v>63</v>
      </c>
      <c r="D607" t="s">
        <v>491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491</v>
      </c>
      <c r="AC607" t="s">
        <v>515</v>
      </c>
      <c r="AD607" t="s">
        <v>515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451</v>
      </c>
      <c r="C608" t="s">
        <v>63</v>
      </c>
      <c r="D608" t="s">
        <v>491</v>
      </c>
      <c r="E608" t="s">
        <v>491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491</v>
      </c>
      <c r="AC608" t="s">
        <v>515</v>
      </c>
      <c r="AD608" t="s">
        <v>515</v>
      </c>
      <c r="AE608" t="s">
        <v>657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451</v>
      </c>
      <c r="C609" t="s">
        <v>63</v>
      </c>
      <c r="D609" t="s">
        <v>491</v>
      </c>
      <c r="E609" t="s">
        <v>513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513</v>
      </c>
      <c r="AC609" t="s">
        <v>164</v>
      </c>
      <c r="AD609" t="s">
        <v>513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451</v>
      </c>
      <c r="C610" t="s">
        <v>63</v>
      </c>
      <c r="D610" t="s">
        <v>491</v>
      </c>
      <c r="E610" t="s">
        <v>515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513</v>
      </c>
      <c r="AC610" t="s">
        <v>513</v>
      </c>
      <c r="AD610" t="s">
        <v>513</v>
      </c>
      <c r="AE610" t="s">
        <v>657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451</v>
      </c>
      <c r="C611" t="s">
        <v>63</v>
      </c>
      <c r="D611" t="s">
        <v>513</v>
      </c>
      <c r="E611" t="s">
        <v>491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513</v>
      </c>
      <c r="AC611" t="s">
        <v>512</v>
      </c>
      <c r="AD611" t="s">
        <v>491</v>
      </c>
      <c r="AE611" t="s">
        <v>657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451</v>
      </c>
      <c r="C612" t="s">
        <v>63</v>
      </c>
      <c r="D612" t="s">
        <v>513</v>
      </c>
      <c r="E612" t="s">
        <v>513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513</v>
      </c>
      <c r="AC612" t="s">
        <v>512</v>
      </c>
      <c r="AD612" t="s">
        <v>513</v>
      </c>
      <c r="AE612" t="s">
        <v>657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451</v>
      </c>
      <c r="C613" t="s">
        <v>63</v>
      </c>
      <c r="D613" t="s">
        <v>492</v>
      </c>
      <c r="E613" t="s">
        <v>492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492</v>
      </c>
      <c r="AC613" t="s">
        <v>671</v>
      </c>
      <c r="AD613" t="s">
        <v>492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451</v>
      </c>
      <c r="C614" t="s">
        <v>63</v>
      </c>
      <c r="D614" t="s">
        <v>493</v>
      </c>
      <c r="E614" t="s">
        <v>491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492</v>
      </c>
      <c r="AC614" t="s">
        <v>671</v>
      </c>
      <c r="AD614" t="s">
        <v>492</v>
      </c>
      <c r="AE614" t="s">
        <v>657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451</v>
      </c>
      <c r="C615" t="s">
        <v>63</v>
      </c>
      <c r="D615" t="s">
        <v>493</v>
      </c>
      <c r="E615" t="s">
        <v>567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492</v>
      </c>
      <c r="AC615" t="s">
        <v>511</v>
      </c>
      <c r="AD615" t="s">
        <v>492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451</v>
      </c>
      <c r="C616" t="s">
        <v>63</v>
      </c>
      <c r="D616" t="s">
        <v>493</v>
      </c>
      <c r="E616" t="s">
        <v>493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492</v>
      </c>
      <c r="AC616" t="s">
        <v>511</v>
      </c>
      <c r="AD616" t="s">
        <v>492</v>
      </c>
      <c r="AE616" t="s">
        <v>657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451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492</v>
      </c>
      <c r="AC617" t="s">
        <v>490</v>
      </c>
      <c r="AD617" t="s">
        <v>492</v>
      </c>
      <c r="AE617" t="s">
        <v>657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451</v>
      </c>
      <c r="C618" t="s">
        <v>65</v>
      </c>
      <c r="D618" t="s">
        <v>511</v>
      </c>
      <c r="E618" t="s">
        <v>511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492</v>
      </c>
      <c r="AC618" t="s">
        <v>164</v>
      </c>
      <c r="AD618" t="s">
        <v>492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451</v>
      </c>
      <c r="C619" t="s">
        <v>65</v>
      </c>
      <c r="D619" t="s">
        <v>511</v>
      </c>
      <c r="E619" t="s">
        <v>490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492</v>
      </c>
      <c r="AC619" t="s">
        <v>164</v>
      </c>
      <c r="AD619" t="s">
        <v>492</v>
      </c>
      <c r="AE619" t="s">
        <v>657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451</v>
      </c>
      <c r="C620" t="s">
        <v>65</v>
      </c>
      <c r="D620" t="s">
        <v>511</v>
      </c>
      <c r="E620" t="s">
        <v>491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492</v>
      </c>
      <c r="AC620" t="s">
        <v>673</v>
      </c>
      <c r="AD620" t="s">
        <v>492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451</v>
      </c>
      <c r="C621" t="s">
        <v>65</v>
      </c>
      <c r="D621" t="s">
        <v>490</v>
      </c>
      <c r="E621" t="s">
        <v>490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492</v>
      </c>
      <c r="AC621" t="s">
        <v>673</v>
      </c>
      <c r="AD621" t="s">
        <v>492</v>
      </c>
      <c r="AE621" t="s">
        <v>657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451</v>
      </c>
      <c r="C622" t="s">
        <v>65</v>
      </c>
      <c r="D622" t="s">
        <v>490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492</v>
      </c>
      <c r="AC622" t="s">
        <v>513</v>
      </c>
      <c r="AD622" t="s">
        <v>490</v>
      </c>
      <c r="AE622" t="s">
        <v>657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451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492</v>
      </c>
      <c r="AC623" t="s">
        <v>513</v>
      </c>
      <c r="AD623" t="s">
        <v>492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451</v>
      </c>
      <c r="C624" t="s">
        <v>65</v>
      </c>
      <c r="D624" t="s">
        <v>491</v>
      </c>
      <c r="E624" t="s">
        <v>511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492</v>
      </c>
      <c r="AC624" t="s">
        <v>513</v>
      </c>
      <c r="AD624" t="s">
        <v>492</v>
      </c>
      <c r="AE624" t="s">
        <v>657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451</v>
      </c>
      <c r="C625" t="s">
        <v>65</v>
      </c>
      <c r="D625" t="s">
        <v>491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492</v>
      </c>
      <c r="AC625" t="s">
        <v>492</v>
      </c>
      <c r="AD625" t="s">
        <v>511</v>
      </c>
      <c r="AE625" t="s">
        <v>657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451</v>
      </c>
      <c r="C626" t="s">
        <v>65</v>
      </c>
      <c r="D626" t="s">
        <v>491</v>
      </c>
      <c r="E626" t="s">
        <v>491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492</v>
      </c>
      <c r="AC626" t="s">
        <v>492</v>
      </c>
      <c r="AD626" t="s">
        <v>490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451</v>
      </c>
      <c r="C627" t="s">
        <v>65</v>
      </c>
      <c r="D627" t="s">
        <v>491</v>
      </c>
      <c r="E627" t="s">
        <v>513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492</v>
      </c>
      <c r="AC627" t="s">
        <v>492</v>
      </c>
      <c r="AD627" t="s">
        <v>492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451</v>
      </c>
      <c r="C628" t="s">
        <v>65</v>
      </c>
      <c r="D628" t="s">
        <v>491</v>
      </c>
      <c r="E628" t="s">
        <v>512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492</v>
      </c>
      <c r="AC628" t="s">
        <v>492</v>
      </c>
      <c r="AD628" t="s">
        <v>492</v>
      </c>
      <c r="AE628" t="s">
        <v>657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451</v>
      </c>
      <c r="C629" t="s">
        <v>65</v>
      </c>
      <c r="D629" t="s">
        <v>513</v>
      </c>
      <c r="E629" t="s">
        <v>491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492</v>
      </c>
      <c r="AC629" t="s">
        <v>492</v>
      </c>
      <c r="AD629" t="s">
        <v>512</v>
      </c>
      <c r="AE629" t="s">
        <v>657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451</v>
      </c>
      <c r="C630" t="s">
        <v>65</v>
      </c>
      <c r="D630" t="s">
        <v>492</v>
      </c>
      <c r="E630" t="s">
        <v>492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492</v>
      </c>
      <c r="AC630" t="s">
        <v>672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451</v>
      </c>
      <c r="C631" t="s">
        <v>65</v>
      </c>
      <c r="D631" t="s">
        <v>647</v>
      </c>
      <c r="E631" t="s">
        <v>647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492</v>
      </c>
      <c r="AC631" t="s">
        <v>672</v>
      </c>
      <c r="AD631" t="s">
        <v>164</v>
      </c>
      <c r="AE631" t="s">
        <v>657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451</v>
      </c>
      <c r="C632" t="s">
        <v>65</v>
      </c>
      <c r="D632" t="s">
        <v>512</v>
      </c>
      <c r="E632" t="s">
        <v>512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492</v>
      </c>
      <c r="AC632" t="s">
        <v>672</v>
      </c>
      <c r="AD632" t="s">
        <v>492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451</v>
      </c>
      <c r="C633" t="s">
        <v>65</v>
      </c>
      <c r="D633" t="s">
        <v>567</v>
      </c>
      <c r="E633" t="s">
        <v>567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492</v>
      </c>
      <c r="AC633" t="s">
        <v>672</v>
      </c>
      <c r="AD633" t="s">
        <v>492</v>
      </c>
      <c r="AE633" t="s">
        <v>657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451</v>
      </c>
      <c r="C634" t="s">
        <v>65</v>
      </c>
      <c r="D634" t="s">
        <v>519</v>
      </c>
      <c r="E634" t="s">
        <v>512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492</v>
      </c>
      <c r="AC634" t="s">
        <v>514</v>
      </c>
      <c r="AD634" t="s">
        <v>492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451</v>
      </c>
      <c r="C635" t="s">
        <v>65</v>
      </c>
      <c r="D635" t="s">
        <v>519</v>
      </c>
      <c r="E635" t="s">
        <v>519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492</v>
      </c>
      <c r="AC635" t="s">
        <v>514</v>
      </c>
      <c r="AD635" t="s">
        <v>492</v>
      </c>
      <c r="AE635" t="s">
        <v>657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451</v>
      </c>
      <c r="C636" t="s">
        <v>65</v>
      </c>
      <c r="D636" t="s">
        <v>493</v>
      </c>
      <c r="E636" t="s">
        <v>493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492</v>
      </c>
      <c r="AC636" t="s">
        <v>512</v>
      </c>
      <c r="AD636" t="s">
        <v>490</v>
      </c>
      <c r="AE636" t="s">
        <v>657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451</v>
      </c>
      <c r="C637" t="s">
        <v>65</v>
      </c>
      <c r="D637" t="s">
        <v>515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492</v>
      </c>
      <c r="AC637" t="s">
        <v>512</v>
      </c>
      <c r="AD637" t="s">
        <v>164</v>
      </c>
      <c r="AE637" t="s">
        <v>657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451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492</v>
      </c>
      <c r="AC638" t="s">
        <v>512</v>
      </c>
      <c r="AD638" t="s">
        <v>492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451</v>
      </c>
      <c r="C639" t="s">
        <v>67</v>
      </c>
      <c r="D639" t="s">
        <v>511</v>
      </c>
      <c r="E639" t="s">
        <v>511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492</v>
      </c>
      <c r="AC639" t="s">
        <v>512</v>
      </c>
      <c r="AD639" t="s">
        <v>492</v>
      </c>
      <c r="AE639" t="s">
        <v>657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451</v>
      </c>
      <c r="C640" t="s">
        <v>67</v>
      </c>
      <c r="D640" t="s">
        <v>511</v>
      </c>
      <c r="E640" t="s">
        <v>491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492</v>
      </c>
      <c r="AC640" t="s">
        <v>657</v>
      </c>
      <c r="AD640" t="s">
        <v>492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451</v>
      </c>
      <c r="C641" t="s">
        <v>67</v>
      </c>
      <c r="D641" t="s">
        <v>490</v>
      </c>
      <c r="E641" t="s">
        <v>511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492</v>
      </c>
      <c r="AC641" t="s">
        <v>657</v>
      </c>
      <c r="AD641" t="s">
        <v>492</v>
      </c>
      <c r="AE641" t="s">
        <v>657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451</v>
      </c>
      <c r="C642" t="s">
        <v>67</v>
      </c>
      <c r="D642" t="s">
        <v>490</v>
      </c>
      <c r="E642" t="s">
        <v>490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492</v>
      </c>
      <c r="AC642" t="s">
        <v>567</v>
      </c>
      <c r="AD642" t="s">
        <v>492</v>
      </c>
      <c r="AE642" t="s">
        <v>657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451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492</v>
      </c>
      <c r="AC643" t="s">
        <v>519</v>
      </c>
      <c r="AD643" t="s">
        <v>492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451</v>
      </c>
      <c r="C644" t="s">
        <v>67</v>
      </c>
      <c r="D644" t="s">
        <v>164</v>
      </c>
      <c r="E644" t="s">
        <v>491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492</v>
      </c>
      <c r="AC644" t="s">
        <v>519</v>
      </c>
      <c r="AD644" t="s">
        <v>492</v>
      </c>
      <c r="AE644" t="s">
        <v>657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451</v>
      </c>
      <c r="C645" t="s">
        <v>67</v>
      </c>
      <c r="D645" t="s">
        <v>491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492</v>
      </c>
      <c r="AC645" t="s">
        <v>515</v>
      </c>
      <c r="AD645" t="s">
        <v>492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451</v>
      </c>
      <c r="C646" t="s">
        <v>67</v>
      </c>
      <c r="D646" t="s">
        <v>491</v>
      </c>
      <c r="E646" t="s">
        <v>491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492</v>
      </c>
      <c r="AC646" t="s">
        <v>515</v>
      </c>
      <c r="AD646" t="s">
        <v>492</v>
      </c>
      <c r="AE646" t="s">
        <v>657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451</v>
      </c>
      <c r="C647" t="s">
        <v>67</v>
      </c>
      <c r="D647" t="s">
        <v>491</v>
      </c>
      <c r="E647" t="s">
        <v>513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672</v>
      </c>
      <c r="AC647" t="s">
        <v>164</v>
      </c>
      <c r="AD647" t="s">
        <v>672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451</v>
      </c>
      <c r="C648" t="s">
        <v>67</v>
      </c>
      <c r="D648" t="s">
        <v>491</v>
      </c>
      <c r="E648" t="s">
        <v>647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672</v>
      </c>
      <c r="AC648" t="s">
        <v>657</v>
      </c>
      <c r="AD648" t="s">
        <v>672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451</v>
      </c>
      <c r="C649" t="s">
        <v>67</v>
      </c>
      <c r="D649" t="s">
        <v>491</v>
      </c>
      <c r="E649" t="s">
        <v>512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512</v>
      </c>
      <c r="AC649" t="s">
        <v>164</v>
      </c>
      <c r="AD649" t="s">
        <v>164</v>
      </c>
      <c r="AE649" t="s">
        <v>657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451</v>
      </c>
      <c r="C650" t="s">
        <v>67</v>
      </c>
      <c r="D650" t="s">
        <v>513</v>
      </c>
      <c r="E650" t="s">
        <v>513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512</v>
      </c>
      <c r="AC650" t="s">
        <v>164</v>
      </c>
      <c r="AD650" t="s">
        <v>512</v>
      </c>
      <c r="AE650" t="s">
        <v>657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451</v>
      </c>
      <c r="C651" t="s">
        <v>67</v>
      </c>
      <c r="D651" t="s">
        <v>492</v>
      </c>
      <c r="E651" t="s">
        <v>492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512</v>
      </c>
      <c r="AC651" t="s">
        <v>673</v>
      </c>
      <c r="AD651" t="s">
        <v>512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451</v>
      </c>
      <c r="C652" t="s">
        <v>67</v>
      </c>
      <c r="D652" t="s">
        <v>647</v>
      </c>
      <c r="E652" t="s">
        <v>647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512</v>
      </c>
      <c r="AC652" t="s">
        <v>513</v>
      </c>
      <c r="AD652" t="s">
        <v>491</v>
      </c>
      <c r="AE652" t="s">
        <v>657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451</v>
      </c>
      <c r="C653" t="s">
        <v>67</v>
      </c>
      <c r="D653" t="s">
        <v>517</v>
      </c>
      <c r="E653" t="s">
        <v>517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512</v>
      </c>
      <c r="AC653" t="s">
        <v>512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451</v>
      </c>
      <c r="C654" t="s">
        <v>67</v>
      </c>
      <c r="D654" t="s">
        <v>512</v>
      </c>
      <c r="E654" t="s">
        <v>512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512</v>
      </c>
      <c r="AC654" t="s">
        <v>512</v>
      </c>
      <c r="AD654" t="s">
        <v>164</v>
      </c>
      <c r="AE654" t="s">
        <v>657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451</v>
      </c>
      <c r="C655" t="s">
        <v>67</v>
      </c>
      <c r="D655" t="s">
        <v>519</v>
      </c>
      <c r="E655" t="s">
        <v>519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512</v>
      </c>
      <c r="AC655" t="s">
        <v>512</v>
      </c>
      <c r="AD655" t="s">
        <v>512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451</v>
      </c>
      <c r="C656" t="s">
        <v>67</v>
      </c>
      <c r="D656" t="s">
        <v>493</v>
      </c>
      <c r="E656" t="s">
        <v>493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512</v>
      </c>
      <c r="AC656" t="s">
        <v>512</v>
      </c>
      <c r="AD656" t="s">
        <v>512</v>
      </c>
      <c r="AE656" t="s">
        <v>657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451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512</v>
      </c>
      <c r="AC657" t="s">
        <v>657</v>
      </c>
      <c r="AD657" t="s">
        <v>164</v>
      </c>
      <c r="AE657" t="s">
        <v>657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451</v>
      </c>
      <c r="C658" t="s">
        <v>69</v>
      </c>
      <c r="D658" t="s">
        <v>511</v>
      </c>
      <c r="E658" t="s">
        <v>511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512</v>
      </c>
      <c r="AC658" t="s">
        <v>657</v>
      </c>
      <c r="AD658" t="s">
        <v>512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451</v>
      </c>
      <c r="C659" t="s">
        <v>69</v>
      </c>
      <c r="D659" t="s">
        <v>511</v>
      </c>
      <c r="E659" t="s">
        <v>491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512</v>
      </c>
      <c r="AC659" t="s">
        <v>657</v>
      </c>
      <c r="AD659" t="s">
        <v>512</v>
      </c>
      <c r="AE659" t="s">
        <v>657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451</v>
      </c>
      <c r="C660" t="s">
        <v>69</v>
      </c>
      <c r="D660" t="s">
        <v>490</v>
      </c>
      <c r="E660" t="s">
        <v>490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512</v>
      </c>
      <c r="AC660" t="s">
        <v>519</v>
      </c>
      <c r="AD660" t="s">
        <v>164</v>
      </c>
      <c r="AE660" t="s">
        <v>657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451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567</v>
      </c>
      <c r="AC661" t="s">
        <v>490</v>
      </c>
      <c r="AD661" t="s">
        <v>567</v>
      </c>
      <c r="AE661" t="s">
        <v>657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451</v>
      </c>
      <c r="C662" t="s">
        <v>69</v>
      </c>
      <c r="D662" t="s">
        <v>164</v>
      </c>
      <c r="E662" t="s">
        <v>513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567</v>
      </c>
      <c r="AC662" t="s">
        <v>673</v>
      </c>
      <c r="AD662" t="s">
        <v>567</v>
      </c>
      <c r="AE662" t="s">
        <v>657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451</v>
      </c>
      <c r="C663" t="s">
        <v>69</v>
      </c>
      <c r="D663" t="s">
        <v>164</v>
      </c>
      <c r="E663" t="s">
        <v>512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567</v>
      </c>
      <c r="AC663" t="s">
        <v>512</v>
      </c>
      <c r="AD663" t="s">
        <v>567</v>
      </c>
      <c r="AE663" t="s">
        <v>657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451</v>
      </c>
      <c r="C664" t="s">
        <v>69</v>
      </c>
      <c r="D664" t="s">
        <v>491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567</v>
      </c>
      <c r="AC664" t="s">
        <v>519</v>
      </c>
      <c r="AD664" t="s">
        <v>567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451</v>
      </c>
      <c r="C665" t="s">
        <v>69</v>
      </c>
      <c r="D665" t="s">
        <v>491</v>
      </c>
      <c r="E665" t="s">
        <v>491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519</v>
      </c>
      <c r="AC665" t="s">
        <v>164</v>
      </c>
      <c r="AD665" t="s">
        <v>164</v>
      </c>
      <c r="AE665" t="s">
        <v>657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451</v>
      </c>
      <c r="C666" t="s">
        <v>69</v>
      </c>
      <c r="D666" t="s">
        <v>491</v>
      </c>
      <c r="E666" t="s">
        <v>513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519</v>
      </c>
      <c r="AC666" t="s">
        <v>513</v>
      </c>
      <c r="AD666" t="s">
        <v>519</v>
      </c>
      <c r="AE666" t="s">
        <v>657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451</v>
      </c>
      <c r="C667" t="s">
        <v>69</v>
      </c>
      <c r="D667" t="s">
        <v>491</v>
      </c>
      <c r="E667" t="s">
        <v>512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519</v>
      </c>
      <c r="AC667" t="s">
        <v>512</v>
      </c>
      <c r="AD667" t="s">
        <v>519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451</v>
      </c>
      <c r="C668" t="s">
        <v>69</v>
      </c>
      <c r="D668" t="s">
        <v>513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519</v>
      </c>
      <c r="AC668" t="s">
        <v>512</v>
      </c>
      <c r="AD668" t="s">
        <v>519</v>
      </c>
      <c r="AE668" t="s">
        <v>657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451</v>
      </c>
      <c r="C669" t="s">
        <v>69</v>
      </c>
      <c r="D669" t="s">
        <v>513</v>
      </c>
      <c r="E669" t="s">
        <v>513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519</v>
      </c>
      <c r="AC669" t="s">
        <v>657</v>
      </c>
      <c r="AD669" t="s">
        <v>164</v>
      </c>
      <c r="AE669" t="s">
        <v>657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451</v>
      </c>
      <c r="C670" t="s">
        <v>69</v>
      </c>
      <c r="D670" t="s">
        <v>647</v>
      </c>
      <c r="E670" t="s">
        <v>647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519</v>
      </c>
      <c r="AC670" t="s">
        <v>657</v>
      </c>
      <c r="AD670" t="s">
        <v>519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451</v>
      </c>
      <c r="C671" t="s">
        <v>69</v>
      </c>
      <c r="D671" t="s">
        <v>517</v>
      </c>
      <c r="E671" t="s">
        <v>517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519</v>
      </c>
      <c r="AC671" t="s">
        <v>657</v>
      </c>
      <c r="AD671" t="s">
        <v>519</v>
      </c>
      <c r="AE671" t="s">
        <v>657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451</v>
      </c>
      <c r="C672" t="s">
        <v>69</v>
      </c>
      <c r="D672" t="s">
        <v>512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519</v>
      </c>
      <c r="AC672" t="s">
        <v>519</v>
      </c>
      <c r="AD672" t="s">
        <v>519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451</v>
      </c>
      <c r="C673" t="s">
        <v>69</v>
      </c>
      <c r="D673" t="s">
        <v>512</v>
      </c>
      <c r="E673" t="s">
        <v>512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519</v>
      </c>
      <c r="AC673" t="s">
        <v>519</v>
      </c>
      <c r="AD673" t="s">
        <v>519</v>
      </c>
      <c r="AE673" t="s">
        <v>657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451</v>
      </c>
      <c r="C674" t="s">
        <v>69</v>
      </c>
      <c r="D674" t="s">
        <v>519</v>
      </c>
      <c r="E674" t="s">
        <v>519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519</v>
      </c>
      <c r="AC674" t="s">
        <v>515</v>
      </c>
      <c r="AD674" t="s">
        <v>519</v>
      </c>
      <c r="AE674" t="s">
        <v>657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451</v>
      </c>
      <c r="C675" t="s">
        <v>69</v>
      </c>
      <c r="D675" t="s">
        <v>493</v>
      </c>
      <c r="E675" t="s">
        <v>493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493</v>
      </c>
      <c r="AC675" t="s">
        <v>511</v>
      </c>
      <c r="AD675" t="s">
        <v>493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451</v>
      </c>
      <c r="C676" t="s">
        <v>71</v>
      </c>
      <c r="D676" t="s">
        <v>646</v>
      </c>
      <c r="E676" t="s">
        <v>646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493</v>
      </c>
      <c r="AC676" t="s">
        <v>511</v>
      </c>
      <c r="AD676" t="s">
        <v>493</v>
      </c>
      <c r="AE676" t="s">
        <v>657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451</v>
      </c>
      <c r="C677" t="s">
        <v>71</v>
      </c>
      <c r="D677" t="s">
        <v>511</v>
      </c>
      <c r="E677" t="s">
        <v>491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493</v>
      </c>
      <c r="AC677" t="s">
        <v>164</v>
      </c>
      <c r="AD677" t="s">
        <v>493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451</v>
      </c>
      <c r="C678" t="s">
        <v>71</v>
      </c>
      <c r="D678" t="s">
        <v>490</v>
      </c>
      <c r="E678" t="s">
        <v>490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493</v>
      </c>
      <c r="AC678" t="s">
        <v>164</v>
      </c>
      <c r="AD678" t="s">
        <v>493</v>
      </c>
      <c r="AE678" t="s">
        <v>657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451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493</v>
      </c>
      <c r="AC679" t="s">
        <v>673</v>
      </c>
      <c r="AD679" t="s">
        <v>493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451</v>
      </c>
      <c r="C680" t="s">
        <v>71</v>
      </c>
      <c r="D680" t="s">
        <v>164</v>
      </c>
      <c r="E680" t="s">
        <v>513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493</v>
      </c>
      <c r="AC680" t="s">
        <v>673</v>
      </c>
      <c r="AD680" t="s">
        <v>493</v>
      </c>
      <c r="AE680" t="s">
        <v>657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451</v>
      </c>
      <c r="C681" t="s">
        <v>71</v>
      </c>
      <c r="D681" t="s">
        <v>164</v>
      </c>
      <c r="E681" t="s">
        <v>512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493</v>
      </c>
      <c r="AC681" t="s">
        <v>513</v>
      </c>
      <c r="AD681" t="s">
        <v>493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451</v>
      </c>
      <c r="C682" t="s">
        <v>71</v>
      </c>
      <c r="D682" t="s">
        <v>491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493</v>
      </c>
      <c r="AC682" t="s">
        <v>513</v>
      </c>
      <c r="AD682" t="s">
        <v>493</v>
      </c>
      <c r="AE682" t="s">
        <v>657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451</v>
      </c>
      <c r="C683" t="s">
        <v>71</v>
      </c>
      <c r="D683" t="s">
        <v>491</v>
      </c>
      <c r="E683" t="s">
        <v>491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493</v>
      </c>
      <c r="AC683" t="s">
        <v>492</v>
      </c>
      <c r="AD683" t="s">
        <v>493</v>
      </c>
      <c r="AE683" t="s">
        <v>657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451</v>
      </c>
      <c r="C684" t="s">
        <v>71</v>
      </c>
      <c r="D684" t="s">
        <v>491</v>
      </c>
      <c r="E684" t="s">
        <v>513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493</v>
      </c>
      <c r="AC684" t="s">
        <v>672</v>
      </c>
      <c r="AD684" t="s">
        <v>493</v>
      </c>
      <c r="AE684" t="s">
        <v>657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451</v>
      </c>
      <c r="C685" t="s">
        <v>71</v>
      </c>
      <c r="D685" t="s">
        <v>513</v>
      </c>
      <c r="E685" t="s">
        <v>513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493</v>
      </c>
      <c r="AC685" t="s">
        <v>514</v>
      </c>
      <c r="AD685" t="s">
        <v>493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451</v>
      </c>
      <c r="C686" t="s">
        <v>71</v>
      </c>
      <c r="D686" t="s">
        <v>647</v>
      </c>
      <c r="E686" t="s">
        <v>647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493</v>
      </c>
      <c r="AC686" t="s">
        <v>514</v>
      </c>
      <c r="AD686" t="s">
        <v>493</v>
      </c>
      <c r="AE686" t="s">
        <v>657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451</v>
      </c>
      <c r="C687" t="s">
        <v>71</v>
      </c>
      <c r="D687" t="s">
        <v>517</v>
      </c>
      <c r="E687" t="s">
        <v>517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493</v>
      </c>
      <c r="AC687" t="s">
        <v>517</v>
      </c>
      <c r="AD687" t="s">
        <v>493</v>
      </c>
      <c r="AE687" t="s">
        <v>657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451</v>
      </c>
      <c r="C688" t="s">
        <v>71</v>
      </c>
      <c r="D688" t="s">
        <v>512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493</v>
      </c>
      <c r="AC688" t="s">
        <v>512</v>
      </c>
      <c r="AD688" t="s">
        <v>164</v>
      </c>
      <c r="AE688" t="s">
        <v>657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451</v>
      </c>
      <c r="C689" t="s">
        <v>71</v>
      </c>
      <c r="D689" t="s">
        <v>512</v>
      </c>
      <c r="E689" t="s">
        <v>512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493</v>
      </c>
      <c r="AC689" t="s">
        <v>512</v>
      </c>
      <c r="AD689" t="s">
        <v>491</v>
      </c>
      <c r="AE689" t="s">
        <v>657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451</v>
      </c>
      <c r="C690" t="s">
        <v>71</v>
      </c>
      <c r="D690" t="s">
        <v>519</v>
      </c>
      <c r="E690" t="s">
        <v>519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493</v>
      </c>
      <c r="AC690" t="s">
        <v>512</v>
      </c>
      <c r="AD690" t="s">
        <v>493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451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493</v>
      </c>
      <c r="AC691" t="s">
        <v>512</v>
      </c>
      <c r="AD691" t="s">
        <v>493</v>
      </c>
      <c r="AE691" t="s">
        <v>657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451</v>
      </c>
      <c r="C692" t="s">
        <v>73</v>
      </c>
      <c r="D692" t="s">
        <v>511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493</v>
      </c>
      <c r="AC692" t="s">
        <v>657</v>
      </c>
      <c r="AD692" t="s">
        <v>493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451</v>
      </c>
      <c r="C693" t="s">
        <v>73</v>
      </c>
      <c r="D693" t="s">
        <v>490</v>
      </c>
      <c r="E693" t="s">
        <v>490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493</v>
      </c>
      <c r="AC693" t="s">
        <v>657</v>
      </c>
      <c r="AD693" t="s">
        <v>493</v>
      </c>
      <c r="AE693" t="s">
        <v>657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451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493</v>
      </c>
      <c r="AC694" t="s">
        <v>519</v>
      </c>
      <c r="AD694" t="s">
        <v>567</v>
      </c>
      <c r="AE694" t="s">
        <v>657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451</v>
      </c>
      <c r="C695" t="s">
        <v>73</v>
      </c>
      <c r="D695" t="s">
        <v>164</v>
      </c>
      <c r="E695" t="s">
        <v>491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493</v>
      </c>
      <c r="AC695" t="s">
        <v>519</v>
      </c>
      <c r="AD695" t="s">
        <v>493</v>
      </c>
      <c r="AE695" t="s">
        <v>657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451</v>
      </c>
      <c r="C696" t="s">
        <v>73</v>
      </c>
      <c r="D696" t="s">
        <v>164</v>
      </c>
      <c r="E696" t="s">
        <v>513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493</v>
      </c>
      <c r="AC696" t="s">
        <v>519</v>
      </c>
      <c r="AD696" t="s">
        <v>515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451</v>
      </c>
      <c r="C697" t="s">
        <v>73</v>
      </c>
      <c r="D697" t="s">
        <v>164</v>
      </c>
      <c r="E697" t="s">
        <v>517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493</v>
      </c>
      <c r="AC697" t="s">
        <v>493</v>
      </c>
      <c r="AD697" t="s">
        <v>493</v>
      </c>
      <c r="AE697" t="s">
        <v>657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451</v>
      </c>
      <c r="C698" t="s">
        <v>73</v>
      </c>
      <c r="D698" t="s">
        <v>164</v>
      </c>
      <c r="E698" t="s">
        <v>512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493</v>
      </c>
      <c r="AC698" t="s">
        <v>493</v>
      </c>
      <c r="AD698" t="s">
        <v>515</v>
      </c>
      <c r="AE698" t="s">
        <v>657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451</v>
      </c>
      <c r="C699" t="s">
        <v>73</v>
      </c>
      <c r="D699" t="s">
        <v>164</v>
      </c>
      <c r="E699" t="s">
        <v>519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493</v>
      </c>
      <c r="AC699" t="s">
        <v>515</v>
      </c>
      <c r="AD699" t="s">
        <v>164</v>
      </c>
      <c r="AE699" t="s">
        <v>657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451</v>
      </c>
      <c r="C700" t="s">
        <v>73</v>
      </c>
      <c r="D700" t="s">
        <v>491</v>
      </c>
      <c r="E700" t="s">
        <v>511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493</v>
      </c>
      <c r="AC700" t="s">
        <v>515</v>
      </c>
      <c r="AD700" t="s">
        <v>493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451</v>
      </c>
      <c r="C701" t="s">
        <v>73</v>
      </c>
      <c r="D701" t="s">
        <v>491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493</v>
      </c>
      <c r="AC701" t="s">
        <v>515</v>
      </c>
      <c r="AD701" t="s">
        <v>493</v>
      </c>
      <c r="AE701" t="s">
        <v>657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451</v>
      </c>
      <c r="C702" t="s">
        <v>73</v>
      </c>
      <c r="D702" t="s">
        <v>491</v>
      </c>
      <c r="E702" t="s">
        <v>491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515</v>
      </c>
      <c r="AC702" t="s">
        <v>519</v>
      </c>
      <c r="AD702" t="s">
        <v>515</v>
      </c>
      <c r="AE702" t="s">
        <v>657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451</v>
      </c>
      <c r="C703" t="s">
        <v>73</v>
      </c>
      <c r="D703" t="s">
        <v>491</v>
      </c>
      <c r="E703" t="s">
        <v>513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515</v>
      </c>
      <c r="AC703" t="s">
        <v>515</v>
      </c>
      <c r="AD703" t="s">
        <v>515</v>
      </c>
      <c r="AE703" t="s">
        <v>657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451</v>
      </c>
      <c r="C704" t="s">
        <v>73</v>
      </c>
      <c r="D704" t="s">
        <v>491</v>
      </c>
      <c r="E704" t="s">
        <v>512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657</v>
      </c>
      <c r="AE704" t="s">
        <v>657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451</v>
      </c>
      <c r="C705" t="s">
        <v>73</v>
      </c>
      <c r="D705" t="s">
        <v>513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671</v>
      </c>
      <c r="AC705" t="s">
        <v>671</v>
      </c>
      <c r="AD705" t="s">
        <v>671</v>
      </c>
      <c r="AE705" t="s">
        <v>657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451</v>
      </c>
      <c r="C706" t="s">
        <v>73</v>
      </c>
      <c r="D706" t="s">
        <v>513</v>
      </c>
      <c r="E706" t="s">
        <v>491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671</v>
      </c>
      <c r="AC706" t="s">
        <v>673</v>
      </c>
      <c r="AD706" t="s">
        <v>671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451</v>
      </c>
      <c r="C707" t="s">
        <v>73</v>
      </c>
      <c r="D707" t="s">
        <v>513</v>
      </c>
      <c r="E707" t="s">
        <v>513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671</v>
      </c>
      <c r="AC707" t="s">
        <v>492</v>
      </c>
      <c r="AD707" t="s">
        <v>492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451</v>
      </c>
      <c r="C708" t="s">
        <v>73</v>
      </c>
      <c r="D708" t="s">
        <v>647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671</v>
      </c>
      <c r="AC708" t="s">
        <v>512</v>
      </c>
      <c r="AD708" t="s">
        <v>671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451</v>
      </c>
      <c r="C709" t="s">
        <v>73</v>
      </c>
      <c r="D709" t="s">
        <v>647</v>
      </c>
      <c r="E709" t="s">
        <v>647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511</v>
      </c>
      <c r="AC709" t="s">
        <v>511</v>
      </c>
      <c r="AD709" t="s">
        <v>511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451</v>
      </c>
      <c r="C710" t="s">
        <v>73</v>
      </c>
      <c r="D710" t="s">
        <v>517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511</v>
      </c>
      <c r="AC710" t="s">
        <v>511</v>
      </c>
      <c r="AD710" t="s">
        <v>511</v>
      </c>
      <c r="AE710" t="s">
        <v>657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451</v>
      </c>
      <c r="C711" t="s">
        <v>73</v>
      </c>
      <c r="D711" t="s">
        <v>517</v>
      </c>
      <c r="E711" t="s">
        <v>517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511</v>
      </c>
      <c r="AC711" t="s">
        <v>511</v>
      </c>
      <c r="AD711" t="s">
        <v>164</v>
      </c>
      <c r="AE711" t="s">
        <v>657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451</v>
      </c>
      <c r="C712" t="s">
        <v>73</v>
      </c>
      <c r="D712" t="s">
        <v>512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511</v>
      </c>
      <c r="AC712" t="s">
        <v>490</v>
      </c>
      <c r="AD712" t="s">
        <v>511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451</v>
      </c>
      <c r="C713" t="s">
        <v>73</v>
      </c>
      <c r="D713" t="s">
        <v>512</v>
      </c>
      <c r="E713" t="s">
        <v>491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511</v>
      </c>
      <c r="AC713" t="s">
        <v>164</v>
      </c>
      <c r="AD713" t="s">
        <v>511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451</v>
      </c>
      <c r="C714" t="s">
        <v>73</v>
      </c>
      <c r="D714" t="s">
        <v>512</v>
      </c>
      <c r="E714" t="s">
        <v>512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511</v>
      </c>
      <c r="AC714" t="s">
        <v>164</v>
      </c>
      <c r="AD714" t="s">
        <v>511</v>
      </c>
      <c r="AE714" t="s">
        <v>657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451</v>
      </c>
      <c r="C715" t="s">
        <v>73</v>
      </c>
      <c r="D715" t="s">
        <v>519</v>
      </c>
      <c r="E715" t="s">
        <v>519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511</v>
      </c>
      <c r="AC715" t="s">
        <v>164</v>
      </c>
      <c r="AD715" t="s">
        <v>490</v>
      </c>
      <c r="AE715" t="s">
        <v>657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452</v>
      </c>
      <c r="C716" t="s">
        <v>57</v>
      </c>
      <c r="D716" t="s">
        <v>490</v>
      </c>
      <c r="E716" t="s">
        <v>490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511</v>
      </c>
      <c r="AC716" t="s">
        <v>673</v>
      </c>
      <c r="AD716" t="s">
        <v>511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452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511</v>
      </c>
      <c r="AC717" t="s">
        <v>673</v>
      </c>
      <c r="AD717" t="s">
        <v>511</v>
      </c>
      <c r="AE717" t="s">
        <v>657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452</v>
      </c>
      <c r="C718" t="s">
        <v>57</v>
      </c>
      <c r="D718" t="s">
        <v>164</v>
      </c>
      <c r="E718" t="s">
        <v>492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511</v>
      </c>
      <c r="AC718" t="s">
        <v>513</v>
      </c>
      <c r="AD718" t="s">
        <v>511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452</v>
      </c>
      <c r="C719" t="s">
        <v>57</v>
      </c>
      <c r="D719" t="s">
        <v>491</v>
      </c>
      <c r="E719" t="s">
        <v>491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511</v>
      </c>
      <c r="AC719" t="s">
        <v>513</v>
      </c>
      <c r="AD719" t="s">
        <v>511</v>
      </c>
      <c r="AE719" t="s">
        <v>657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452</v>
      </c>
      <c r="C720" t="s">
        <v>57</v>
      </c>
      <c r="D720" t="s">
        <v>492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511</v>
      </c>
      <c r="AC720" t="s">
        <v>513</v>
      </c>
      <c r="AD720" t="s">
        <v>490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452</v>
      </c>
      <c r="C721" t="s">
        <v>57</v>
      </c>
      <c r="D721" t="s">
        <v>492</v>
      </c>
      <c r="E721" t="s">
        <v>492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511</v>
      </c>
      <c r="AC721" t="s">
        <v>513</v>
      </c>
      <c r="AD721" t="s">
        <v>491</v>
      </c>
      <c r="AE721" t="s">
        <v>657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452</v>
      </c>
      <c r="C722" t="s">
        <v>57</v>
      </c>
      <c r="D722" t="s">
        <v>492</v>
      </c>
      <c r="E722" t="s">
        <v>512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511</v>
      </c>
      <c r="AC722" t="s">
        <v>492</v>
      </c>
      <c r="AD722" t="s">
        <v>492</v>
      </c>
      <c r="AE722" t="s">
        <v>657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452</v>
      </c>
      <c r="C723" t="s">
        <v>57</v>
      </c>
      <c r="D723" t="s">
        <v>519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511</v>
      </c>
      <c r="AC723" t="s">
        <v>672</v>
      </c>
      <c r="AD723" t="s">
        <v>511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452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511</v>
      </c>
      <c r="AC724" t="s">
        <v>672</v>
      </c>
      <c r="AD724" t="s">
        <v>511</v>
      </c>
      <c r="AE724" t="s">
        <v>657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452</v>
      </c>
      <c r="C725" t="s">
        <v>59</v>
      </c>
      <c r="D725" t="s">
        <v>511</v>
      </c>
      <c r="E725" t="s">
        <v>511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511</v>
      </c>
      <c r="AC725" t="s">
        <v>672</v>
      </c>
      <c r="AD725" t="s">
        <v>490</v>
      </c>
      <c r="AE725" t="s">
        <v>657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452</v>
      </c>
      <c r="C726" t="s">
        <v>59</v>
      </c>
      <c r="D726" t="s">
        <v>490</v>
      </c>
      <c r="E726" t="s">
        <v>490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511</v>
      </c>
      <c r="AC726" t="s">
        <v>514</v>
      </c>
      <c r="AD726" t="s">
        <v>511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452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511</v>
      </c>
      <c r="AC727" t="s">
        <v>517</v>
      </c>
      <c r="AD727" t="s">
        <v>511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452</v>
      </c>
      <c r="C728" t="s">
        <v>59</v>
      </c>
      <c r="D728" t="s">
        <v>164</v>
      </c>
      <c r="E728" t="s">
        <v>492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511</v>
      </c>
      <c r="AC728" t="s">
        <v>517</v>
      </c>
      <c r="AD728" t="s">
        <v>491</v>
      </c>
      <c r="AE728" t="s">
        <v>657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452</v>
      </c>
      <c r="C729" t="s">
        <v>59</v>
      </c>
      <c r="D729" t="s">
        <v>491</v>
      </c>
      <c r="E729" t="s">
        <v>491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511</v>
      </c>
      <c r="AC729" t="s">
        <v>512</v>
      </c>
      <c r="AD729" t="s">
        <v>511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452</v>
      </c>
      <c r="C730" t="s">
        <v>59</v>
      </c>
      <c r="D730" t="s">
        <v>492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511</v>
      </c>
      <c r="AC730" t="s">
        <v>512</v>
      </c>
      <c r="AD730" t="s">
        <v>511</v>
      </c>
      <c r="AE730" t="s">
        <v>657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452</v>
      </c>
      <c r="C731" t="s">
        <v>59</v>
      </c>
      <c r="D731" t="s">
        <v>492</v>
      </c>
      <c r="E731" t="s">
        <v>492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511</v>
      </c>
      <c r="AC731" t="s">
        <v>512</v>
      </c>
      <c r="AD731" t="s">
        <v>490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452</v>
      </c>
      <c r="C732" t="s">
        <v>59</v>
      </c>
      <c r="D732" t="s">
        <v>647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511</v>
      </c>
      <c r="AC732" t="s">
        <v>512</v>
      </c>
      <c r="AD732" t="s">
        <v>490</v>
      </c>
      <c r="AE732" t="s">
        <v>657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452</v>
      </c>
      <c r="C733" t="s">
        <v>59</v>
      </c>
      <c r="D733" t="s">
        <v>567</v>
      </c>
      <c r="E733" t="s">
        <v>567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511</v>
      </c>
      <c r="AC733" t="s">
        <v>512</v>
      </c>
      <c r="AD733" t="s">
        <v>164</v>
      </c>
      <c r="AE733" t="s">
        <v>657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452</v>
      </c>
      <c r="C734" t="s">
        <v>59</v>
      </c>
      <c r="D734" t="s">
        <v>493</v>
      </c>
      <c r="E734" t="s">
        <v>493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511</v>
      </c>
      <c r="AC734" t="s">
        <v>512</v>
      </c>
      <c r="AD734" t="s">
        <v>491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452</v>
      </c>
      <c r="C735" t="s">
        <v>61</v>
      </c>
      <c r="D735" t="s">
        <v>490</v>
      </c>
      <c r="E735" t="s">
        <v>490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511</v>
      </c>
      <c r="AC735" t="s">
        <v>512</v>
      </c>
      <c r="AD735" t="s">
        <v>491</v>
      </c>
      <c r="AE735" t="s">
        <v>657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452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511</v>
      </c>
      <c r="AC736" t="s">
        <v>657</v>
      </c>
      <c r="AD736" t="s">
        <v>511</v>
      </c>
      <c r="AE736" t="s">
        <v>657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452</v>
      </c>
      <c r="C737" t="s">
        <v>61</v>
      </c>
      <c r="D737" t="s">
        <v>164</v>
      </c>
      <c r="E737" t="s">
        <v>492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511</v>
      </c>
      <c r="AC737" t="s">
        <v>657</v>
      </c>
      <c r="AD737" t="s">
        <v>491</v>
      </c>
      <c r="AE737" t="s">
        <v>657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452</v>
      </c>
      <c r="C738" t="s">
        <v>61</v>
      </c>
      <c r="D738" t="s">
        <v>491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511</v>
      </c>
      <c r="AC738" t="s">
        <v>567</v>
      </c>
      <c r="AD738" t="s">
        <v>511</v>
      </c>
      <c r="AE738" t="s">
        <v>657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452</v>
      </c>
      <c r="C739" t="s">
        <v>61</v>
      </c>
      <c r="D739" t="s">
        <v>491</v>
      </c>
      <c r="E739" t="s">
        <v>491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511</v>
      </c>
      <c r="AC739" t="s">
        <v>567</v>
      </c>
      <c r="AD739" t="s">
        <v>491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452</v>
      </c>
      <c r="C740" t="s">
        <v>61</v>
      </c>
      <c r="D740" t="s">
        <v>492</v>
      </c>
      <c r="E740" t="s">
        <v>490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511</v>
      </c>
      <c r="AC740" t="s">
        <v>519</v>
      </c>
      <c r="AD740" t="s">
        <v>511</v>
      </c>
      <c r="AE740" t="s">
        <v>657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452</v>
      </c>
      <c r="C741" t="s">
        <v>61</v>
      </c>
      <c r="D741" t="s">
        <v>492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511</v>
      </c>
      <c r="AC741" t="s">
        <v>519</v>
      </c>
      <c r="AD741" t="s">
        <v>491</v>
      </c>
      <c r="AE741" t="s">
        <v>657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452</v>
      </c>
      <c r="C742" t="s">
        <v>61</v>
      </c>
      <c r="D742" t="s">
        <v>492</v>
      </c>
      <c r="E742" t="s">
        <v>492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511</v>
      </c>
      <c r="AC742" t="s">
        <v>515</v>
      </c>
      <c r="AD742" t="s">
        <v>511</v>
      </c>
      <c r="AE742" t="s">
        <v>657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452</v>
      </c>
      <c r="C743" t="s">
        <v>61</v>
      </c>
      <c r="D743" t="s">
        <v>493</v>
      </c>
      <c r="E743" t="s">
        <v>493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490</v>
      </c>
      <c r="AC743" t="s">
        <v>671</v>
      </c>
      <c r="AD743" t="s">
        <v>490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452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490</v>
      </c>
      <c r="AC744" t="s">
        <v>671</v>
      </c>
      <c r="AD744" t="s">
        <v>490</v>
      </c>
      <c r="AE744" t="s">
        <v>657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452</v>
      </c>
      <c r="C745" t="s">
        <v>63</v>
      </c>
      <c r="D745" t="s">
        <v>511</v>
      </c>
      <c r="E745" t="s">
        <v>511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490</v>
      </c>
      <c r="AC745" t="s">
        <v>511</v>
      </c>
      <c r="AD745" t="s">
        <v>490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452</v>
      </c>
      <c r="C746" t="s">
        <v>63</v>
      </c>
      <c r="D746" t="s">
        <v>490</v>
      </c>
      <c r="E746" t="s">
        <v>511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490</v>
      </c>
      <c r="AC746" t="s">
        <v>511</v>
      </c>
      <c r="AD746" t="s">
        <v>490</v>
      </c>
      <c r="AE746" t="s">
        <v>657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452</v>
      </c>
      <c r="C747" t="s">
        <v>63</v>
      </c>
      <c r="D747" t="s">
        <v>490</v>
      </c>
      <c r="E747" t="s">
        <v>490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490</v>
      </c>
      <c r="AC747" t="s">
        <v>490</v>
      </c>
      <c r="AD747" t="s">
        <v>511</v>
      </c>
      <c r="AE747" t="s">
        <v>657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452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490</v>
      </c>
      <c r="AC748" t="s">
        <v>490</v>
      </c>
      <c r="AD748" t="s">
        <v>490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452</v>
      </c>
      <c r="C749" t="s">
        <v>63</v>
      </c>
      <c r="D749" t="s">
        <v>164</v>
      </c>
      <c r="E749" t="s">
        <v>492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490</v>
      </c>
      <c r="AC749" t="s">
        <v>490</v>
      </c>
      <c r="AD749" t="s">
        <v>490</v>
      </c>
      <c r="AE749" t="s">
        <v>657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452</v>
      </c>
      <c r="C750" t="s">
        <v>63</v>
      </c>
      <c r="D750" t="s">
        <v>491</v>
      </c>
      <c r="E750" t="s">
        <v>511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490</v>
      </c>
      <c r="AC750" t="s">
        <v>490</v>
      </c>
      <c r="AD750" t="s">
        <v>164</v>
      </c>
      <c r="AE750" t="s">
        <v>657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452</v>
      </c>
      <c r="C751" t="s">
        <v>63</v>
      </c>
      <c r="D751" t="s">
        <v>491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490</v>
      </c>
      <c r="AC751" t="s">
        <v>490</v>
      </c>
      <c r="AD751" t="s">
        <v>513</v>
      </c>
      <c r="AE751" t="s">
        <v>657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452</v>
      </c>
      <c r="C752" t="s">
        <v>63</v>
      </c>
      <c r="D752" t="s">
        <v>491</v>
      </c>
      <c r="E752" t="s">
        <v>491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490</v>
      </c>
      <c r="AC752" t="s">
        <v>490</v>
      </c>
      <c r="AD752" t="s">
        <v>492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452</v>
      </c>
      <c r="C753" t="s">
        <v>63</v>
      </c>
      <c r="D753" t="s">
        <v>492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490</v>
      </c>
      <c r="AC753" t="s">
        <v>164</v>
      </c>
      <c r="AD753" t="s">
        <v>511</v>
      </c>
      <c r="AE753" t="s">
        <v>657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452</v>
      </c>
      <c r="C754" t="s">
        <v>63</v>
      </c>
      <c r="D754" t="s">
        <v>492</v>
      </c>
      <c r="E754" t="s">
        <v>492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490</v>
      </c>
      <c r="AC754" t="s">
        <v>164</v>
      </c>
      <c r="AD754" t="s">
        <v>490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452</v>
      </c>
      <c r="C755" t="s">
        <v>63</v>
      </c>
      <c r="D755" t="s">
        <v>492</v>
      </c>
      <c r="E755" t="s">
        <v>512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490</v>
      </c>
      <c r="AC755" t="s">
        <v>164</v>
      </c>
      <c r="AD755" t="s">
        <v>490</v>
      </c>
      <c r="AE755" t="s">
        <v>657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452</v>
      </c>
      <c r="C756" t="s">
        <v>63</v>
      </c>
      <c r="D756" t="s">
        <v>647</v>
      </c>
      <c r="E756" t="s">
        <v>647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490</v>
      </c>
      <c r="AC756" t="s">
        <v>164</v>
      </c>
      <c r="AD756" t="s">
        <v>164</v>
      </c>
      <c r="AE756" t="s">
        <v>657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452</v>
      </c>
      <c r="C757" t="s">
        <v>63</v>
      </c>
      <c r="D757" t="s">
        <v>512</v>
      </c>
      <c r="E757" t="s">
        <v>512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490</v>
      </c>
      <c r="AC757" t="s">
        <v>673</v>
      </c>
      <c r="AD757" t="s">
        <v>511</v>
      </c>
      <c r="AE757" t="s">
        <v>657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452</v>
      </c>
      <c r="C758" t="s">
        <v>63</v>
      </c>
      <c r="D758" t="s">
        <v>493</v>
      </c>
      <c r="E758" t="s">
        <v>493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490</v>
      </c>
      <c r="AC758" t="s">
        <v>673</v>
      </c>
      <c r="AD758" t="s">
        <v>490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452</v>
      </c>
      <c r="C759" t="s">
        <v>63</v>
      </c>
      <c r="D759" t="s">
        <v>493</v>
      </c>
      <c r="E759" t="s">
        <v>515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490</v>
      </c>
      <c r="AC759" t="s">
        <v>673</v>
      </c>
      <c r="AD759" t="s">
        <v>490</v>
      </c>
      <c r="AE759" t="s">
        <v>657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452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490</v>
      </c>
      <c r="AC760" t="s">
        <v>513</v>
      </c>
      <c r="AD760" t="s">
        <v>511</v>
      </c>
      <c r="AE760" t="s">
        <v>657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452</v>
      </c>
      <c r="C761" t="s">
        <v>65</v>
      </c>
      <c r="D761" t="s">
        <v>646</v>
      </c>
      <c r="E761" t="s">
        <v>492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490</v>
      </c>
      <c r="AC761" t="s">
        <v>513</v>
      </c>
      <c r="AD761" t="s">
        <v>490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452</v>
      </c>
      <c r="C762" t="s">
        <v>65</v>
      </c>
      <c r="D762" t="s">
        <v>490</v>
      </c>
      <c r="E762" t="s">
        <v>490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490</v>
      </c>
      <c r="AC762" t="s">
        <v>513</v>
      </c>
      <c r="AD762" t="s">
        <v>490</v>
      </c>
      <c r="AE762" t="s">
        <v>657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452</v>
      </c>
      <c r="C763" t="s">
        <v>65</v>
      </c>
      <c r="D763" t="s">
        <v>490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490</v>
      </c>
      <c r="AC763" t="s">
        <v>513</v>
      </c>
      <c r="AD763" t="s">
        <v>164</v>
      </c>
      <c r="AE763" t="s">
        <v>657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452</v>
      </c>
      <c r="C764" t="s">
        <v>65</v>
      </c>
      <c r="D764" t="s">
        <v>490</v>
      </c>
      <c r="E764" t="s">
        <v>492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490</v>
      </c>
      <c r="AC764" t="s">
        <v>513</v>
      </c>
      <c r="AD764" t="s">
        <v>492</v>
      </c>
      <c r="AE764" t="s">
        <v>657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452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490</v>
      </c>
      <c r="AC765" t="s">
        <v>492</v>
      </c>
      <c r="AD765" t="s">
        <v>490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452</v>
      </c>
      <c r="C766" t="s">
        <v>65</v>
      </c>
      <c r="D766" t="s">
        <v>491</v>
      </c>
      <c r="E766" t="s">
        <v>646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490</v>
      </c>
      <c r="AC766" t="s">
        <v>492</v>
      </c>
      <c r="AD766" t="s">
        <v>490</v>
      </c>
      <c r="AE766" t="s">
        <v>657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452</v>
      </c>
      <c r="C767" t="s">
        <v>65</v>
      </c>
      <c r="D767" t="s">
        <v>491</v>
      </c>
      <c r="E767" t="s">
        <v>490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490</v>
      </c>
      <c r="AC767" t="s">
        <v>492</v>
      </c>
      <c r="AD767" t="s">
        <v>492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452</v>
      </c>
      <c r="C768" t="s">
        <v>65</v>
      </c>
      <c r="D768" t="s">
        <v>491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490</v>
      </c>
      <c r="AC768" t="s">
        <v>672</v>
      </c>
      <c r="AD768" t="s">
        <v>511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452</v>
      </c>
      <c r="C769" t="s">
        <v>65</v>
      </c>
      <c r="D769" t="s">
        <v>491</v>
      </c>
      <c r="E769" t="s">
        <v>491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490</v>
      </c>
      <c r="AC769" t="s">
        <v>672</v>
      </c>
      <c r="AD769" t="s">
        <v>490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452</v>
      </c>
      <c r="C770" t="s">
        <v>65</v>
      </c>
      <c r="D770" t="s">
        <v>491</v>
      </c>
      <c r="E770" t="s">
        <v>492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490</v>
      </c>
      <c r="AC770" t="s">
        <v>672</v>
      </c>
      <c r="AD770" t="s">
        <v>490</v>
      </c>
      <c r="AE770" t="s">
        <v>657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452</v>
      </c>
      <c r="C771" t="s">
        <v>65</v>
      </c>
      <c r="D771" t="s">
        <v>492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490</v>
      </c>
      <c r="AC771" t="s">
        <v>514</v>
      </c>
      <c r="AD771" t="s">
        <v>490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452</v>
      </c>
      <c r="C772" t="s">
        <v>65</v>
      </c>
      <c r="D772" t="s">
        <v>492</v>
      </c>
      <c r="E772" t="s">
        <v>491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490</v>
      </c>
      <c r="AC772" t="s">
        <v>514</v>
      </c>
      <c r="AD772" t="s">
        <v>490</v>
      </c>
      <c r="AE772" t="s">
        <v>657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452</v>
      </c>
      <c r="C773" t="s">
        <v>65</v>
      </c>
      <c r="D773" t="s">
        <v>492</v>
      </c>
      <c r="E773" t="s">
        <v>492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490</v>
      </c>
      <c r="AC773" t="s">
        <v>514</v>
      </c>
      <c r="AD773" t="s">
        <v>492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452</v>
      </c>
      <c r="C774" t="s">
        <v>65</v>
      </c>
      <c r="D774" t="s">
        <v>492</v>
      </c>
      <c r="E774" t="s">
        <v>512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490</v>
      </c>
      <c r="AC774" t="s">
        <v>514</v>
      </c>
      <c r="AD774" t="s">
        <v>492</v>
      </c>
      <c r="AE774" t="s">
        <v>657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452</v>
      </c>
      <c r="C775" t="s">
        <v>65</v>
      </c>
      <c r="D775" t="s">
        <v>647</v>
      </c>
      <c r="E775" t="s">
        <v>647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490</v>
      </c>
      <c r="AC775" t="s">
        <v>517</v>
      </c>
      <c r="AD775" t="s">
        <v>511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452</v>
      </c>
      <c r="C776" t="s">
        <v>65</v>
      </c>
      <c r="D776" t="s">
        <v>512</v>
      </c>
      <c r="E776" t="s">
        <v>491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490</v>
      </c>
      <c r="AC776" t="s">
        <v>517</v>
      </c>
      <c r="AD776" t="s">
        <v>490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452</v>
      </c>
      <c r="C777" t="s">
        <v>65</v>
      </c>
      <c r="D777" t="s">
        <v>512</v>
      </c>
      <c r="E777" t="s">
        <v>492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490</v>
      </c>
      <c r="AC777" t="s">
        <v>517</v>
      </c>
      <c r="AD777" t="s">
        <v>490</v>
      </c>
      <c r="AE777" t="s">
        <v>657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452</v>
      </c>
      <c r="C778" t="s">
        <v>65</v>
      </c>
      <c r="D778" t="s">
        <v>493</v>
      </c>
      <c r="E778" t="s">
        <v>493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490</v>
      </c>
      <c r="AC778" t="s">
        <v>517</v>
      </c>
      <c r="AD778" t="s">
        <v>492</v>
      </c>
      <c r="AE778" t="s">
        <v>657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452</v>
      </c>
      <c r="C779" t="s">
        <v>65</v>
      </c>
      <c r="D779" t="s">
        <v>515</v>
      </c>
      <c r="E779" t="s">
        <v>515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490</v>
      </c>
      <c r="AC779" t="s">
        <v>512</v>
      </c>
      <c r="AD779" t="s">
        <v>511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452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490</v>
      </c>
      <c r="AC780" t="s">
        <v>512</v>
      </c>
      <c r="AD780" t="s">
        <v>511</v>
      </c>
      <c r="AE780" t="s">
        <v>657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452</v>
      </c>
      <c r="C781" t="s">
        <v>67</v>
      </c>
      <c r="D781" t="s">
        <v>511</v>
      </c>
      <c r="E781" t="s">
        <v>511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490</v>
      </c>
      <c r="AC781" t="s">
        <v>512</v>
      </c>
      <c r="AD781" t="s">
        <v>490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452</v>
      </c>
      <c r="C782" t="s">
        <v>67</v>
      </c>
      <c r="D782" t="s">
        <v>490</v>
      </c>
      <c r="E782" t="s">
        <v>511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490</v>
      </c>
      <c r="AC782" t="s">
        <v>512</v>
      </c>
      <c r="AD782" t="s">
        <v>490</v>
      </c>
      <c r="AE782" t="s">
        <v>657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452</v>
      </c>
      <c r="C783" t="s">
        <v>67</v>
      </c>
      <c r="D783" t="s">
        <v>490</v>
      </c>
      <c r="E783" t="s">
        <v>490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490</v>
      </c>
      <c r="AC783" t="s">
        <v>512</v>
      </c>
      <c r="AD783" t="s">
        <v>164</v>
      </c>
      <c r="AE783" t="s">
        <v>657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452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490</v>
      </c>
      <c r="AC784" t="s">
        <v>512</v>
      </c>
      <c r="AD784" t="s">
        <v>491</v>
      </c>
      <c r="AE784" t="s">
        <v>657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452</v>
      </c>
      <c r="C785" t="s">
        <v>67</v>
      </c>
      <c r="D785" t="s">
        <v>164</v>
      </c>
      <c r="E785" t="s">
        <v>491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490</v>
      </c>
      <c r="AC785" t="s">
        <v>512</v>
      </c>
      <c r="AD785" t="s">
        <v>492</v>
      </c>
      <c r="AE785" t="s">
        <v>657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452</v>
      </c>
      <c r="C786" t="s">
        <v>67</v>
      </c>
      <c r="D786" t="s">
        <v>491</v>
      </c>
      <c r="E786" t="s">
        <v>511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490</v>
      </c>
      <c r="AC786" t="s">
        <v>512</v>
      </c>
      <c r="AD786" t="s">
        <v>512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452</v>
      </c>
      <c r="C787" t="s">
        <v>67</v>
      </c>
      <c r="D787" t="s">
        <v>491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490</v>
      </c>
      <c r="AC787" t="s">
        <v>657</v>
      </c>
      <c r="AD787" t="s">
        <v>511</v>
      </c>
      <c r="AE787" t="s">
        <v>657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452</v>
      </c>
      <c r="C788" t="s">
        <v>67</v>
      </c>
      <c r="D788" t="s">
        <v>491</v>
      </c>
      <c r="E788" t="s">
        <v>491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490</v>
      </c>
      <c r="AC788" t="s">
        <v>657</v>
      </c>
      <c r="AD788" t="s">
        <v>490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452</v>
      </c>
      <c r="C789" t="s">
        <v>67</v>
      </c>
      <c r="D789" t="s">
        <v>491</v>
      </c>
      <c r="E789" t="s">
        <v>492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490</v>
      </c>
      <c r="AC789" t="s">
        <v>657</v>
      </c>
      <c r="AD789" t="s">
        <v>490</v>
      </c>
      <c r="AE789" t="s">
        <v>657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452</v>
      </c>
      <c r="C790" t="s">
        <v>67</v>
      </c>
      <c r="D790" t="s">
        <v>491</v>
      </c>
      <c r="E790" t="s">
        <v>647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490</v>
      </c>
      <c r="AC790" t="s">
        <v>567</v>
      </c>
      <c r="AD790" t="s">
        <v>490</v>
      </c>
      <c r="AE790" t="s">
        <v>657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452</v>
      </c>
      <c r="C791" t="s">
        <v>67</v>
      </c>
      <c r="D791" t="s">
        <v>492</v>
      </c>
      <c r="E791" t="s">
        <v>511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490</v>
      </c>
      <c r="AC791" t="s">
        <v>519</v>
      </c>
      <c r="AD791" t="s">
        <v>511</v>
      </c>
      <c r="AE791" t="s">
        <v>657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452</v>
      </c>
      <c r="C792" t="s">
        <v>67</v>
      </c>
      <c r="D792" t="s">
        <v>492</v>
      </c>
      <c r="E792" t="s">
        <v>490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490</v>
      </c>
      <c r="AC792" t="s">
        <v>519</v>
      </c>
      <c r="AD792" t="s">
        <v>490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452</v>
      </c>
      <c r="C793" t="s">
        <v>67</v>
      </c>
      <c r="D793" t="s">
        <v>492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490</v>
      </c>
      <c r="AC793" t="s">
        <v>519</v>
      </c>
      <c r="AD793" t="s">
        <v>490</v>
      </c>
      <c r="AE793" t="s">
        <v>657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452</v>
      </c>
      <c r="C794" t="s">
        <v>67</v>
      </c>
      <c r="D794" t="s">
        <v>492</v>
      </c>
      <c r="E794" t="s">
        <v>491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490</v>
      </c>
      <c r="AC794" t="s">
        <v>519</v>
      </c>
      <c r="AD794" t="s">
        <v>164</v>
      </c>
      <c r="AE794" t="s">
        <v>657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452</v>
      </c>
      <c r="C795" t="s">
        <v>67</v>
      </c>
      <c r="D795" t="s">
        <v>492</v>
      </c>
      <c r="E795" t="s">
        <v>513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490</v>
      </c>
      <c r="AC795" t="s">
        <v>519</v>
      </c>
      <c r="AD795" t="s">
        <v>492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452</v>
      </c>
      <c r="C796" t="s">
        <v>67</v>
      </c>
      <c r="D796" t="s">
        <v>492</v>
      </c>
      <c r="E796" t="s">
        <v>492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490</v>
      </c>
      <c r="AC796" t="s">
        <v>515</v>
      </c>
      <c r="AD796" t="s">
        <v>490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452</v>
      </c>
      <c r="C797" t="s">
        <v>67</v>
      </c>
      <c r="D797" t="s">
        <v>492</v>
      </c>
      <c r="E797" t="s">
        <v>512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490</v>
      </c>
      <c r="AC797" t="s">
        <v>515</v>
      </c>
      <c r="AD797" t="s">
        <v>490</v>
      </c>
      <c r="AE797" t="s">
        <v>657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452</v>
      </c>
      <c r="C798" t="s">
        <v>67</v>
      </c>
      <c r="D798" t="s">
        <v>647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490</v>
      </c>
      <c r="AC798" t="s">
        <v>515</v>
      </c>
      <c r="AD798" t="s">
        <v>164</v>
      </c>
      <c r="AE798" t="s">
        <v>657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452</v>
      </c>
      <c r="C799" t="s">
        <v>67</v>
      </c>
      <c r="D799" t="s">
        <v>647</v>
      </c>
      <c r="E799" t="s">
        <v>647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511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452</v>
      </c>
      <c r="C800" t="s">
        <v>67</v>
      </c>
      <c r="D800" t="s">
        <v>512</v>
      </c>
      <c r="E800" t="s">
        <v>512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511</v>
      </c>
      <c r="AD800" t="s">
        <v>164</v>
      </c>
      <c r="AE800" t="s">
        <v>657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452</v>
      </c>
      <c r="C801" t="s">
        <v>67</v>
      </c>
      <c r="D801" t="s">
        <v>519</v>
      </c>
      <c r="E801" t="s">
        <v>519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490</v>
      </c>
      <c r="AD801" t="s">
        <v>490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452</v>
      </c>
      <c r="C802" t="s">
        <v>67</v>
      </c>
      <c r="D802" t="s">
        <v>493</v>
      </c>
      <c r="E802" t="s">
        <v>493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490</v>
      </c>
      <c r="AD802" t="s">
        <v>490</v>
      </c>
      <c r="AE802" t="s">
        <v>657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452</v>
      </c>
      <c r="C803" t="s">
        <v>67</v>
      </c>
      <c r="D803" t="s">
        <v>515</v>
      </c>
      <c r="E803" t="s">
        <v>515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490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452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490</v>
      </c>
      <c r="AD804" t="s">
        <v>164</v>
      </c>
      <c r="AE804" t="s">
        <v>657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452</v>
      </c>
      <c r="C805" t="s">
        <v>69</v>
      </c>
      <c r="D805" t="s">
        <v>490</v>
      </c>
      <c r="E805" t="s">
        <v>490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452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657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452</v>
      </c>
      <c r="C807" t="s">
        <v>69</v>
      </c>
      <c r="D807" t="s">
        <v>164</v>
      </c>
      <c r="E807" t="s">
        <v>647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512</v>
      </c>
      <c r="AE807" t="s">
        <v>657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452</v>
      </c>
      <c r="C808" t="s">
        <v>69</v>
      </c>
      <c r="D808" t="s">
        <v>491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673</v>
      </c>
      <c r="AD808" t="s">
        <v>164</v>
      </c>
      <c r="AE808" t="s">
        <v>657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452</v>
      </c>
      <c r="C809" t="s">
        <v>69</v>
      </c>
      <c r="D809" t="s">
        <v>491</v>
      </c>
      <c r="E809" t="s">
        <v>491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673</v>
      </c>
      <c r="AD809" t="s">
        <v>491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452</v>
      </c>
      <c r="C810" t="s">
        <v>69</v>
      </c>
      <c r="D810" t="s">
        <v>491</v>
      </c>
      <c r="E810" t="s">
        <v>513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673</v>
      </c>
      <c r="AD810" t="s">
        <v>491</v>
      </c>
      <c r="AE810" t="s">
        <v>657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452</v>
      </c>
      <c r="C811" t="s">
        <v>69</v>
      </c>
      <c r="D811" t="s">
        <v>491</v>
      </c>
      <c r="E811" t="s">
        <v>492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513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452</v>
      </c>
      <c r="C812" t="s">
        <v>69</v>
      </c>
      <c r="D812" t="s">
        <v>513</v>
      </c>
      <c r="E812" t="s">
        <v>513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513</v>
      </c>
      <c r="AD812" t="s">
        <v>164</v>
      </c>
      <c r="AE812" t="s">
        <v>657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452</v>
      </c>
      <c r="C813" t="s">
        <v>69</v>
      </c>
      <c r="D813" t="s">
        <v>492</v>
      </c>
      <c r="E813" t="s">
        <v>490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513</v>
      </c>
      <c r="AD813" t="s">
        <v>491</v>
      </c>
      <c r="AE813" t="s">
        <v>657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452</v>
      </c>
      <c r="C814" t="s">
        <v>69</v>
      </c>
      <c r="D814" t="s">
        <v>492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492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452</v>
      </c>
      <c r="C815" t="s">
        <v>69</v>
      </c>
      <c r="D815" t="s">
        <v>492</v>
      </c>
      <c r="E815" t="s">
        <v>491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492</v>
      </c>
      <c r="AD815" t="s">
        <v>164</v>
      </c>
      <c r="AE815" t="s">
        <v>657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452</v>
      </c>
      <c r="C816" t="s">
        <v>69</v>
      </c>
      <c r="D816" t="s">
        <v>492</v>
      </c>
      <c r="E816" t="s">
        <v>513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672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452</v>
      </c>
      <c r="C817" t="s">
        <v>69</v>
      </c>
      <c r="D817" t="s">
        <v>492</v>
      </c>
      <c r="E817" t="s">
        <v>492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672</v>
      </c>
      <c r="AD817" t="s">
        <v>164</v>
      </c>
      <c r="AE817" t="s">
        <v>657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452</v>
      </c>
      <c r="C818" t="s">
        <v>69</v>
      </c>
      <c r="D818" t="s">
        <v>492</v>
      </c>
      <c r="E818" t="s">
        <v>512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672</v>
      </c>
      <c r="AD818" t="s">
        <v>492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452</v>
      </c>
      <c r="C819" t="s">
        <v>69</v>
      </c>
      <c r="D819" t="s">
        <v>647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514</v>
      </c>
      <c r="AD819" t="s">
        <v>164</v>
      </c>
      <c r="AE819" t="s">
        <v>657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452</v>
      </c>
      <c r="C820" t="s">
        <v>69</v>
      </c>
      <c r="D820" t="s">
        <v>647</v>
      </c>
      <c r="E820" t="s">
        <v>647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517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452</v>
      </c>
      <c r="C821" t="s">
        <v>69</v>
      </c>
      <c r="D821" t="s">
        <v>512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517</v>
      </c>
      <c r="AD821" t="s">
        <v>164</v>
      </c>
      <c r="AE821" t="s">
        <v>657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452</v>
      </c>
      <c r="C822" t="s">
        <v>69</v>
      </c>
      <c r="D822" t="s">
        <v>512</v>
      </c>
      <c r="E822" t="s">
        <v>512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512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452</v>
      </c>
      <c r="C823" t="s">
        <v>69</v>
      </c>
      <c r="D823" t="s">
        <v>519</v>
      </c>
      <c r="E823" t="s">
        <v>519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512</v>
      </c>
      <c r="AD823" t="s">
        <v>164</v>
      </c>
      <c r="AE823" t="s">
        <v>657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452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512</v>
      </c>
      <c r="AD824" t="s">
        <v>491</v>
      </c>
      <c r="AE824" t="s">
        <v>657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452</v>
      </c>
      <c r="C825" t="s">
        <v>71</v>
      </c>
      <c r="D825" t="s">
        <v>646</v>
      </c>
      <c r="E825" t="s">
        <v>646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512</v>
      </c>
      <c r="AD825" t="s">
        <v>512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452</v>
      </c>
      <c r="C826" t="s">
        <v>71</v>
      </c>
      <c r="D826" t="s">
        <v>511</v>
      </c>
      <c r="E826" t="s">
        <v>511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657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452</v>
      </c>
      <c r="C827" t="s">
        <v>71</v>
      </c>
      <c r="D827" t="s">
        <v>511</v>
      </c>
      <c r="E827" t="s">
        <v>491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657</v>
      </c>
      <c r="AD827" t="s">
        <v>164</v>
      </c>
      <c r="AE827" t="s">
        <v>657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452</v>
      </c>
      <c r="C828" t="s">
        <v>71</v>
      </c>
      <c r="D828" t="s">
        <v>490</v>
      </c>
      <c r="E828" t="s">
        <v>490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657</v>
      </c>
      <c r="AD828" t="s">
        <v>491</v>
      </c>
      <c r="AE828" t="s">
        <v>657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452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519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452</v>
      </c>
      <c r="C830" t="s">
        <v>71</v>
      </c>
      <c r="D830" t="s">
        <v>164</v>
      </c>
      <c r="E830" t="s">
        <v>512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519</v>
      </c>
      <c r="AD830" t="s">
        <v>164</v>
      </c>
      <c r="AE830" t="s">
        <v>657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452</v>
      </c>
      <c r="C831" t="s">
        <v>71</v>
      </c>
      <c r="D831" t="s">
        <v>491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515</v>
      </c>
      <c r="AD831" t="s">
        <v>164</v>
      </c>
      <c r="AE831" t="s">
        <v>657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452</v>
      </c>
      <c r="C832" t="s">
        <v>71</v>
      </c>
      <c r="D832" t="s">
        <v>491</v>
      </c>
      <c r="E832" t="s">
        <v>491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491</v>
      </c>
      <c r="AC832" t="s">
        <v>671</v>
      </c>
      <c r="AD832" t="s">
        <v>491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452</v>
      </c>
      <c r="C833" t="s">
        <v>71</v>
      </c>
      <c r="D833" t="s">
        <v>491</v>
      </c>
      <c r="E833" t="s">
        <v>492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491</v>
      </c>
      <c r="AC833" t="s">
        <v>671</v>
      </c>
      <c r="AD833" t="s">
        <v>491</v>
      </c>
      <c r="AE833" t="s">
        <v>657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452</v>
      </c>
      <c r="C834" t="s">
        <v>71</v>
      </c>
      <c r="D834" t="s">
        <v>513</v>
      </c>
      <c r="E834" t="s">
        <v>513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491</v>
      </c>
      <c r="AC834" t="s">
        <v>671</v>
      </c>
      <c r="AD834" t="s">
        <v>513</v>
      </c>
      <c r="AE834" t="s">
        <v>657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452</v>
      </c>
      <c r="C835" t="s">
        <v>71</v>
      </c>
      <c r="D835" t="s">
        <v>492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491</v>
      </c>
      <c r="AC835" t="s">
        <v>511</v>
      </c>
      <c r="AD835" t="s">
        <v>671</v>
      </c>
      <c r="AE835" t="s">
        <v>657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452</v>
      </c>
      <c r="C836" t="s">
        <v>71</v>
      </c>
      <c r="D836" t="s">
        <v>492</v>
      </c>
      <c r="E836" t="s">
        <v>491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491</v>
      </c>
      <c r="AC836" t="s">
        <v>511</v>
      </c>
      <c r="AD836" t="s">
        <v>511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452</v>
      </c>
      <c r="C837" t="s">
        <v>71</v>
      </c>
      <c r="D837" t="s">
        <v>492</v>
      </c>
      <c r="E837" t="s">
        <v>492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491</v>
      </c>
      <c r="AC837" t="s">
        <v>511</v>
      </c>
      <c r="AD837" t="s">
        <v>511</v>
      </c>
      <c r="AE837" t="s">
        <v>657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452</v>
      </c>
      <c r="C838" t="s">
        <v>71</v>
      </c>
      <c r="D838" t="s">
        <v>647</v>
      </c>
      <c r="E838" t="s">
        <v>647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491</v>
      </c>
      <c r="AC838" t="s">
        <v>511</v>
      </c>
      <c r="AD838" t="s">
        <v>164</v>
      </c>
      <c r="AE838" t="s">
        <v>657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452</v>
      </c>
      <c r="C839" t="s">
        <v>71</v>
      </c>
      <c r="D839" t="s">
        <v>514</v>
      </c>
      <c r="E839" t="s">
        <v>514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491</v>
      </c>
      <c r="AC839" t="s">
        <v>511</v>
      </c>
      <c r="AD839" t="s">
        <v>491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452</v>
      </c>
      <c r="C840" t="s">
        <v>71</v>
      </c>
      <c r="D840" t="s">
        <v>512</v>
      </c>
      <c r="E840" t="s">
        <v>512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491</v>
      </c>
      <c r="AC840" t="s">
        <v>511</v>
      </c>
      <c r="AD840" t="s">
        <v>491</v>
      </c>
      <c r="AE840" t="s">
        <v>657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452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491</v>
      </c>
      <c r="AC841" t="s">
        <v>511</v>
      </c>
      <c r="AD841" t="s">
        <v>492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452</v>
      </c>
      <c r="C842" t="s">
        <v>73</v>
      </c>
      <c r="D842" t="s">
        <v>646</v>
      </c>
      <c r="E842" t="s">
        <v>646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491</v>
      </c>
      <c r="AC842" t="s">
        <v>511</v>
      </c>
      <c r="AD842" t="s">
        <v>492</v>
      </c>
      <c r="AE842" t="s">
        <v>657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452</v>
      </c>
      <c r="C843" t="s">
        <v>73</v>
      </c>
      <c r="D843" t="s">
        <v>511</v>
      </c>
      <c r="E843" t="s">
        <v>511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491</v>
      </c>
      <c r="AC843" t="s">
        <v>511</v>
      </c>
      <c r="AD843" t="s">
        <v>512</v>
      </c>
      <c r="AE843" t="s">
        <v>657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452</v>
      </c>
      <c r="C844" t="s">
        <v>73</v>
      </c>
      <c r="D844" t="s">
        <v>490</v>
      </c>
      <c r="E844" t="s">
        <v>490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491</v>
      </c>
      <c r="AC844" t="s">
        <v>490</v>
      </c>
      <c r="AD844" t="s">
        <v>511</v>
      </c>
      <c r="AE844" t="s">
        <v>657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452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491</v>
      </c>
      <c r="AC845" t="s">
        <v>490</v>
      </c>
      <c r="AD845" t="s">
        <v>490</v>
      </c>
      <c r="AE845" t="s">
        <v>657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452</v>
      </c>
      <c r="C846" t="s">
        <v>73</v>
      </c>
      <c r="D846" t="s">
        <v>164</v>
      </c>
      <c r="E846" t="s">
        <v>491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491</v>
      </c>
      <c r="AC846" t="s">
        <v>490</v>
      </c>
      <c r="AD846" t="s">
        <v>164</v>
      </c>
      <c r="AE846" t="s">
        <v>657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452</v>
      </c>
      <c r="C847" t="s">
        <v>73</v>
      </c>
      <c r="D847" t="s">
        <v>164</v>
      </c>
      <c r="E847" t="s">
        <v>492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491</v>
      </c>
      <c r="AC847" t="s">
        <v>490</v>
      </c>
      <c r="AD847" t="s">
        <v>491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452</v>
      </c>
      <c r="C848" t="s">
        <v>73</v>
      </c>
      <c r="D848" t="s">
        <v>164</v>
      </c>
      <c r="E848" t="s">
        <v>647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491</v>
      </c>
      <c r="AC848" t="s">
        <v>490</v>
      </c>
      <c r="AD848" t="s">
        <v>491</v>
      </c>
      <c r="AE848" t="s">
        <v>657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452</v>
      </c>
      <c r="C849" t="s">
        <v>73</v>
      </c>
      <c r="D849" t="s">
        <v>491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491</v>
      </c>
      <c r="AC849" t="s">
        <v>490</v>
      </c>
      <c r="AD849" t="s">
        <v>513</v>
      </c>
      <c r="AE849" t="s">
        <v>657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452</v>
      </c>
      <c r="C850" t="s">
        <v>73</v>
      </c>
      <c r="D850" t="s">
        <v>491</v>
      </c>
      <c r="E850" t="s">
        <v>491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491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452</v>
      </c>
      <c r="C851" t="s">
        <v>73</v>
      </c>
      <c r="D851" t="s">
        <v>491</v>
      </c>
      <c r="E851" t="s">
        <v>492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491</v>
      </c>
      <c r="AC851" t="s">
        <v>164</v>
      </c>
      <c r="AD851" t="s">
        <v>164</v>
      </c>
      <c r="AE851" t="s">
        <v>657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452</v>
      </c>
      <c r="C852" t="s">
        <v>73</v>
      </c>
      <c r="D852" t="s">
        <v>491</v>
      </c>
      <c r="E852" t="s">
        <v>647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491</v>
      </c>
      <c r="AC852" t="s">
        <v>164</v>
      </c>
      <c r="AD852" t="s">
        <v>491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452</v>
      </c>
      <c r="C853" t="s">
        <v>73</v>
      </c>
      <c r="D853" t="s">
        <v>491</v>
      </c>
      <c r="E853" t="s">
        <v>512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491</v>
      </c>
      <c r="AC853" t="s">
        <v>164</v>
      </c>
      <c r="AD853" t="s">
        <v>491</v>
      </c>
      <c r="AE853" t="s">
        <v>657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452</v>
      </c>
      <c r="C854" t="s">
        <v>73</v>
      </c>
      <c r="D854" t="s">
        <v>513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491</v>
      </c>
      <c r="AC854" t="s">
        <v>164</v>
      </c>
      <c r="AD854" t="s">
        <v>492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452</v>
      </c>
      <c r="C855" t="s">
        <v>73</v>
      </c>
      <c r="D855" t="s">
        <v>513</v>
      </c>
      <c r="E855" t="s">
        <v>491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491</v>
      </c>
      <c r="AC855" t="s">
        <v>164</v>
      </c>
      <c r="AD855" t="s">
        <v>517</v>
      </c>
      <c r="AE855" t="s">
        <v>657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452</v>
      </c>
      <c r="C856" t="s">
        <v>73</v>
      </c>
      <c r="D856" t="s">
        <v>513</v>
      </c>
      <c r="E856" t="s">
        <v>513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491</v>
      </c>
      <c r="AC856" t="s">
        <v>164</v>
      </c>
      <c r="AD856" t="s">
        <v>512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452</v>
      </c>
      <c r="C857" t="s">
        <v>73</v>
      </c>
      <c r="D857" t="s">
        <v>492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491</v>
      </c>
      <c r="AC857" t="s">
        <v>673</v>
      </c>
      <c r="AD857" t="s">
        <v>511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452</v>
      </c>
      <c r="C858" t="s">
        <v>73</v>
      </c>
      <c r="D858" t="s">
        <v>492</v>
      </c>
      <c r="E858" t="s">
        <v>492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491</v>
      </c>
      <c r="AC858" t="s">
        <v>673</v>
      </c>
      <c r="AD858" t="s">
        <v>511</v>
      </c>
      <c r="AE858" t="s">
        <v>657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452</v>
      </c>
      <c r="C859" t="s">
        <v>73</v>
      </c>
      <c r="D859" t="s">
        <v>492</v>
      </c>
      <c r="E859" t="s">
        <v>519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491</v>
      </c>
      <c r="AC859" t="s">
        <v>673</v>
      </c>
      <c r="AD859" t="s">
        <v>164</v>
      </c>
      <c r="AE859" t="s">
        <v>657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452</v>
      </c>
      <c r="C860" t="s">
        <v>73</v>
      </c>
      <c r="D860" t="s">
        <v>647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491</v>
      </c>
      <c r="AC860" t="s">
        <v>673</v>
      </c>
      <c r="AD860" t="s">
        <v>491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452</v>
      </c>
      <c r="C861" t="s">
        <v>73</v>
      </c>
      <c r="D861" t="s">
        <v>647</v>
      </c>
      <c r="E861" t="s">
        <v>491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491</v>
      </c>
      <c r="AC861" t="s">
        <v>673</v>
      </c>
      <c r="AD861" t="s">
        <v>491</v>
      </c>
      <c r="AE861" t="s">
        <v>657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452</v>
      </c>
      <c r="C862" t="s">
        <v>73</v>
      </c>
      <c r="D862" t="s">
        <v>647</v>
      </c>
      <c r="E862" t="s">
        <v>647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491</v>
      </c>
      <c r="AC862" t="s">
        <v>673</v>
      </c>
      <c r="AD862" t="s">
        <v>513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452</v>
      </c>
      <c r="C863" t="s">
        <v>73</v>
      </c>
      <c r="D863" t="s">
        <v>647</v>
      </c>
      <c r="E863" t="s">
        <v>512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491</v>
      </c>
      <c r="AC863" t="s">
        <v>673</v>
      </c>
      <c r="AD863" t="s">
        <v>513</v>
      </c>
      <c r="AE863" t="s">
        <v>657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452</v>
      </c>
      <c r="C864" t="s">
        <v>73</v>
      </c>
      <c r="D864" t="s">
        <v>512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491</v>
      </c>
      <c r="AC864" t="s">
        <v>673</v>
      </c>
      <c r="AD864" t="s">
        <v>492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452</v>
      </c>
      <c r="C865" t="s">
        <v>73</v>
      </c>
      <c r="D865" t="s">
        <v>512</v>
      </c>
      <c r="E865" t="s">
        <v>512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491</v>
      </c>
      <c r="AC865" t="s">
        <v>673</v>
      </c>
      <c r="AD865" t="s">
        <v>514</v>
      </c>
      <c r="AE865" t="s">
        <v>657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452</v>
      </c>
      <c r="C866" t="s">
        <v>73</v>
      </c>
      <c r="D866" t="s">
        <v>519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491</v>
      </c>
      <c r="AC866" t="s">
        <v>673</v>
      </c>
      <c r="AD866" t="s">
        <v>517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452</v>
      </c>
      <c r="C867" t="s">
        <v>73</v>
      </c>
      <c r="D867" t="s">
        <v>519</v>
      </c>
      <c r="E867" t="s">
        <v>519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491</v>
      </c>
      <c r="AC867" t="s">
        <v>673</v>
      </c>
      <c r="AD867" t="s">
        <v>512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452</v>
      </c>
      <c r="C868" t="s">
        <v>73</v>
      </c>
      <c r="D868" t="s">
        <v>493</v>
      </c>
      <c r="E868" t="s">
        <v>493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491</v>
      </c>
      <c r="AC868" t="s">
        <v>673</v>
      </c>
      <c r="AD868" t="s">
        <v>512</v>
      </c>
      <c r="AE868" t="s">
        <v>657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453</v>
      </c>
      <c r="C869" t="s">
        <v>57</v>
      </c>
      <c r="D869" t="s">
        <v>490</v>
      </c>
      <c r="E869" t="s">
        <v>490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491</v>
      </c>
      <c r="AC869" t="s">
        <v>673</v>
      </c>
      <c r="AD869" t="s">
        <v>519</v>
      </c>
      <c r="AE869" t="s">
        <v>657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453</v>
      </c>
      <c r="C870" t="s">
        <v>57</v>
      </c>
      <c r="D870" t="s">
        <v>490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491</v>
      </c>
      <c r="AC870" t="s">
        <v>673</v>
      </c>
      <c r="AD870" t="s">
        <v>515</v>
      </c>
      <c r="AE870" t="s">
        <v>657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453</v>
      </c>
      <c r="C871" t="s">
        <v>57</v>
      </c>
      <c r="D871" t="s">
        <v>164</v>
      </c>
      <c r="E871" t="s">
        <v>490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491</v>
      </c>
      <c r="AC871" t="s">
        <v>513</v>
      </c>
      <c r="AD871" t="s">
        <v>671</v>
      </c>
      <c r="AE871" t="s">
        <v>657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453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491</v>
      </c>
      <c r="AC872" t="s">
        <v>513</v>
      </c>
      <c r="AD872" t="s">
        <v>511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453</v>
      </c>
      <c r="C873" t="s">
        <v>57</v>
      </c>
      <c r="D873" t="s">
        <v>164</v>
      </c>
      <c r="E873" t="s">
        <v>492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491</v>
      </c>
      <c r="AC873" t="s">
        <v>513</v>
      </c>
      <c r="AD873" t="s">
        <v>511</v>
      </c>
      <c r="AE873" t="s">
        <v>657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453</v>
      </c>
      <c r="C874" t="s">
        <v>57</v>
      </c>
      <c r="D874" t="s">
        <v>164</v>
      </c>
      <c r="E874" t="s">
        <v>512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491</v>
      </c>
      <c r="AC874" t="s">
        <v>513</v>
      </c>
      <c r="AD874" t="s">
        <v>164</v>
      </c>
      <c r="AE874" t="s">
        <v>657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453</v>
      </c>
      <c r="C875" t="s">
        <v>57</v>
      </c>
      <c r="D875" t="s">
        <v>491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491</v>
      </c>
      <c r="AC875" t="s">
        <v>513</v>
      </c>
      <c r="AD875" t="s">
        <v>491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453</v>
      </c>
      <c r="C876" t="s">
        <v>57</v>
      </c>
      <c r="D876" t="s">
        <v>491</v>
      </c>
      <c r="E876" t="s">
        <v>491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491</v>
      </c>
      <c r="AC876" t="s">
        <v>513</v>
      </c>
      <c r="AD876" t="s">
        <v>491</v>
      </c>
      <c r="AE876" t="s">
        <v>657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453</v>
      </c>
      <c r="C877" t="s">
        <v>57</v>
      </c>
      <c r="D877" t="s">
        <v>492</v>
      </c>
      <c r="E877" t="s">
        <v>492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491</v>
      </c>
      <c r="AC877" t="s">
        <v>513</v>
      </c>
      <c r="AD877" t="s">
        <v>513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453</v>
      </c>
      <c r="C878" t="s">
        <v>57</v>
      </c>
      <c r="D878" t="s">
        <v>512</v>
      </c>
      <c r="E878" t="s">
        <v>512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491</v>
      </c>
      <c r="AC878" t="s">
        <v>513</v>
      </c>
      <c r="AD878" t="s">
        <v>513</v>
      </c>
      <c r="AE878" t="s">
        <v>657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453</v>
      </c>
      <c r="C879" t="s">
        <v>57</v>
      </c>
      <c r="D879" t="s">
        <v>519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491</v>
      </c>
      <c r="AC879" t="s">
        <v>513</v>
      </c>
      <c r="AD879" t="s">
        <v>492</v>
      </c>
      <c r="AE879" t="s">
        <v>657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453</v>
      </c>
      <c r="C880" t="s">
        <v>57</v>
      </c>
      <c r="D880" t="s">
        <v>519</v>
      </c>
      <c r="E880" t="s">
        <v>519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491</v>
      </c>
      <c r="AC880" t="s">
        <v>492</v>
      </c>
      <c r="AD880" t="s">
        <v>491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453</v>
      </c>
      <c r="C881" t="s">
        <v>57</v>
      </c>
      <c r="D881" t="s">
        <v>493</v>
      </c>
      <c r="E881" t="s">
        <v>493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491</v>
      </c>
      <c r="AC881" t="s">
        <v>492</v>
      </c>
      <c r="AD881" t="s">
        <v>491</v>
      </c>
      <c r="AE881" t="s">
        <v>657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453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491</v>
      </c>
      <c r="AC882" t="s">
        <v>492</v>
      </c>
      <c r="AD882" t="s">
        <v>492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453</v>
      </c>
      <c r="C883" t="s">
        <v>59</v>
      </c>
      <c r="D883" t="s">
        <v>490</v>
      </c>
      <c r="E883" t="s">
        <v>490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491</v>
      </c>
      <c r="AC883" t="s">
        <v>672</v>
      </c>
      <c r="AD883" t="s">
        <v>511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453</v>
      </c>
      <c r="C884" t="s">
        <v>59</v>
      </c>
      <c r="D884" t="s">
        <v>490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491</v>
      </c>
      <c r="AC884" t="s">
        <v>672</v>
      </c>
      <c r="AD884" t="s">
        <v>511</v>
      </c>
      <c r="AE884" t="s">
        <v>657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453</v>
      </c>
      <c r="C885" t="s">
        <v>59</v>
      </c>
      <c r="D885" t="s">
        <v>164</v>
      </c>
      <c r="E885" t="s">
        <v>490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491</v>
      </c>
      <c r="AC885" t="s">
        <v>672</v>
      </c>
      <c r="AD885" t="s">
        <v>490</v>
      </c>
      <c r="AE885" t="s">
        <v>657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453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491</v>
      </c>
      <c r="AC886" t="s">
        <v>672</v>
      </c>
      <c r="AD886" t="s">
        <v>164</v>
      </c>
      <c r="AE886" t="s">
        <v>657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453</v>
      </c>
      <c r="C887" t="s">
        <v>59</v>
      </c>
      <c r="D887" t="s">
        <v>164</v>
      </c>
      <c r="E887" t="s">
        <v>491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491</v>
      </c>
      <c r="AC887" t="s">
        <v>672</v>
      </c>
      <c r="AD887" t="s">
        <v>491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453</v>
      </c>
      <c r="C888" t="s">
        <v>59</v>
      </c>
      <c r="D888" t="s">
        <v>491</v>
      </c>
      <c r="E888" t="s">
        <v>491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491</v>
      </c>
      <c r="AC888" t="s">
        <v>672</v>
      </c>
      <c r="AD888" t="s">
        <v>491</v>
      </c>
      <c r="AE888" t="s">
        <v>657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453</v>
      </c>
      <c r="C889" t="s">
        <v>59</v>
      </c>
      <c r="D889" t="s">
        <v>492</v>
      </c>
      <c r="E889" t="s">
        <v>492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491</v>
      </c>
      <c r="AC889" t="s">
        <v>672</v>
      </c>
      <c r="AD889" t="s">
        <v>513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453</v>
      </c>
      <c r="C890" t="s">
        <v>59</v>
      </c>
      <c r="D890" t="s">
        <v>647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491</v>
      </c>
      <c r="AC890" t="s">
        <v>672</v>
      </c>
      <c r="AD890" t="s">
        <v>513</v>
      </c>
      <c r="AE890" t="s">
        <v>657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453</v>
      </c>
      <c r="C891" t="s">
        <v>59</v>
      </c>
      <c r="D891" t="s">
        <v>519</v>
      </c>
      <c r="E891" t="s">
        <v>519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491</v>
      </c>
      <c r="AC891" t="s">
        <v>672</v>
      </c>
      <c r="AD891" t="s">
        <v>492</v>
      </c>
      <c r="AE891" t="s">
        <v>657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453</v>
      </c>
      <c r="C892" t="s">
        <v>59</v>
      </c>
      <c r="D892" t="s">
        <v>493</v>
      </c>
      <c r="E892" t="s">
        <v>493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491</v>
      </c>
      <c r="AC892" t="s">
        <v>672</v>
      </c>
      <c r="AD892" t="s">
        <v>672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453</v>
      </c>
      <c r="C893" t="s">
        <v>61</v>
      </c>
      <c r="D893" t="s">
        <v>490</v>
      </c>
      <c r="E893" t="s">
        <v>490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491</v>
      </c>
      <c r="AC893" t="s">
        <v>672</v>
      </c>
      <c r="AD893" t="s">
        <v>512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453</v>
      </c>
      <c r="C894" t="s">
        <v>61</v>
      </c>
      <c r="D894" t="s">
        <v>490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491</v>
      </c>
      <c r="AC894" t="s">
        <v>672</v>
      </c>
      <c r="AD894" t="s">
        <v>512</v>
      </c>
      <c r="AE894" t="s">
        <v>657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453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491</v>
      </c>
      <c r="AC895" t="s">
        <v>514</v>
      </c>
      <c r="AD895" t="s">
        <v>671</v>
      </c>
      <c r="AE895" t="s">
        <v>657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453</v>
      </c>
      <c r="C896" t="s">
        <v>61</v>
      </c>
      <c r="D896" t="s">
        <v>164</v>
      </c>
      <c r="E896" t="s">
        <v>491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491</v>
      </c>
      <c r="AC896" t="s">
        <v>514</v>
      </c>
      <c r="AD896" t="s">
        <v>491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453</v>
      </c>
      <c r="C897" t="s">
        <v>61</v>
      </c>
      <c r="D897" t="s">
        <v>164</v>
      </c>
      <c r="E897" t="s">
        <v>512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491</v>
      </c>
      <c r="AC897" t="s">
        <v>514</v>
      </c>
      <c r="AD897" t="s">
        <v>491</v>
      </c>
      <c r="AE897" t="s">
        <v>657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453</v>
      </c>
      <c r="C898" t="s">
        <v>61</v>
      </c>
      <c r="D898" t="s">
        <v>491</v>
      </c>
      <c r="E898" t="s">
        <v>511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491</v>
      </c>
      <c r="AC898" t="s">
        <v>514</v>
      </c>
      <c r="AD898" t="s">
        <v>513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453</v>
      </c>
      <c r="C899" t="s">
        <v>61</v>
      </c>
      <c r="D899" t="s">
        <v>491</v>
      </c>
      <c r="E899" t="s">
        <v>490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491</v>
      </c>
      <c r="AC899" t="s">
        <v>517</v>
      </c>
      <c r="AD899" t="s">
        <v>511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453</v>
      </c>
      <c r="C900" t="s">
        <v>61</v>
      </c>
      <c r="D900" t="s">
        <v>491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491</v>
      </c>
      <c r="AC900" t="s">
        <v>517</v>
      </c>
      <c r="AD900" t="s">
        <v>164</v>
      </c>
      <c r="AE900" t="s">
        <v>657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453</v>
      </c>
      <c r="C901" t="s">
        <v>61</v>
      </c>
      <c r="D901" t="s">
        <v>491</v>
      </c>
      <c r="E901" t="s">
        <v>491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491</v>
      </c>
      <c r="AC901" t="s">
        <v>517</v>
      </c>
      <c r="AD901" t="s">
        <v>491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453</v>
      </c>
      <c r="C902" t="s">
        <v>61</v>
      </c>
      <c r="D902" t="s">
        <v>491</v>
      </c>
      <c r="E902" t="s">
        <v>513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491</v>
      </c>
      <c r="AC902" t="s">
        <v>517</v>
      </c>
      <c r="AD902" t="s">
        <v>491</v>
      </c>
      <c r="AE902" t="s">
        <v>657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453</v>
      </c>
      <c r="C903" t="s">
        <v>61</v>
      </c>
      <c r="D903" t="s">
        <v>492</v>
      </c>
      <c r="E903" t="s">
        <v>492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491</v>
      </c>
      <c r="AC903" t="s">
        <v>517</v>
      </c>
      <c r="AD903" t="s">
        <v>513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453</v>
      </c>
      <c r="C904" t="s">
        <v>61</v>
      </c>
      <c r="D904" t="s">
        <v>512</v>
      </c>
      <c r="E904" t="s">
        <v>512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491</v>
      </c>
      <c r="AC904" t="s">
        <v>517</v>
      </c>
      <c r="AD904" t="s">
        <v>513</v>
      </c>
      <c r="AE904" t="s">
        <v>657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453</v>
      </c>
      <c r="C905" t="s">
        <v>61</v>
      </c>
      <c r="D905" t="s">
        <v>519</v>
      </c>
      <c r="E905" t="s">
        <v>519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491</v>
      </c>
      <c r="AC905" t="s">
        <v>517</v>
      </c>
      <c r="AD905" t="s">
        <v>517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453</v>
      </c>
      <c r="C906" t="s">
        <v>61</v>
      </c>
      <c r="D906" t="s">
        <v>493</v>
      </c>
      <c r="E906" t="s">
        <v>493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491</v>
      </c>
      <c r="AC906" t="s">
        <v>512</v>
      </c>
      <c r="AD906" t="s">
        <v>671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453</v>
      </c>
      <c r="C907" t="s">
        <v>61</v>
      </c>
      <c r="D907" t="s">
        <v>515</v>
      </c>
      <c r="E907" t="s">
        <v>515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491</v>
      </c>
      <c r="AC907" t="s">
        <v>512</v>
      </c>
      <c r="AD907" t="s">
        <v>671</v>
      </c>
      <c r="AE907" t="s">
        <v>657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453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491</v>
      </c>
      <c r="AC908" t="s">
        <v>512</v>
      </c>
      <c r="AD908" t="s">
        <v>511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453</v>
      </c>
      <c r="C909" t="s">
        <v>63</v>
      </c>
      <c r="D909" t="s">
        <v>511</v>
      </c>
      <c r="E909" t="s">
        <v>511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491</v>
      </c>
      <c r="AC909" t="s">
        <v>512</v>
      </c>
      <c r="AD909" t="s">
        <v>511</v>
      </c>
      <c r="AE909" t="s">
        <v>657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453</v>
      </c>
      <c r="C910" t="s">
        <v>63</v>
      </c>
      <c r="D910" t="s">
        <v>511</v>
      </c>
      <c r="E910" t="s">
        <v>490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491</v>
      </c>
      <c r="AC910" t="s">
        <v>512</v>
      </c>
      <c r="AD910" t="s">
        <v>490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453</v>
      </c>
      <c r="C911" t="s">
        <v>63</v>
      </c>
      <c r="D911" t="s">
        <v>490</v>
      </c>
      <c r="E911" t="s">
        <v>511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491</v>
      </c>
      <c r="AC911" t="s">
        <v>512</v>
      </c>
      <c r="AD911" t="s">
        <v>490</v>
      </c>
      <c r="AE911" t="s">
        <v>657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453</v>
      </c>
      <c r="C912" t="s">
        <v>63</v>
      </c>
      <c r="D912" t="s">
        <v>490</v>
      </c>
      <c r="E912" t="s">
        <v>490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491</v>
      </c>
      <c r="AC912" t="s">
        <v>512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453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491</v>
      </c>
      <c r="AC913" t="s">
        <v>512</v>
      </c>
      <c r="AD913" t="s">
        <v>164</v>
      </c>
      <c r="AE913" t="s">
        <v>657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453</v>
      </c>
      <c r="C914" t="s">
        <v>63</v>
      </c>
      <c r="D914" t="s">
        <v>164</v>
      </c>
      <c r="E914" t="s">
        <v>491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491</v>
      </c>
      <c r="AC914" t="s">
        <v>512</v>
      </c>
      <c r="AD914" t="s">
        <v>491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453</v>
      </c>
      <c r="C915" t="s">
        <v>63</v>
      </c>
      <c r="D915" t="s">
        <v>491</v>
      </c>
      <c r="E915" t="s">
        <v>511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491</v>
      </c>
      <c r="AC915" t="s">
        <v>512</v>
      </c>
      <c r="AD915" t="s">
        <v>491</v>
      </c>
      <c r="AE915" t="s">
        <v>657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453</v>
      </c>
      <c r="C916" t="s">
        <v>63</v>
      </c>
      <c r="D916" t="s">
        <v>491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491</v>
      </c>
      <c r="AC916" t="s">
        <v>512</v>
      </c>
      <c r="AD916" t="s">
        <v>513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453</v>
      </c>
      <c r="C917" t="s">
        <v>63</v>
      </c>
      <c r="D917" t="s">
        <v>491</v>
      </c>
      <c r="E917" t="s">
        <v>491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491</v>
      </c>
      <c r="AC917" t="s">
        <v>512</v>
      </c>
      <c r="AD917" t="s">
        <v>513</v>
      </c>
      <c r="AE917" t="s">
        <v>657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453</v>
      </c>
      <c r="C918" t="s">
        <v>63</v>
      </c>
      <c r="D918" t="s">
        <v>491</v>
      </c>
      <c r="E918" t="s">
        <v>512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491</v>
      </c>
      <c r="AC918" t="s">
        <v>512</v>
      </c>
      <c r="AD918" t="s">
        <v>492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453</v>
      </c>
      <c r="C919" t="s">
        <v>63</v>
      </c>
      <c r="D919" t="s">
        <v>492</v>
      </c>
      <c r="E919" t="s">
        <v>492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491</v>
      </c>
      <c r="AC919" t="s">
        <v>512</v>
      </c>
      <c r="AD919" t="s">
        <v>492</v>
      </c>
      <c r="AE919" t="s">
        <v>657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453</v>
      </c>
      <c r="C920" t="s">
        <v>63</v>
      </c>
      <c r="D920" t="s">
        <v>647</v>
      </c>
      <c r="E920" t="s">
        <v>647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491</v>
      </c>
      <c r="AC920" t="s">
        <v>512</v>
      </c>
      <c r="AD920" t="s">
        <v>672</v>
      </c>
      <c r="AE920" t="s">
        <v>657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453</v>
      </c>
      <c r="C921" t="s">
        <v>63</v>
      </c>
      <c r="D921" t="s">
        <v>512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491</v>
      </c>
      <c r="AC921" t="s">
        <v>512</v>
      </c>
      <c r="AD921" t="s">
        <v>514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453</v>
      </c>
      <c r="C922" t="s">
        <v>63</v>
      </c>
      <c r="D922" t="s">
        <v>519</v>
      </c>
      <c r="E922" t="s">
        <v>519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491</v>
      </c>
      <c r="AC922" t="s">
        <v>512</v>
      </c>
      <c r="AD922" t="s">
        <v>512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453</v>
      </c>
      <c r="C923" t="s">
        <v>63</v>
      </c>
      <c r="D923" t="s">
        <v>493</v>
      </c>
      <c r="E923" t="s">
        <v>493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491</v>
      </c>
      <c r="AC923" t="s">
        <v>512</v>
      </c>
      <c r="AD923" t="s">
        <v>512</v>
      </c>
      <c r="AE923" t="s">
        <v>657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453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491</v>
      </c>
      <c r="AC924" t="s">
        <v>512</v>
      </c>
      <c r="AD924" t="s">
        <v>567</v>
      </c>
      <c r="AE924" t="s">
        <v>657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453</v>
      </c>
      <c r="C925" t="s">
        <v>65</v>
      </c>
      <c r="D925" t="s">
        <v>511</v>
      </c>
      <c r="E925" t="s">
        <v>511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491</v>
      </c>
      <c r="AC925" t="s">
        <v>657</v>
      </c>
      <c r="AD925" t="s">
        <v>671</v>
      </c>
      <c r="AE925" t="s">
        <v>657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453</v>
      </c>
      <c r="C926" t="s">
        <v>65</v>
      </c>
      <c r="D926" t="s">
        <v>511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491</v>
      </c>
      <c r="AC926" t="s">
        <v>657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453</v>
      </c>
      <c r="C927" t="s">
        <v>65</v>
      </c>
      <c r="D927" t="s">
        <v>511</v>
      </c>
      <c r="E927" t="s">
        <v>491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491</v>
      </c>
      <c r="AC927" t="s">
        <v>657</v>
      </c>
      <c r="AD927" t="s">
        <v>164</v>
      </c>
      <c r="AE927" t="s">
        <v>657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453</v>
      </c>
      <c r="C928" t="s">
        <v>65</v>
      </c>
      <c r="D928" t="s">
        <v>490</v>
      </c>
      <c r="E928" t="s">
        <v>511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491</v>
      </c>
      <c r="AC928" t="s">
        <v>657</v>
      </c>
      <c r="AD928" t="s">
        <v>491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453</v>
      </c>
      <c r="C929" t="s">
        <v>65</v>
      </c>
      <c r="D929" t="s">
        <v>490</v>
      </c>
      <c r="E929" t="s">
        <v>490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491</v>
      </c>
      <c r="AC929" t="s">
        <v>657</v>
      </c>
      <c r="AD929" t="s">
        <v>491</v>
      </c>
      <c r="AE929" t="s">
        <v>657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453</v>
      </c>
      <c r="C930" t="s">
        <v>65</v>
      </c>
      <c r="D930" t="s">
        <v>490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491</v>
      </c>
      <c r="AC930" t="s">
        <v>657</v>
      </c>
      <c r="AD930" t="s">
        <v>513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453</v>
      </c>
      <c r="C931" t="s">
        <v>65</v>
      </c>
      <c r="D931" t="s">
        <v>490</v>
      </c>
      <c r="E931" t="s">
        <v>492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491</v>
      </c>
      <c r="AC931" t="s">
        <v>657</v>
      </c>
      <c r="AD931" t="s">
        <v>513</v>
      </c>
      <c r="AE931" t="s">
        <v>657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453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491</v>
      </c>
      <c r="AC932" t="s">
        <v>567</v>
      </c>
      <c r="AD932" t="s">
        <v>511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453</v>
      </c>
      <c r="C933" t="s">
        <v>65</v>
      </c>
      <c r="D933" t="s">
        <v>164</v>
      </c>
      <c r="E933" t="s">
        <v>491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491</v>
      </c>
      <c r="AC933" t="s">
        <v>567</v>
      </c>
      <c r="AD933" t="s">
        <v>491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453</v>
      </c>
      <c r="C934" t="s">
        <v>65</v>
      </c>
      <c r="D934" t="s">
        <v>491</v>
      </c>
      <c r="E934" t="s">
        <v>511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491</v>
      </c>
      <c r="AC934" t="s">
        <v>567</v>
      </c>
      <c r="AD934" t="s">
        <v>491</v>
      </c>
      <c r="AE934" t="s">
        <v>657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453</v>
      </c>
      <c r="C935" t="s">
        <v>65</v>
      </c>
      <c r="D935" t="s">
        <v>491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491</v>
      </c>
      <c r="AC935" t="s">
        <v>567</v>
      </c>
      <c r="AD935" t="s">
        <v>513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453</v>
      </c>
      <c r="C936" t="s">
        <v>65</v>
      </c>
      <c r="D936" t="s">
        <v>491</v>
      </c>
      <c r="E936" t="s">
        <v>491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491</v>
      </c>
      <c r="AC936" t="s">
        <v>567</v>
      </c>
      <c r="AD936" t="s">
        <v>512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453</v>
      </c>
      <c r="C937" t="s">
        <v>65</v>
      </c>
      <c r="D937" t="s">
        <v>491</v>
      </c>
      <c r="E937" t="s">
        <v>513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491</v>
      </c>
      <c r="AC937" t="s">
        <v>519</v>
      </c>
      <c r="AD937" t="s">
        <v>511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453</v>
      </c>
      <c r="C938" t="s">
        <v>65</v>
      </c>
      <c r="D938" t="s">
        <v>491</v>
      </c>
      <c r="E938" t="s">
        <v>492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491</v>
      </c>
      <c r="AC938" t="s">
        <v>519</v>
      </c>
      <c r="AD938" t="s">
        <v>511</v>
      </c>
      <c r="AE938" t="s">
        <v>657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453</v>
      </c>
      <c r="C939" t="s">
        <v>65</v>
      </c>
      <c r="D939" t="s">
        <v>491</v>
      </c>
      <c r="E939" t="s">
        <v>517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491</v>
      </c>
      <c r="AC939" t="s">
        <v>519</v>
      </c>
      <c r="AD939" t="s">
        <v>490</v>
      </c>
      <c r="AE939" t="s">
        <v>657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453</v>
      </c>
      <c r="C940" t="s">
        <v>65</v>
      </c>
      <c r="D940" t="s">
        <v>491</v>
      </c>
      <c r="E940" t="s">
        <v>512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491</v>
      </c>
      <c r="AC940" t="s">
        <v>519</v>
      </c>
      <c r="AD940" t="s">
        <v>164</v>
      </c>
      <c r="AE940" t="s">
        <v>657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453</v>
      </c>
      <c r="C941" t="s">
        <v>65</v>
      </c>
      <c r="D941" t="s">
        <v>491</v>
      </c>
      <c r="E941" t="s">
        <v>519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491</v>
      </c>
      <c r="AC941" t="s">
        <v>519</v>
      </c>
      <c r="AD941" t="s">
        <v>491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453</v>
      </c>
      <c r="C942" t="s">
        <v>65</v>
      </c>
      <c r="D942" t="s">
        <v>513</v>
      </c>
      <c r="E942" t="s">
        <v>513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491</v>
      </c>
      <c r="AC942" t="s">
        <v>519</v>
      </c>
      <c r="AD942" t="s">
        <v>491</v>
      </c>
      <c r="AE942" t="s">
        <v>657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453</v>
      </c>
      <c r="C943" t="s">
        <v>65</v>
      </c>
      <c r="D943" t="s">
        <v>492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491</v>
      </c>
      <c r="AC943" t="s">
        <v>519</v>
      </c>
      <c r="AD943" t="s">
        <v>513</v>
      </c>
      <c r="AE943" t="s">
        <v>657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453</v>
      </c>
      <c r="C944" t="s">
        <v>65</v>
      </c>
      <c r="D944" t="s">
        <v>492</v>
      </c>
      <c r="E944" t="s">
        <v>491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491</v>
      </c>
      <c r="AC944" t="s">
        <v>519</v>
      </c>
      <c r="AD944" t="s">
        <v>492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453</v>
      </c>
      <c r="C945" t="s">
        <v>65</v>
      </c>
      <c r="D945" t="s">
        <v>492</v>
      </c>
      <c r="E945" t="s">
        <v>492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491</v>
      </c>
      <c r="AC945" t="s">
        <v>519</v>
      </c>
      <c r="AD945" t="s">
        <v>492</v>
      </c>
      <c r="AE945" t="s">
        <v>657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453</v>
      </c>
      <c r="C946" t="s">
        <v>65</v>
      </c>
      <c r="D946" t="s">
        <v>517</v>
      </c>
      <c r="E946" t="s">
        <v>491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491</v>
      </c>
      <c r="AC946" t="s">
        <v>519</v>
      </c>
      <c r="AD946" t="s">
        <v>517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453</v>
      </c>
      <c r="C947" t="s">
        <v>65</v>
      </c>
      <c r="D947" t="s">
        <v>517</v>
      </c>
      <c r="E947" t="s">
        <v>517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491</v>
      </c>
      <c r="AC947" t="s">
        <v>519</v>
      </c>
      <c r="AD947" t="s">
        <v>519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453</v>
      </c>
      <c r="C948" t="s">
        <v>65</v>
      </c>
      <c r="D948" t="s">
        <v>512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491</v>
      </c>
      <c r="AC948" t="s">
        <v>519</v>
      </c>
      <c r="AD948" t="s">
        <v>519</v>
      </c>
      <c r="AE948" t="s">
        <v>657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453</v>
      </c>
      <c r="C949" t="s">
        <v>65</v>
      </c>
      <c r="D949" t="s">
        <v>512</v>
      </c>
      <c r="E949" t="s">
        <v>647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491</v>
      </c>
      <c r="AC949" t="s">
        <v>493</v>
      </c>
      <c r="AD949" t="s">
        <v>491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453</v>
      </c>
      <c r="C950" t="s">
        <v>65</v>
      </c>
      <c r="D950" t="s">
        <v>512</v>
      </c>
      <c r="E950" t="s">
        <v>512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491</v>
      </c>
      <c r="AC950" t="s">
        <v>493</v>
      </c>
      <c r="AD950" t="s">
        <v>491</v>
      </c>
      <c r="AE950" t="s">
        <v>657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453</v>
      </c>
      <c r="C951" t="s">
        <v>65</v>
      </c>
      <c r="D951" t="s">
        <v>567</v>
      </c>
      <c r="E951" t="s">
        <v>567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491</v>
      </c>
      <c r="AC951" t="s">
        <v>493</v>
      </c>
      <c r="AD951" t="s">
        <v>493</v>
      </c>
      <c r="AE951" t="s">
        <v>657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453</v>
      </c>
      <c r="C952" t="s">
        <v>65</v>
      </c>
      <c r="D952" t="s">
        <v>519</v>
      </c>
      <c r="E952" t="s">
        <v>519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491</v>
      </c>
      <c r="AC952" t="s">
        <v>515</v>
      </c>
      <c r="AD952" t="s">
        <v>164</v>
      </c>
      <c r="AE952" t="s">
        <v>657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453</v>
      </c>
      <c r="C953" t="s">
        <v>65</v>
      </c>
      <c r="D953" t="s">
        <v>493</v>
      </c>
      <c r="E953" t="s">
        <v>493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491</v>
      </c>
      <c r="AC953" t="s">
        <v>515</v>
      </c>
      <c r="AD953" t="s">
        <v>491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453</v>
      </c>
      <c r="C954" t="s">
        <v>65</v>
      </c>
      <c r="D954" t="s">
        <v>493</v>
      </c>
      <c r="E954" t="s">
        <v>515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491</v>
      </c>
      <c r="AC954" t="s">
        <v>515</v>
      </c>
      <c r="AD954" t="s">
        <v>491</v>
      </c>
      <c r="AE954" t="s">
        <v>657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453</v>
      </c>
      <c r="C955" t="s">
        <v>65</v>
      </c>
      <c r="D955" t="s">
        <v>515</v>
      </c>
      <c r="E955" t="s">
        <v>515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513</v>
      </c>
      <c r="AC955" t="s">
        <v>164</v>
      </c>
      <c r="AD955" t="s">
        <v>513</v>
      </c>
      <c r="AE955" t="s">
        <v>657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453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513</v>
      </c>
      <c r="AC956" t="s">
        <v>673</v>
      </c>
      <c r="AD956" t="s">
        <v>491</v>
      </c>
      <c r="AE956" t="s">
        <v>657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453</v>
      </c>
      <c r="C957" t="s">
        <v>67</v>
      </c>
      <c r="D957" t="s">
        <v>511</v>
      </c>
      <c r="E957" t="s">
        <v>511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513</v>
      </c>
      <c r="AC957" t="s">
        <v>673</v>
      </c>
      <c r="AD957" t="s">
        <v>513</v>
      </c>
      <c r="AE957" t="s">
        <v>657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453</v>
      </c>
      <c r="C958" t="s">
        <v>67</v>
      </c>
      <c r="D958" t="s">
        <v>511</v>
      </c>
      <c r="E958" t="s">
        <v>491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513</v>
      </c>
      <c r="AC958" t="s">
        <v>513</v>
      </c>
      <c r="AD958" t="s">
        <v>491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453</v>
      </c>
      <c r="C959" t="s">
        <v>67</v>
      </c>
      <c r="D959" t="s">
        <v>490</v>
      </c>
      <c r="E959" t="s">
        <v>511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513</v>
      </c>
      <c r="AC959" t="s">
        <v>513</v>
      </c>
      <c r="AD959" t="s">
        <v>491</v>
      </c>
      <c r="AE959" t="s">
        <v>657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453</v>
      </c>
      <c r="C960" t="s">
        <v>67</v>
      </c>
      <c r="D960" t="s">
        <v>490</v>
      </c>
      <c r="E960" t="s">
        <v>490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513</v>
      </c>
      <c r="AC960" t="s">
        <v>513</v>
      </c>
      <c r="AD960" t="s">
        <v>513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453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513</v>
      </c>
      <c r="AC961" t="s">
        <v>513</v>
      </c>
      <c r="AD961" t="s">
        <v>513</v>
      </c>
      <c r="AE961" t="s">
        <v>657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453</v>
      </c>
      <c r="C962" t="s">
        <v>67</v>
      </c>
      <c r="D962" t="s">
        <v>491</v>
      </c>
      <c r="E962" t="s">
        <v>511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513</v>
      </c>
      <c r="AC962" t="s">
        <v>672</v>
      </c>
      <c r="AD962" t="s">
        <v>491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453</v>
      </c>
      <c r="C963" t="s">
        <v>67</v>
      </c>
      <c r="D963" t="s">
        <v>491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513</v>
      </c>
      <c r="AC963" t="s">
        <v>672</v>
      </c>
      <c r="AD963" t="s">
        <v>491</v>
      </c>
      <c r="AE963" t="s">
        <v>657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453</v>
      </c>
      <c r="C964" t="s">
        <v>67</v>
      </c>
      <c r="D964" t="s">
        <v>491</v>
      </c>
      <c r="E964" t="s">
        <v>491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513</v>
      </c>
      <c r="AC964" t="s">
        <v>512</v>
      </c>
      <c r="AD964" t="s">
        <v>491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453</v>
      </c>
      <c r="C965" t="s">
        <v>67</v>
      </c>
      <c r="D965" t="s">
        <v>491</v>
      </c>
      <c r="E965" t="s">
        <v>513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513</v>
      </c>
      <c r="AC965" t="s">
        <v>512</v>
      </c>
      <c r="AD965" t="s">
        <v>491</v>
      </c>
      <c r="AE965" t="s">
        <v>657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453</v>
      </c>
      <c r="C966" t="s">
        <v>67</v>
      </c>
      <c r="D966" t="s">
        <v>491</v>
      </c>
      <c r="E966" t="s">
        <v>517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513</v>
      </c>
      <c r="AC966" t="s">
        <v>512</v>
      </c>
      <c r="AD966" t="s">
        <v>513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453</v>
      </c>
      <c r="C967" t="s">
        <v>67</v>
      </c>
      <c r="D967" t="s">
        <v>491</v>
      </c>
      <c r="E967" t="s">
        <v>512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513</v>
      </c>
      <c r="AC967" t="s">
        <v>657</v>
      </c>
      <c r="AD967" t="s">
        <v>513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453</v>
      </c>
      <c r="C968" t="s">
        <v>67</v>
      </c>
      <c r="D968" t="s">
        <v>513</v>
      </c>
      <c r="E968" t="s">
        <v>513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513</v>
      </c>
      <c r="AC968" t="s">
        <v>567</v>
      </c>
      <c r="AD968" t="s">
        <v>513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453</v>
      </c>
      <c r="C969" t="s">
        <v>67</v>
      </c>
      <c r="D969" t="s">
        <v>492</v>
      </c>
      <c r="E969" t="s">
        <v>492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513</v>
      </c>
      <c r="AC969" t="s">
        <v>519</v>
      </c>
      <c r="AD969" t="s">
        <v>491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453</v>
      </c>
      <c r="C970" t="s">
        <v>67</v>
      </c>
      <c r="D970" t="s">
        <v>647</v>
      </c>
      <c r="E970" t="s">
        <v>647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492</v>
      </c>
      <c r="AC970" t="s">
        <v>671</v>
      </c>
      <c r="AD970" t="s">
        <v>492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453</v>
      </c>
      <c r="C971" t="s">
        <v>67</v>
      </c>
      <c r="D971" t="s">
        <v>514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492</v>
      </c>
      <c r="AC971" t="s">
        <v>671</v>
      </c>
      <c r="AD971" t="s">
        <v>492</v>
      </c>
      <c r="AE971" t="s">
        <v>657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453</v>
      </c>
      <c r="C972" t="s">
        <v>67</v>
      </c>
      <c r="D972" t="s">
        <v>514</v>
      </c>
      <c r="E972" t="s">
        <v>514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492</v>
      </c>
      <c r="AC972" t="s">
        <v>511</v>
      </c>
      <c r="AD972" t="s">
        <v>164</v>
      </c>
      <c r="AE972" t="s">
        <v>657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453</v>
      </c>
      <c r="C973" t="s">
        <v>67</v>
      </c>
      <c r="D973" t="s">
        <v>517</v>
      </c>
      <c r="E973" t="s">
        <v>514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492</v>
      </c>
      <c r="AC973" t="s">
        <v>511</v>
      </c>
      <c r="AD973" t="s">
        <v>492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453</v>
      </c>
      <c r="C974" t="s">
        <v>67</v>
      </c>
      <c r="D974" t="s">
        <v>517</v>
      </c>
      <c r="E974" t="s">
        <v>517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492</v>
      </c>
      <c r="AC974" t="s">
        <v>511</v>
      </c>
      <c r="AD974" t="s">
        <v>492</v>
      </c>
      <c r="AE974" t="s">
        <v>657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453</v>
      </c>
      <c r="C975" t="s">
        <v>67</v>
      </c>
      <c r="D975" t="s">
        <v>512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492</v>
      </c>
      <c r="AC975" t="s">
        <v>490</v>
      </c>
      <c r="AD975" t="s">
        <v>490</v>
      </c>
      <c r="AE975" t="s">
        <v>657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453</v>
      </c>
      <c r="C976" t="s">
        <v>67</v>
      </c>
      <c r="D976" t="s">
        <v>512</v>
      </c>
      <c r="E976" t="s">
        <v>512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492</v>
      </c>
      <c r="AC976" t="s">
        <v>490</v>
      </c>
      <c r="AD976" t="s">
        <v>492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453</v>
      </c>
      <c r="C977" t="s">
        <v>67</v>
      </c>
      <c r="D977" t="s">
        <v>519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492</v>
      </c>
      <c r="AC977" t="s">
        <v>490</v>
      </c>
      <c r="AD977" t="s">
        <v>492</v>
      </c>
      <c r="AE977" t="s">
        <v>657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453</v>
      </c>
      <c r="C978" t="s">
        <v>67</v>
      </c>
      <c r="D978" t="s">
        <v>519</v>
      </c>
      <c r="E978" t="s">
        <v>519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492</v>
      </c>
      <c r="AC978" t="s">
        <v>164</v>
      </c>
      <c r="AD978" t="s">
        <v>164</v>
      </c>
      <c r="AE978" t="s">
        <v>657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453</v>
      </c>
      <c r="C979" t="s">
        <v>67</v>
      </c>
      <c r="D979" t="s">
        <v>493</v>
      </c>
      <c r="E979" t="s">
        <v>493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492</v>
      </c>
      <c r="AC979" t="s">
        <v>164</v>
      </c>
      <c r="AD979" t="s">
        <v>491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453</v>
      </c>
      <c r="C980" t="s">
        <v>67</v>
      </c>
      <c r="D980" t="s">
        <v>515</v>
      </c>
      <c r="E980" t="s">
        <v>515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492</v>
      </c>
      <c r="AC980" t="s">
        <v>164</v>
      </c>
      <c r="AD980" t="s">
        <v>492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453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492</v>
      </c>
      <c r="AC981" t="s">
        <v>164</v>
      </c>
      <c r="AD981" t="s">
        <v>492</v>
      </c>
      <c r="AE981" t="s">
        <v>657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453</v>
      </c>
      <c r="C982" t="s">
        <v>69</v>
      </c>
      <c r="D982" t="s">
        <v>511</v>
      </c>
      <c r="E982" t="s">
        <v>511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492</v>
      </c>
      <c r="AC982" t="s">
        <v>673</v>
      </c>
      <c r="AD982" t="s">
        <v>492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453</v>
      </c>
      <c r="C983" t="s">
        <v>69</v>
      </c>
      <c r="D983" t="s">
        <v>490</v>
      </c>
      <c r="E983" t="s">
        <v>490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492</v>
      </c>
      <c r="AC983" t="s">
        <v>673</v>
      </c>
      <c r="AD983" t="s">
        <v>492</v>
      </c>
      <c r="AE983" t="s">
        <v>657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453</v>
      </c>
      <c r="C984" t="s">
        <v>69</v>
      </c>
      <c r="D984" t="s">
        <v>490</v>
      </c>
      <c r="E984" t="s">
        <v>517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492</v>
      </c>
      <c r="AC984" t="s">
        <v>673</v>
      </c>
      <c r="AD984" t="s">
        <v>512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453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492</v>
      </c>
      <c r="AC985" t="s">
        <v>513</v>
      </c>
      <c r="AD985" t="s">
        <v>490</v>
      </c>
      <c r="AE985" t="s">
        <v>657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453</v>
      </c>
      <c r="C986" t="s">
        <v>69</v>
      </c>
      <c r="D986" t="s">
        <v>164</v>
      </c>
      <c r="E986" t="s">
        <v>491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492</v>
      </c>
      <c r="AC986" t="s">
        <v>513</v>
      </c>
      <c r="AD986" t="s">
        <v>513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453</v>
      </c>
      <c r="C987" t="s">
        <v>69</v>
      </c>
      <c r="D987" t="s">
        <v>164</v>
      </c>
      <c r="E987" t="s">
        <v>517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492</v>
      </c>
      <c r="AC987" t="s">
        <v>513</v>
      </c>
      <c r="AD987" t="s">
        <v>513</v>
      </c>
      <c r="AE987" t="s">
        <v>657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453</v>
      </c>
      <c r="C988" t="s">
        <v>69</v>
      </c>
      <c r="D988" t="s">
        <v>164</v>
      </c>
      <c r="E988" t="s">
        <v>512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492</v>
      </c>
      <c r="AC988" t="s">
        <v>513</v>
      </c>
      <c r="AD988" t="s">
        <v>492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453</v>
      </c>
      <c r="C989" t="s">
        <v>69</v>
      </c>
      <c r="D989" t="s">
        <v>491</v>
      </c>
      <c r="E989" t="s">
        <v>511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492</v>
      </c>
      <c r="AC989" t="s">
        <v>513</v>
      </c>
      <c r="AD989" t="s">
        <v>492</v>
      </c>
      <c r="AE989" t="s">
        <v>657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453</v>
      </c>
      <c r="C990" t="s">
        <v>69</v>
      </c>
      <c r="D990" t="s">
        <v>491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492</v>
      </c>
      <c r="AC990" t="s">
        <v>513</v>
      </c>
      <c r="AD990" t="s">
        <v>514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453</v>
      </c>
      <c r="C991" t="s">
        <v>69</v>
      </c>
      <c r="D991" t="s">
        <v>491</v>
      </c>
      <c r="E991" t="s">
        <v>491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492</v>
      </c>
      <c r="AC991" t="s">
        <v>492</v>
      </c>
      <c r="AD991" t="s">
        <v>164</v>
      </c>
      <c r="AE991" t="s">
        <v>657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453</v>
      </c>
      <c r="C992" t="s">
        <v>69</v>
      </c>
      <c r="D992" t="s">
        <v>491</v>
      </c>
      <c r="E992" t="s">
        <v>513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492</v>
      </c>
      <c r="AC992" t="s">
        <v>492</v>
      </c>
      <c r="AD992" t="s">
        <v>491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453</v>
      </c>
      <c r="C993" t="s">
        <v>69</v>
      </c>
      <c r="D993" t="s">
        <v>491</v>
      </c>
      <c r="E993" t="s">
        <v>517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492</v>
      </c>
      <c r="AC993" t="s">
        <v>492</v>
      </c>
      <c r="AD993" t="s">
        <v>491</v>
      </c>
      <c r="AE993" t="s">
        <v>657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453</v>
      </c>
      <c r="C994" t="s">
        <v>69</v>
      </c>
      <c r="D994" t="s">
        <v>491</v>
      </c>
      <c r="E994" t="s">
        <v>512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492</v>
      </c>
      <c r="AC994" t="s">
        <v>492</v>
      </c>
      <c r="AD994" t="s">
        <v>513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453</v>
      </c>
      <c r="C995" t="s">
        <v>69</v>
      </c>
      <c r="D995" t="s">
        <v>491</v>
      </c>
      <c r="E995" t="s">
        <v>515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492</v>
      </c>
      <c r="AC995" t="s">
        <v>492</v>
      </c>
      <c r="AD995" t="s">
        <v>492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453</v>
      </c>
      <c r="C996" t="s">
        <v>69</v>
      </c>
      <c r="D996" t="s">
        <v>513</v>
      </c>
      <c r="E996" t="s">
        <v>513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492</v>
      </c>
      <c r="AC996" t="s">
        <v>492</v>
      </c>
      <c r="AD996" t="s">
        <v>492</v>
      </c>
      <c r="AE996" t="s">
        <v>657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453</v>
      </c>
      <c r="C997" t="s">
        <v>69</v>
      </c>
      <c r="D997" t="s">
        <v>492</v>
      </c>
      <c r="E997" t="s">
        <v>492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492</v>
      </c>
      <c r="AC997" t="s">
        <v>492</v>
      </c>
      <c r="AD997" t="s">
        <v>672</v>
      </c>
      <c r="AE997" t="s">
        <v>657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453</v>
      </c>
      <c r="C998" t="s">
        <v>69</v>
      </c>
      <c r="D998" t="s">
        <v>647</v>
      </c>
      <c r="E998" t="s">
        <v>647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492</v>
      </c>
      <c r="AC998" t="s">
        <v>492</v>
      </c>
      <c r="AD998" t="s">
        <v>512</v>
      </c>
      <c r="AE998" t="s">
        <v>657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453</v>
      </c>
      <c r="C999" t="s">
        <v>69</v>
      </c>
      <c r="D999" t="s">
        <v>514</v>
      </c>
      <c r="E999" t="s">
        <v>514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492</v>
      </c>
      <c r="AC999" t="s">
        <v>672</v>
      </c>
      <c r="AD999" t="s">
        <v>490</v>
      </c>
      <c r="AE999" t="s">
        <v>657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453</v>
      </c>
      <c r="C1000" t="s">
        <v>69</v>
      </c>
      <c r="D1000" t="s">
        <v>517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492</v>
      </c>
      <c r="AC1000" t="s">
        <v>672</v>
      </c>
      <c r="AD1000" t="s">
        <v>164</v>
      </c>
      <c r="AE1000" t="s">
        <v>657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453</v>
      </c>
      <c r="C1001" t="s">
        <v>69</v>
      </c>
      <c r="D1001" t="s">
        <v>517</v>
      </c>
      <c r="E1001" t="s">
        <v>517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492</v>
      </c>
      <c r="AC1001" t="s">
        <v>672</v>
      </c>
      <c r="AD1001" t="s">
        <v>491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453</v>
      </c>
      <c r="C1002" t="s">
        <v>69</v>
      </c>
      <c r="D1002" t="s">
        <v>512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492</v>
      </c>
      <c r="AC1002" t="s">
        <v>672</v>
      </c>
      <c r="AD1002" t="s">
        <v>491</v>
      </c>
      <c r="AE1002" t="s">
        <v>657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453</v>
      </c>
      <c r="C1003" t="s">
        <v>69</v>
      </c>
      <c r="D1003" t="s">
        <v>512</v>
      </c>
      <c r="E1003" t="s">
        <v>491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492</v>
      </c>
      <c r="AC1003" t="s">
        <v>672</v>
      </c>
      <c r="AD1003" t="s">
        <v>492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453</v>
      </c>
      <c r="C1004" t="s">
        <v>69</v>
      </c>
      <c r="D1004" t="s">
        <v>512</v>
      </c>
      <c r="E1004" t="s">
        <v>512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492</v>
      </c>
      <c r="AC1004" t="s">
        <v>672</v>
      </c>
      <c r="AD1004" t="s">
        <v>492</v>
      </c>
      <c r="AE1004" t="s">
        <v>657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453</v>
      </c>
      <c r="C1005" t="s">
        <v>69</v>
      </c>
      <c r="D1005" t="s">
        <v>512</v>
      </c>
      <c r="E1005" t="s">
        <v>567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492</v>
      </c>
      <c r="AC1005" t="s">
        <v>672</v>
      </c>
      <c r="AD1005" t="s">
        <v>519</v>
      </c>
      <c r="AE1005" t="s">
        <v>657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453</v>
      </c>
      <c r="C1006" t="s">
        <v>69</v>
      </c>
      <c r="D1006" t="s">
        <v>519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492</v>
      </c>
      <c r="AC1006" t="s">
        <v>514</v>
      </c>
      <c r="AD1006" t="s">
        <v>164</v>
      </c>
      <c r="AE1006" t="s">
        <v>657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453</v>
      </c>
      <c r="C1007" t="s">
        <v>69</v>
      </c>
      <c r="D1007" t="s">
        <v>519</v>
      </c>
      <c r="E1007" t="s">
        <v>519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492</v>
      </c>
      <c r="AC1007" t="s">
        <v>514</v>
      </c>
      <c r="AD1007" t="s">
        <v>492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453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492</v>
      </c>
      <c r="AC1008" t="s">
        <v>514</v>
      </c>
      <c r="AD1008" t="s">
        <v>492</v>
      </c>
      <c r="AE1008" t="s">
        <v>657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453</v>
      </c>
      <c r="C1009" t="s">
        <v>71</v>
      </c>
      <c r="D1009" t="s">
        <v>511</v>
      </c>
      <c r="E1009" t="s">
        <v>511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492</v>
      </c>
      <c r="AC1009" t="s">
        <v>517</v>
      </c>
      <c r="AD1009" t="s">
        <v>492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453</v>
      </c>
      <c r="C1010" t="s">
        <v>71</v>
      </c>
      <c r="D1010" t="s">
        <v>490</v>
      </c>
      <c r="E1010" t="s">
        <v>490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492</v>
      </c>
      <c r="AC1010" t="s">
        <v>517</v>
      </c>
      <c r="AD1010" t="s">
        <v>492</v>
      </c>
      <c r="AE1010" t="s">
        <v>657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453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492</v>
      </c>
      <c r="AC1011" t="s">
        <v>512</v>
      </c>
      <c r="AD1011" t="s">
        <v>490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453</v>
      </c>
      <c r="C1012" t="s">
        <v>71</v>
      </c>
      <c r="D1012" t="s">
        <v>164</v>
      </c>
      <c r="E1012" t="s">
        <v>491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492</v>
      </c>
      <c r="AC1012" t="s">
        <v>512</v>
      </c>
      <c r="AD1012" t="s">
        <v>164</v>
      </c>
      <c r="AE1012" t="s">
        <v>657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453</v>
      </c>
      <c r="C1013" t="s">
        <v>71</v>
      </c>
      <c r="D1013" t="s">
        <v>164</v>
      </c>
      <c r="E1013" t="s">
        <v>513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492</v>
      </c>
      <c r="AC1013" t="s">
        <v>512</v>
      </c>
      <c r="AD1013" t="s">
        <v>491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453</v>
      </c>
      <c r="C1014" t="s">
        <v>71</v>
      </c>
      <c r="D1014" t="s">
        <v>164</v>
      </c>
      <c r="E1014" t="s">
        <v>517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492</v>
      </c>
      <c r="AC1014" t="s">
        <v>512</v>
      </c>
      <c r="AD1014" t="s">
        <v>491</v>
      </c>
      <c r="AE1014" t="s">
        <v>657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453</v>
      </c>
      <c r="C1015" t="s">
        <v>71</v>
      </c>
      <c r="D1015" t="s">
        <v>164</v>
      </c>
      <c r="E1015" t="s">
        <v>512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492</v>
      </c>
      <c r="AC1015" t="s">
        <v>512</v>
      </c>
      <c r="AD1015" t="s">
        <v>492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453</v>
      </c>
      <c r="C1016" t="s">
        <v>71</v>
      </c>
      <c r="D1016" t="s">
        <v>491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492</v>
      </c>
      <c r="AC1016" t="s">
        <v>512</v>
      </c>
      <c r="AD1016" t="s">
        <v>492</v>
      </c>
      <c r="AE1016" t="s">
        <v>657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453</v>
      </c>
      <c r="C1017" t="s">
        <v>71</v>
      </c>
      <c r="D1017" t="s">
        <v>491</v>
      </c>
      <c r="E1017" t="s">
        <v>491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492</v>
      </c>
      <c r="AC1017" t="s">
        <v>512</v>
      </c>
      <c r="AD1017" t="s">
        <v>512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453</v>
      </c>
      <c r="C1018" t="s">
        <v>71</v>
      </c>
      <c r="D1018" t="s">
        <v>491</v>
      </c>
      <c r="E1018" t="s">
        <v>647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492</v>
      </c>
      <c r="AC1018" t="s">
        <v>512</v>
      </c>
      <c r="AD1018" t="s">
        <v>512</v>
      </c>
      <c r="AE1018" t="s">
        <v>657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453</v>
      </c>
      <c r="C1019" t="s">
        <v>71</v>
      </c>
      <c r="D1019" t="s">
        <v>491</v>
      </c>
      <c r="E1019" t="s">
        <v>517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492</v>
      </c>
      <c r="AC1019" t="s">
        <v>657</v>
      </c>
      <c r="AD1019" t="s">
        <v>164</v>
      </c>
      <c r="AE1019" t="s">
        <v>657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453</v>
      </c>
      <c r="C1020" t="s">
        <v>71</v>
      </c>
      <c r="D1020" t="s">
        <v>491</v>
      </c>
      <c r="E1020" t="s">
        <v>512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492</v>
      </c>
      <c r="AC1020" t="s">
        <v>657</v>
      </c>
      <c r="AD1020" t="s">
        <v>492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453</v>
      </c>
      <c r="C1021" t="s">
        <v>71</v>
      </c>
      <c r="D1021" t="s">
        <v>513</v>
      </c>
      <c r="E1021" t="s">
        <v>513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492</v>
      </c>
      <c r="AC1021" t="s">
        <v>657</v>
      </c>
      <c r="AD1021" t="s">
        <v>492</v>
      </c>
      <c r="AE1021" t="s">
        <v>657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453</v>
      </c>
      <c r="C1022" t="s">
        <v>71</v>
      </c>
      <c r="D1022" t="s">
        <v>492</v>
      </c>
      <c r="E1022" t="s">
        <v>492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492</v>
      </c>
      <c r="AC1022" t="s">
        <v>567</v>
      </c>
      <c r="AD1022" t="s">
        <v>492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453</v>
      </c>
      <c r="C1023" t="s">
        <v>71</v>
      </c>
      <c r="D1023" t="s">
        <v>647</v>
      </c>
      <c r="E1023" t="s">
        <v>647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492</v>
      </c>
      <c r="AC1023" t="s">
        <v>567</v>
      </c>
      <c r="AD1023" t="s">
        <v>492</v>
      </c>
      <c r="AE1023" t="s">
        <v>657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453</v>
      </c>
      <c r="C1024" t="s">
        <v>71</v>
      </c>
      <c r="D1024" t="s">
        <v>514</v>
      </c>
      <c r="E1024" t="s">
        <v>514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492</v>
      </c>
      <c r="AC1024" t="s">
        <v>519</v>
      </c>
      <c r="AD1024" t="s">
        <v>164</v>
      </c>
      <c r="AE1024" t="s">
        <v>657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453</v>
      </c>
      <c r="C1025" t="s">
        <v>71</v>
      </c>
      <c r="D1025" t="s">
        <v>517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492</v>
      </c>
      <c r="AC1025" t="s">
        <v>519</v>
      </c>
      <c r="AD1025" t="s">
        <v>492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453</v>
      </c>
      <c r="C1026" t="s">
        <v>71</v>
      </c>
      <c r="D1026" t="s">
        <v>517</v>
      </c>
      <c r="E1026" t="s">
        <v>517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492</v>
      </c>
      <c r="AC1026" t="s">
        <v>519</v>
      </c>
      <c r="AD1026" t="s">
        <v>492</v>
      </c>
      <c r="AE1026" t="s">
        <v>657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453</v>
      </c>
      <c r="C1027" t="s">
        <v>71</v>
      </c>
      <c r="D1027" t="s">
        <v>512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492</v>
      </c>
      <c r="AC1027" t="s">
        <v>493</v>
      </c>
      <c r="AD1027" t="s">
        <v>492</v>
      </c>
      <c r="AE1027" t="s">
        <v>657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453</v>
      </c>
      <c r="C1028" t="s">
        <v>71</v>
      </c>
      <c r="D1028" t="s">
        <v>512</v>
      </c>
      <c r="E1028" t="s">
        <v>491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492</v>
      </c>
      <c r="AC1028" t="s">
        <v>515</v>
      </c>
      <c r="AD1028" t="s">
        <v>492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453</v>
      </c>
      <c r="C1029" t="s">
        <v>71</v>
      </c>
      <c r="D1029" t="s">
        <v>512</v>
      </c>
      <c r="E1029" t="s">
        <v>512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492</v>
      </c>
      <c r="AC1029" t="s">
        <v>515</v>
      </c>
      <c r="AD1029" t="s">
        <v>492</v>
      </c>
      <c r="AE1029" t="s">
        <v>657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453</v>
      </c>
      <c r="C1030" t="s">
        <v>71</v>
      </c>
      <c r="D1030" t="s">
        <v>519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672</v>
      </c>
      <c r="AC1030" t="s">
        <v>490</v>
      </c>
      <c r="AD1030" t="s">
        <v>672</v>
      </c>
      <c r="AE1030" t="s">
        <v>657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453</v>
      </c>
      <c r="C1031" t="s">
        <v>71</v>
      </c>
      <c r="D1031" t="s">
        <v>519</v>
      </c>
      <c r="E1031" t="s">
        <v>519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672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453</v>
      </c>
      <c r="C1032" t="s">
        <v>71</v>
      </c>
      <c r="D1032" t="s">
        <v>493</v>
      </c>
      <c r="E1032" t="s">
        <v>493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672</v>
      </c>
      <c r="AC1032" t="s">
        <v>673</v>
      </c>
      <c r="AD1032" t="s">
        <v>672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453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672</v>
      </c>
      <c r="AC1033" t="s">
        <v>673</v>
      </c>
      <c r="AD1033" t="s">
        <v>672</v>
      </c>
      <c r="AE1033" t="s">
        <v>657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453</v>
      </c>
      <c r="C1034" t="s">
        <v>73</v>
      </c>
      <c r="D1034" t="s">
        <v>646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672</v>
      </c>
      <c r="AC1034" t="s">
        <v>657</v>
      </c>
      <c r="AD1034" t="s">
        <v>672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453</v>
      </c>
      <c r="C1035" t="s">
        <v>73</v>
      </c>
      <c r="D1035" t="s">
        <v>511</v>
      </c>
      <c r="E1035" t="s">
        <v>511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514</v>
      </c>
      <c r="AC1035" t="s">
        <v>511</v>
      </c>
      <c r="AD1035" t="s">
        <v>514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453</v>
      </c>
      <c r="C1036" t="s">
        <v>73</v>
      </c>
      <c r="D1036" t="s">
        <v>511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517</v>
      </c>
      <c r="AC1036" t="s">
        <v>164</v>
      </c>
      <c r="AD1036" t="s">
        <v>517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453</v>
      </c>
      <c r="C1037" t="s">
        <v>73</v>
      </c>
      <c r="D1037" t="s">
        <v>490</v>
      </c>
      <c r="E1037" t="s">
        <v>490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517</v>
      </c>
      <c r="AC1037" t="s">
        <v>673</v>
      </c>
      <c r="AD1037" t="s">
        <v>491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453</v>
      </c>
      <c r="C1038" t="s">
        <v>73</v>
      </c>
      <c r="D1038" t="s">
        <v>490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517</v>
      </c>
      <c r="AC1038" t="s">
        <v>673</v>
      </c>
      <c r="AD1038" t="s">
        <v>517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453</v>
      </c>
      <c r="C1039" t="s">
        <v>73</v>
      </c>
      <c r="D1039" t="s">
        <v>164</v>
      </c>
      <c r="E1039" t="s">
        <v>488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517</v>
      </c>
      <c r="AC1039" t="s">
        <v>517</v>
      </c>
      <c r="AD1039" t="s">
        <v>517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453</v>
      </c>
      <c r="C1040" t="s">
        <v>73</v>
      </c>
      <c r="D1040" t="s">
        <v>164</v>
      </c>
      <c r="E1040" t="s">
        <v>511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517</v>
      </c>
      <c r="AC1040" t="s">
        <v>519</v>
      </c>
      <c r="AD1040" t="s">
        <v>517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453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512</v>
      </c>
      <c r="AC1041" t="s">
        <v>511</v>
      </c>
      <c r="AD1041" t="s">
        <v>672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453</v>
      </c>
      <c r="C1042" t="s">
        <v>73</v>
      </c>
      <c r="D1042" t="s">
        <v>164</v>
      </c>
      <c r="E1042" t="s">
        <v>491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512</v>
      </c>
      <c r="AC1042" t="s">
        <v>511</v>
      </c>
      <c r="AD1042" t="s">
        <v>512</v>
      </c>
      <c r="AE1042" t="s">
        <v>657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453</v>
      </c>
      <c r="C1043" t="s">
        <v>73</v>
      </c>
      <c r="D1043" t="s">
        <v>164</v>
      </c>
      <c r="E1043" t="s">
        <v>513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512</v>
      </c>
      <c r="AC1043" t="s">
        <v>490</v>
      </c>
      <c r="AD1043" t="s">
        <v>490</v>
      </c>
      <c r="AE1043" t="s">
        <v>657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453</v>
      </c>
      <c r="C1044" t="s">
        <v>73</v>
      </c>
      <c r="D1044" t="s">
        <v>164</v>
      </c>
      <c r="E1044" t="s">
        <v>514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512</v>
      </c>
      <c r="AC1044" t="s">
        <v>490</v>
      </c>
      <c r="AD1044" t="s">
        <v>512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453</v>
      </c>
      <c r="C1045" t="s">
        <v>73</v>
      </c>
      <c r="D1045" t="s">
        <v>164</v>
      </c>
      <c r="E1045" t="s">
        <v>517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512</v>
      </c>
      <c r="AC1045" t="s">
        <v>490</v>
      </c>
      <c r="AD1045" t="s">
        <v>512</v>
      </c>
      <c r="AE1045" t="s">
        <v>657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453</v>
      </c>
      <c r="C1046" t="s">
        <v>73</v>
      </c>
      <c r="D1046" t="s">
        <v>164</v>
      </c>
      <c r="E1046" t="s">
        <v>512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512</v>
      </c>
      <c r="AC1046" t="s">
        <v>164</v>
      </c>
      <c r="AD1046" t="s">
        <v>164</v>
      </c>
      <c r="AE1046" t="s">
        <v>657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453</v>
      </c>
      <c r="C1047" t="s">
        <v>73</v>
      </c>
      <c r="D1047" t="s">
        <v>164</v>
      </c>
      <c r="E1047" t="s">
        <v>567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512</v>
      </c>
      <c r="AC1047" t="s">
        <v>164</v>
      </c>
      <c r="AD1047" t="s">
        <v>491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453</v>
      </c>
      <c r="C1048" t="s">
        <v>73</v>
      </c>
      <c r="D1048" t="s">
        <v>491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512</v>
      </c>
      <c r="AC1048" t="s">
        <v>164</v>
      </c>
      <c r="AD1048" t="s">
        <v>512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453</v>
      </c>
      <c r="C1049" t="s">
        <v>73</v>
      </c>
      <c r="D1049" t="s">
        <v>491</v>
      </c>
      <c r="E1049" t="s">
        <v>491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512</v>
      </c>
      <c r="AC1049" t="s">
        <v>164</v>
      </c>
      <c r="AD1049" t="s">
        <v>512</v>
      </c>
      <c r="AE1049" t="s">
        <v>657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453</v>
      </c>
      <c r="C1050" t="s">
        <v>73</v>
      </c>
      <c r="D1050" t="s">
        <v>491</v>
      </c>
      <c r="E1050" t="s">
        <v>513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512</v>
      </c>
      <c r="AC1050" t="s">
        <v>673</v>
      </c>
      <c r="AD1050" t="s">
        <v>491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453</v>
      </c>
      <c r="C1051" t="s">
        <v>73</v>
      </c>
      <c r="D1051" t="s">
        <v>491</v>
      </c>
      <c r="E1051" t="s">
        <v>517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512</v>
      </c>
      <c r="AC1051" t="s">
        <v>673</v>
      </c>
      <c r="AD1051" t="s">
        <v>512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453</v>
      </c>
      <c r="C1052" t="s">
        <v>73</v>
      </c>
      <c r="D1052" t="s">
        <v>491</v>
      </c>
      <c r="E1052" t="s">
        <v>512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512</v>
      </c>
      <c r="AC1052" t="s">
        <v>673</v>
      </c>
      <c r="AD1052" t="s">
        <v>512</v>
      </c>
      <c r="AE1052" t="s">
        <v>657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453</v>
      </c>
      <c r="C1053" t="s">
        <v>73</v>
      </c>
      <c r="D1053" t="s">
        <v>513</v>
      </c>
      <c r="E1053" t="s">
        <v>646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512</v>
      </c>
      <c r="AC1053" t="s">
        <v>673</v>
      </c>
      <c r="AD1053" t="s">
        <v>519</v>
      </c>
      <c r="AE1053" t="s">
        <v>657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453</v>
      </c>
      <c r="C1054" t="s">
        <v>73</v>
      </c>
      <c r="D1054" t="s">
        <v>513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512</v>
      </c>
      <c r="AC1054" t="s">
        <v>513</v>
      </c>
      <c r="AD1054" t="s">
        <v>491</v>
      </c>
      <c r="AE1054" t="s">
        <v>657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453</v>
      </c>
      <c r="C1055" t="s">
        <v>73</v>
      </c>
      <c r="D1055" t="s">
        <v>513</v>
      </c>
      <c r="E1055" t="s">
        <v>491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512</v>
      </c>
      <c r="AC1055" t="s">
        <v>513</v>
      </c>
      <c r="AD1055" t="s">
        <v>512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453</v>
      </c>
      <c r="C1056" t="s">
        <v>73</v>
      </c>
      <c r="D1056" t="s">
        <v>513</v>
      </c>
      <c r="E1056" t="s">
        <v>513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512</v>
      </c>
      <c r="AC1056" t="s">
        <v>513</v>
      </c>
      <c r="AD1056" t="s">
        <v>512</v>
      </c>
      <c r="AE1056" t="s">
        <v>657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453</v>
      </c>
      <c r="C1057" t="s">
        <v>73</v>
      </c>
      <c r="D1057" t="s">
        <v>492</v>
      </c>
      <c r="E1057" t="s">
        <v>492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512</v>
      </c>
      <c r="AC1057" t="s">
        <v>492</v>
      </c>
      <c r="AD1057" t="s">
        <v>492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453</v>
      </c>
      <c r="C1058" t="s">
        <v>73</v>
      </c>
      <c r="D1058" t="s">
        <v>647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512</v>
      </c>
      <c r="AC1058" t="s">
        <v>492</v>
      </c>
      <c r="AD1058" t="s">
        <v>512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453</v>
      </c>
      <c r="C1059" t="s">
        <v>73</v>
      </c>
      <c r="D1059" t="s">
        <v>647</v>
      </c>
      <c r="E1059" t="s">
        <v>491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512</v>
      </c>
      <c r="AC1059" t="s">
        <v>512</v>
      </c>
      <c r="AD1059" t="s">
        <v>164</v>
      </c>
      <c r="AE1059" t="s">
        <v>657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453</v>
      </c>
      <c r="C1060" t="s">
        <v>73</v>
      </c>
      <c r="D1060" t="s">
        <v>647</v>
      </c>
      <c r="E1060" t="s">
        <v>647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512</v>
      </c>
      <c r="AC1060" t="s">
        <v>512</v>
      </c>
      <c r="AD1060" t="s">
        <v>491</v>
      </c>
      <c r="AE1060" t="s">
        <v>657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453</v>
      </c>
      <c r="C1061" t="s">
        <v>73</v>
      </c>
      <c r="D1061" t="s">
        <v>514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512</v>
      </c>
      <c r="AC1061" t="s">
        <v>512</v>
      </c>
      <c r="AD1061" t="s">
        <v>512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453</v>
      </c>
      <c r="C1062" t="s">
        <v>73</v>
      </c>
      <c r="D1062" t="s">
        <v>514</v>
      </c>
      <c r="E1062" t="s">
        <v>514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512</v>
      </c>
      <c r="AC1062" t="s">
        <v>512</v>
      </c>
      <c r="AD1062" t="s">
        <v>512</v>
      </c>
      <c r="AE1062" t="s">
        <v>657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453</v>
      </c>
      <c r="C1063" t="s">
        <v>73</v>
      </c>
      <c r="D1063" t="s">
        <v>514</v>
      </c>
      <c r="E1063" t="s">
        <v>517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512</v>
      </c>
      <c r="AC1063" t="s">
        <v>657</v>
      </c>
      <c r="AD1063" t="s">
        <v>164</v>
      </c>
      <c r="AE1063" t="s">
        <v>657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453</v>
      </c>
      <c r="C1064" t="s">
        <v>73</v>
      </c>
      <c r="D1064" t="s">
        <v>517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512</v>
      </c>
      <c r="AC1064" t="s">
        <v>657</v>
      </c>
      <c r="AD1064" t="s">
        <v>491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453</v>
      </c>
      <c r="C1065" t="s">
        <v>73</v>
      </c>
      <c r="D1065" t="s">
        <v>517</v>
      </c>
      <c r="E1065" t="s">
        <v>514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512</v>
      </c>
      <c r="AC1065" t="s">
        <v>657</v>
      </c>
      <c r="AD1065" t="s">
        <v>512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453</v>
      </c>
      <c r="C1066" t="s">
        <v>73</v>
      </c>
      <c r="D1066" t="s">
        <v>517</v>
      </c>
      <c r="E1066" t="s">
        <v>517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512</v>
      </c>
      <c r="AC1066" t="s">
        <v>657</v>
      </c>
      <c r="AD1066" t="s">
        <v>512</v>
      </c>
      <c r="AE1066" t="s">
        <v>657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453</v>
      </c>
      <c r="C1067" t="s">
        <v>73</v>
      </c>
      <c r="D1067" t="s">
        <v>512</v>
      </c>
      <c r="E1067" t="s">
        <v>511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512</v>
      </c>
      <c r="AC1067" t="s">
        <v>567</v>
      </c>
      <c r="AD1067" t="s">
        <v>512</v>
      </c>
      <c r="AE1067" t="s">
        <v>657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453</v>
      </c>
      <c r="C1068" t="s">
        <v>73</v>
      </c>
      <c r="D1068" t="s">
        <v>512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512</v>
      </c>
      <c r="AC1068" t="s">
        <v>519</v>
      </c>
      <c r="AD1068" t="s">
        <v>512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453</v>
      </c>
      <c r="C1069" t="s">
        <v>73</v>
      </c>
      <c r="D1069" t="s">
        <v>512</v>
      </c>
      <c r="E1069" t="s">
        <v>512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567</v>
      </c>
      <c r="AC1069" t="s">
        <v>511</v>
      </c>
      <c r="AD1069" t="s">
        <v>567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453</v>
      </c>
      <c r="C1070" t="s">
        <v>73</v>
      </c>
      <c r="D1070" t="s">
        <v>512</v>
      </c>
      <c r="E1070" t="s">
        <v>567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567</v>
      </c>
      <c r="AC1070" t="s">
        <v>511</v>
      </c>
      <c r="AD1070" t="s">
        <v>567</v>
      </c>
      <c r="AE1070" t="s">
        <v>657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453</v>
      </c>
      <c r="C1071" t="s">
        <v>73</v>
      </c>
      <c r="D1071" t="s">
        <v>567</v>
      </c>
      <c r="E1071" t="s">
        <v>512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567</v>
      </c>
      <c r="AC1071" t="s">
        <v>513</v>
      </c>
      <c r="AD1071" t="s">
        <v>567</v>
      </c>
      <c r="AE1071" t="s">
        <v>657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453</v>
      </c>
      <c r="C1072" t="s">
        <v>73</v>
      </c>
      <c r="D1072" t="s">
        <v>519</v>
      </c>
      <c r="E1072" t="s">
        <v>511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567</v>
      </c>
      <c r="AC1072" t="s">
        <v>672</v>
      </c>
      <c r="AD1072" t="s">
        <v>567</v>
      </c>
      <c r="AE1072" t="s">
        <v>657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453</v>
      </c>
      <c r="C1073" t="s">
        <v>73</v>
      </c>
      <c r="D1073" t="s">
        <v>519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567</v>
      </c>
      <c r="AC1073" t="s">
        <v>512</v>
      </c>
      <c r="AD1073" t="s">
        <v>567</v>
      </c>
      <c r="AE1073" t="s">
        <v>657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453</v>
      </c>
      <c r="C1074" t="s">
        <v>73</v>
      </c>
      <c r="D1074" t="s">
        <v>519</v>
      </c>
      <c r="E1074" t="s">
        <v>519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567</v>
      </c>
      <c r="AC1074" t="s">
        <v>657</v>
      </c>
      <c r="AD1074" t="s">
        <v>567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453</v>
      </c>
      <c r="C1075" t="s">
        <v>73</v>
      </c>
      <c r="D1075" t="s">
        <v>493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519</v>
      </c>
      <c r="AC1075" t="s">
        <v>164</v>
      </c>
      <c r="AD1075" t="s">
        <v>164</v>
      </c>
      <c r="AE1075" t="s">
        <v>657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453</v>
      </c>
      <c r="C1076" t="s">
        <v>73</v>
      </c>
      <c r="D1076" t="s">
        <v>493</v>
      </c>
      <c r="E1076" t="s">
        <v>493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519</v>
      </c>
      <c r="AC1076" t="s">
        <v>164</v>
      </c>
      <c r="AD1076" t="s">
        <v>519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453</v>
      </c>
      <c r="C1077" t="s">
        <v>73</v>
      </c>
      <c r="D1077" t="s">
        <v>515</v>
      </c>
      <c r="E1077" t="s">
        <v>515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519</v>
      </c>
      <c r="AC1077" t="s">
        <v>164</v>
      </c>
      <c r="AD1077" t="s">
        <v>519</v>
      </c>
      <c r="AE1077" t="s">
        <v>657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454</v>
      </c>
      <c r="C1078" t="s">
        <v>57</v>
      </c>
      <c r="D1078" t="s">
        <v>490</v>
      </c>
      <c r="E1078" t="s">
        <v>490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519</v>
      </c>
      <c r="AC1078" t="s">
        <v>673</v>
      </c>
      <c r="AD1078" t="s">
        <v>519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454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519</v>
      </c>
      <c r="AC1079" t="s">
        <v>673</v>
      </c>
      <c r="AD1079" t="s">
        <v>519</v>
      </c>
      <c r="AE1079" t="s">
        <v>657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454</v>
      </c>
      <c r="C1080" t="s">
        <v>57</v>
      </c>
      <c r="D1080" t="s">
        <v>164</v>
      </c>
      <c r="E1080" t="s">
        <v>491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519</v>
      </c>
      <c r="AC1080" t="s">
        <v>513</v>
      </c>
      <c r="AD1080" t="s">
        <v>519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454</v>
      </c>
      <c r="C1081" t="s">
        <v>57</v>
      </c>
      <c r="D1081" t="s">
        <v>491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519</v>
      </c>
      <c r="AC1081" t="s">
        <v>517</v>
      </c>
      <c r="AD1081" t="s">
        <v>512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454</v>
      </c>
      <c r="C1082" t="s">
        <v>57</v>
      </c>
      <c r="D1082" t="s">
        <v>491</v>
      </c>
      <c r="E1082" t="s">
        <v>491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519</v>
      </c>
      <c r="AC1082" t="s">
        <v>512</v>
      </c>
      <c r="AD1082" t="s">
        <v>164</v>
      </c>
      <c r="AE1082" t="s">
        <v>657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454</v>
      </c>
      <c r="C1083" t="s">
        <v>57</v>
      </c>
      <c r="D1083" t="s">
        <v>519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519</v>
      </c>
      <c r="AC1083" t="s">
        <v>512</v>
      </c>
      <c r="AD1083" t="s">
        <v>491</v>
      </c>
      <c r="AE1083" t="s">
        <v>657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454</v>
      </c>
      <c r="C1084" t="s">
        <v>57</v>
      </c>
      <c r="D1084" t="s">
        <v>519</v>
      </c>
      <c r="E1084" t="s">
        <v>519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519</v>
      </c>
      <c r="AC1084" t="s">
        <v>512</v>
      </c>
      <c r="AD1084" t="s">
        <v>519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454</v>
      </c>
      <c r="C1085" t="s">
        <v>57</v>
      </c>
      <c r="D1085" t="s">
        <v>493</v>
      </c>
      <c r="E1085" t="s">
        <v>493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519</v>
      </c>
      <c r="AC1085" t="s">
        <v>512</v>
      </c>
      <c r="AD1085" t="s">
        <v>519</v>
      </c>
      <c r="AE1085" t="s">
        <v>657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454</v>
      </c>
      <c r="C1086" t="s">
        <v>59</v>
      </c>
      <c r="D1086" t="s">
        <v>511</v>
      </c>
      <c r="E1086" t="s">
        <v>511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519</v>
      </c>
      <c r="AC1086" t="s">
        <v>657</v>
      </c>
      <c r="AD1086" t="s">
        <v>519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454</v>
      </c>
      <c r="C1087" t="s">
        <v>59</v>
      </c>
      <c r="D1087" t="s">
        <v>511</v>
      </c>
      <c r="E1087" t="s">
        <v>490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519</v>
      </c>
      <c r="AC1087" t="s">
        <v>657</v>
      </c>
      <c r="AD1087" t="s">
        <v>519</v>
      </c>
      <c r="AE1087" t="s">
        <v>657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454</v>
      </c>
      <c r="C1088" t="s">
        <v>59</v>
      </c>
      <c r="D1088" t="s">
        <v>490</v>
      </c>
      <c r="E1088" t="s">
        <v>490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519</v>
      </c>
      <c r="AC1088" t="s">
        <v>519</v>
      </c>
      <c r="AD1088" t="s">
        <v>519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454</v>
      </c>
      <c r="C1089" t="s">
        <v>59</v>
      </c>
      <c r="D1089" t="s">
        <v>490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519</v>
      </c>
      <c r="AC1089" t="s">
        <v>519</v>
      </c>
      <c r="AD1089" t="s">
        <v>519</v>
      </c>
      <c r="AE1089" t="s">
        <v>657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454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519</v>
      </c>
      <c r="AC1090" t="s">
        <v>515</v>
      </c>
      <c r="AD1090" t="s">
        <v>519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454</v>
      </c>
      <c r="C1091" t="s">
        <v>59</v>
      </c>
      <c r="D1091" t="s">
        <v>491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519</v>
      </c>
      <c r="AC1091" t="s">
        <v>515</v>
      </c>
      <c r="AD1091" t="s">
        <v>519</v>
      </c>
      <c r="AE1091" t="s">
        <v>657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454</v>
      </c>
      <c r="C1092" t="s">
        <v>59</v>
      </c>
      <c r="D1092" t="s">
        <v>491</v>
      </c>
      <c r="E1092" t="s">
        <v>491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493</v>
      </c>
      <c r="AC1092" t="s">
        <v>511</v>
      </c>
      <c r="AD1092" t="s">
        <v>493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454</v>
      </c>
      <c r="C1093" t="s">
        <v>59</v>
      </c>
      <c r="D1093" t="s">
        <v>567</v>
      </c>
      <c r="E1093" t="s">
        <v>567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493</v>
      </c>
      <c r="AC1093" t="s">
        <v>511</v>
      </c>
      <c r="AD1093" t="s">
        <v>493</v>
      </c>
      <c r="AE1093" t="s">
        <v>657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454</v>
      </c>
      <c r="C1094" t="s">
        <v>59</v>
      </c>
      <c r="D1094" t="s">
        <v>493</v>
      </c>
      <c r="E1094" t="s">
        <v>493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493</v>
      </c>
      <c r="AC1094" t="s">
        <v>490</v>
      </c>
      <c r="AD1094" t="s">
        <v>493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454</v>
      </c>
      <c r="C1095" t="s">
        <v>61</v>
      </c>
      <c r="D1095" t="s">
        <v>511</v>
      </c>
      <c r="E1095" t="s">
        <v>511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493</v>
      </c>
      <c r="AC1095" t="s">
        <v>490</v>
      </c>
      <c r="AD1095" t="s">
        <v>493</v>
      </c>
      <c r="AE1095" t="s">
        <v>657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454</v>
      </c>
      <c r="C1096" t="s">
        <v>61</v>
      </c>
      <c r="D1096" t="s">
        <v>490</v>
      </c>
      <c r="E1096" t="s">
        <v>490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493</v>
      </c>
      <c r="AC1096" t="s">
        <v>164</v>
      </c>
      <c r="AD1096" t="s">
        <v>164</v>
      </c>
      <c r="AE1096" t="s">
        <v>657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454</v>
      </c>
      <c r="C1097" t="s">
        <v>61</v>
      </c>
      <c r="D1097" t="s">
        <v>164</v>
      </c>
      <c r="E1097" t="s">
        <v>511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493</v>
      </c>
      <c r="AC1097" t="s">
        <v>164</v>
      </c>
      <c r="AD1097" t="s">
        <v>493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454</v>
      </c>
      <c r="C1098" t="s">
        <v>61</v>
      </c>
      <c r="D1098" t="s">
        <v>164</v>
      </c>
      <c r="E1098" t="s">
        <v>490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493</v>
      </c>
      <c r="AC1098" t="s">
        <v>164</v>
      </c>
      <c r="AD1098" t="s">
        <v>493</v>
      </c>
      <c r="AE1098" t="s">
        <v>657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454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493</v>
      </c>
      <c r="AC1099" t="s">
        <v>673</v>
      </c>
      <c r="AD1099" t="s">
        <v>493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454</v>
      </c>
      <c r="C1100" t="s">
        <v>61</v>
      </c>
      <c r="D1100" t="s">
        <v>491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493</v>
      </c>
      <c r="AC1100" t="s">
        <v>673</v>
      </c>
      <c r="AD1100" t="s">
        <v>493</v>
      </c>
      <c r="AE1100" t="s">
        <v>657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454</v>
      </c>
      <c r="C1101" t="s">
        <v>61</v>
      </c>
      <c r="D1101" t="s">
        <v>491</v>
      </c>
      <c r="E1101" t="s">
        <v>491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493</v>
      </c>
      <c r="AC1101" t="s">
        <v>513</v>
      </c>
      <c r="AD1101" t="s">
        <v>493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454</v>
      </c>
      <c r="C1102" t="s">
        <v>61</v>
      </c>
      <c r="D1102" t="s">
        <v>491</v>
      </c>
      <c r="E1102" t="s">
        <v>513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493</v>
      </c>
      <c r="AC1102" t="s">
        <v>513</v>
      </c>
      <c r="AD1102" t="s">
        <v>493</v>
      </c>
      <c r="AE1102" t="s">
        <v>657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454</v>
      </c>
      <c r="C1103" t="s">
        <v>61</v>
      </c>
      <c r="D1103" t="s">
        <v>492</v>
      </c>
      <c r="E1103" t="s">
        <v>492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493</v>
      </c>
      <c r="AC1103" t="s">
        <v>513</v>
      </c>
      <c r="AD1103" t="s">
        <v>515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454</v>
      </c>
      <c r="C1104" t="s">
        <v>61</v>
      </c>
      <c r="D1104" t="s">
        <v>519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493</v>
      </c>
      <c r="AC1104" t="s">
        <v>513</v>
      </c>
      <c r="AD1104" t="s">
        <v>515</v>
      </c>
      <c r="AE1104" t="s">
        <v>657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454</v>
      </c>
      <c r="C1105" t="s">
        <v>61</v>
      </c>
      <c r="D1105" t="s">
        <v>493</v>
      </c>
      <c r="E1105" t="s">
        <v>493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493</v>
      </c>
      <c r="AC1105" t="s">
        <v>492</v>
      </c>
      <c r="AD1105" t="s">
        <v>493</v>
      </c>
      <c r="AE1105" t="s">
        <v>657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454</v>
      </c>
      <c r="C1106" t="s">
        <v>63</v>
      </c>
      <c r="D1106" t="s">
        <v>511</v>
      </c>
      <c r="E1106" t="s">
        <v>511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493</v>
      </c>
      <c r="AC1106" t="s">
        <v>672</v>
      </c>
      <c r="AD1106" t="s">
        <v>164</v>
      </c>
      <c r="AE1106" t="s">
        <v>657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454</v>
      </c>
      <c r="C1107" t="s">
        <v>63</v>
      </c>
      <c r="D1107" t="s">
        <v>490</v>
      </c>
      <c r="E1107" t="s">
        <v>490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493</v>
      </c>
      <c r="AC1107" t="s">
        <v>672</v>
      </c>
      <c r="AD1107" t="s">
        <v>512</v>
      </c>
      <c r="AE1107" t="s">
        <v>657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454</v>
      </c>
      <c r="C1108" t="s">
        <v>63</v>
      </c>
      <c r="D1108" t="s">
        <v>490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493</v>
      </c>
      <c r="AC1108" t="s">
        <v>672</v>
      </c>
      <c r="AD1108" t="s">
        <v>493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454</v>
      </c>
      <c r="C1109" t="s">
        <v>63</v>
      </c>
      <c r="D1109" t="s">
        <v>164</v>
      </c>
      <c r="E1109" t="s">
        <v>490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493</v>
      </c>
      <c r="AC1109" t="s">
        <v>672</v>
      </c>
      <c r="AD1109" t="s">
        <v>493</v>
      </c>
      <c r="AE1109" t="s">
        <v>657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454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493</v>
      </c>
      <c r="AC1110" t="s">
        <v>672</v>
      </c>
      <c r="AD1110" t="s">
        <v>515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454</v>
      </c>
      <c r="C1111" t="s">
        <v>63</v>
      </c>
      <c r="D1111" t="s">
        <v>491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493</v>
      </c>
      <c r="AC1111" t="s">
        <v>514</v>
      </c>
      <c r="AD1111" t="s">
        <v>493</v>
      </c>
      <c r="AE1111" t="s">
        <v>657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454</v>
      </c>
      <c r="C1112" t="s">
        <v>63</v>
      </c>
      <c r="D1112" t="s">
        <v>491</v>
      </c>
      <c r="E1112" t="s">
        <v>491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493</v>
      </c>
      <c r="AC1112" t="s">
        <v>517</v>
      </c>
      <c r="AD1112" t="s">
        <v>493</v>
      </c>
      <c r="AE1112" t="s">
        <v>657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454</v>
      </c>
      <c r="C1113" t="s">
        <v>63</v>
      </c>
      <c r="D1113" t="s">
        <v>491</v>
      </c>
      <c r="E1113" t="s">
        <v>513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493</v>
      </c>
      <c r="AC1113" t="s">
        <v>512</v>
      </c>
      <c r="AD1113" t="s">
        <v>164</v>
      </c>
      <c r="AE1113" t="s">
        <v>657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454</v>
      </c>
      <c r="C1114" t="s">
        <v>63</v>
      </c>
      <c r="D1114" t="s">
        <v>491</v>
      </c>
      <c r="E1114" t="s">
        <v>515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493</v>
      </c>
      <c r="AC1114" t="s">
        <v>512</v>
      </c>
      <c r="AD1114" t="s">
        <v>493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454</v>
      </c>
      <c r="C1115" t="s">
        <v>63</v>
      </c>
      <c r="D1115" t="s">
        <v>492</v>
      </c>
      <c r="E1115" t="s">
        <v>492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493</v>
      </c>
      <c r="AC1115" t="s">
        <v>512</v>
      </c>
      <c r="AD1115" t="s">
        <v>493</v>
      </c>
      <c r="AE1115" t="s">
        <v>657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454</v>
      </c>
      <c r="C1116" t="s">
        <v>63</v>
      </c>
      <c r="D1116" t="s">
        <v>512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493</v>
      </c>
      <c r="AC1116" t="s">
        <v>512</v>
      </c>
      <c r="AD1116" t="s">
        <v>515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454</v>
      </c>
      <c r="C1117" t="s">
        <v>63</v>
      </c>
      <c r="D1117" t="s">
        <v>512</v>
      </c>
      <c r="E1117" t="s">
        <v>512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493</v>
      </c>
      <c r="AC1117" t="s">
        <v>512</v>
      </c>
      <c r="AD1117" t="s">
        <v>515</v>
      </c>
      <c r="AE1117" t="s">
        <v>657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454</v>
      </c>
      <c r="C1118" t="s">
        <v>63</v>
      </c>
      <c r="D1118" t="s">
        <v>519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493</v>
      </c>
      <c r="AC1118" t="s">
        <v>657</v>
      </c>
      <c r="AD1118" t="s">
        <v>164</v>
      </c>
      <c r="AE1118" t="s">
        <v>657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454</v>
      </c>
      <c r="C1119" t="s">
        <v>63</v>
      </c>
      <c r="D1119" t="s">
        <v>519</v>
      </c>
      <c r="E1119" t="s">
        <v>519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493</v>
      </c>
      <c r="AC1119" t="s">
        <v>657</v>
      </c>
      <c r="AD1119" t="s">
        <v>493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454</v>
      </c>
      <c r="C1120" t="s">
        <v>63</v>
      </c>
      <c r="D1120" t="s">
        <v>493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493</v>
      </c>
      <c r="AC1120" t="s">
        <v>657</v>
      </c>
      <c r="AD1120" t="s">
        <v>493</v>
      </c>
      <c r="AE1120" t="s">
        <v>657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454</v>
      </c>
      <c r="C1121" t="s">
        <v>63</v>
      </c>
      <c r="D1121" t="s">
        <v>493</v>
      </c>
      <c r="E1121" t="s">
        <v>493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493</v>
      </c>
      <c r="AC1121" t="s">
        <v>657</v>
      </c>
      <c r="AD1121" t="s">
        <v>515</v>
      </c>
      <c r="AE1121" t="s">
        <v>657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454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493</v>
      </c>
      <c r="AC1122" t="s">
        <v>519</v>
      </c>
      <c r="AD1122" t="s">
        <v>489</v>
      </c>
      <c r="AE1122" t="s">
        <v>657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454</v>
      </c>
      <c r="C1123" t="s">
        <v>65</v>
      </c>
      <c r="D1123" t="s">
        <v>646</v>
      </c>
      <c r="E1123" t="s">
        <v>646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493</v>
      </c>
      <c r="AC1123" t="s">
        <v>519</v>
      </c>
      <c r="AD1123" t="s">
        <v>493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454</v>
      </c>
      <c r="C1124" t="s">
        <v>65</v>
      </c>
      <c r="D1124" t="s">
        <v>511</v>
      </c>
      <c r="E1124" t="s">
        <v>511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493</v>
      </c>
      <c r="AC1124" t="s">
        <v>519</v>
      </c>
      <c r="AD1124" t="s">
        <v>493</v>
      </c>
      <c r="AE1124" t="s">
        <v>657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454</v>
      </c>
      <c r="C1125" t="s">
        <v>65</v>
      </c>
      <c r="D1125" t="s">
        <v>511</v>
      </c>
      <c r="E1125" t="s">
        <v>491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493</v>
      </c>
      <c r="AC1125" t="s">
        <v>493</v>
      </c>
      <c r="AD1125" t="s">
        <v>493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454</v>
      </c>
      <c r="C1126" t="s">
        <v>65</v>
      </c>
      <c r="D1126" t="s">
        <v>490</v>
      </c>
      <c r="E1126" t="s">
        <v>511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493</v>
      </c>
      <c r="AC1126" t="s">
        <v>493</v>
      </c>
      <c r="AD1126" t="s">
        <v>493</v>
      </c>
      <c r="AE1126" t="s">
        <v>657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454</v>
      </c>
      <c r="C1127" t="s">
        <v>65</v>
      </c>
      <c r="D1127" t="s">
        <v>490</v>
      </c>
      <c r="E1127" t="s">
        <v>490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493</v>
      </c>
      <c r="AC1127" t="s">
        <v>515</v>
      </c>
      <c r="AD1127" t="s">
        <v>493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454</v>
      </c>
      <c r="C1128" t="s">
        <v>65</v>
      </c>
      <c r="D1128" t="s">
        <v>490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493</v>
      </c>
      <c r="AC1128" t="s">
        <v>515</v>
      </c>
      <c r="AD1128" t="s">
        <v>493</v>
      </c>
      <c r="AE1128" t="s">
        <v>657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454</v>
      </c>
      <c r="C1129" t="s">
        <v>65</v>
      </c>
      <c r="D1129" t="s">
        <v>490</v>
      </c>
      <c r="E1129" t="s">
        <v>513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493</v>
      </c>
      <c r="AC1129" t="s">
        <v>515</v>
      </c>
      <c r="AD1129" t="s">
        <v>515</v>
      </c>
      <c r="AE1129" t="s">
        <v>657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454</v>
      </c>
      <c r="C1130" t="s">
        <v>65</v>
      </c>
      <c r="D1130" t="s">
        <v>490</v>
      </c>
      <c r="E1130" t="s">
        <v>492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515</v>
      </c>
      <c r="AC1130" t="s">
        <v>164</v>
      </c>
      <c r="AD1130" t="s">
        <v>515</v>
      </c>
      <c r="AE1130" t="s">
        <v>657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454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515</v>
      </c>
      <c r="AC1131" t="s">
        <v>673</v>
      </c>
      <c r="AD1131" t="s">
        <v>515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454</v>
      </c>
      <c r="C1132" t="s">
        <v>65</v>
      </c>
      <c r="D1132" t="s">
        <v>164</v>
      </c>
      <c r="E1132" t="s">
        <v>512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515</v>
      </c>
      <c r="AC1132" t="s">
        <v>673</v>
      </c>
      <c r="AD1132" t="s">
        <v>515</v>
      </c>
      <c r="AE1132" t="s">
        <v>657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454</v>
      </c>
      <c r="C1133" t="s">
        <v>65</v>
      </c>
      <c r="D1133" t="s">
        <v>491</v>
      </c>
      <c r="E1133" t="s">
        <v>511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515</v>
      </c>
      <c r="AC1133" t="s">
        <v>672</v>
      </c>
      <c r="AD1133" t="s">
        <v>515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454</v>
      </c>
      <c r="C1134" t="s">
        <v>65</v>
      </c>
      <c r="D1134" t="s">
        <v>491</v>
      </c>
      <c r="E1134" t="s">
        <v>490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515</v>
      </c>
      <c r="AC1134" t="s">
        <v>672</v>
      </c>
      <c r="AD1134" t="s">
        <v>515</v>
      </c>
      <c r="AE1134" t="s">
        <v>657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454</v>
      </c>
      <c r="C1135" t="s">
        <v>65</v>
      </c>
      <c r="D1135" t="s">
        <v>491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515</v>
      </c>
      <c r="AC1135" t="s">
        <v>512</v>
      </c>
      <c r="AD1135" t="s">
        <v>164</v>
      </c>
      <c r="AE1135" t="s">
        <v>657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454</v>
      </c>
      <c r="C1136" t="s">
        <v>65</v>
      </c>
      <c r="D1136" t="s">
        <v>491</v>
      </c>
      <c r="E1136" t="s">
        <v>491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515</v>
      </c>
      <c r="AC1136" t="s">
        <v>512</v>
      </c>
      <c r="AD1136" t="s">
        <v>515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454</v>
      </c>
      <c r="C1137" t="s">
        <v>65</v>
      </c>
      <c r="D1137" t="s">
        <v>491</v>
      </c>
      <c r="E1137" t="s">
        <v>513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515</v>
      </c>
      <c r="AC1137" t="s">
        <v>512</v>
      </c>
      <c r="AD1137" t="s">
        <v>515</v>
      </c>
      <c r="AE1137" t="s">
        <v>657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454</v>
      </c>
      <c r="C1138" t="s">
        <v>65</v>
      </c>
      <c r="D1138" t="s">
        <v>491</v>
      </c>
      <c r="E1138" t="s">
        <v>512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515</v>
      </c>
      <c r="AC1138" t="s">
        <v>657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454</v>
      </c>
      <c r="C1139" t="s">
        <v>65</v>
      </c>
      <c r="D1139" t="s">
        <v>491</v>
      </c>
      <c r="E1139" t="s">
        <v>519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515</v>
      </c>
      <c r="AC1139" t="s">
        <v>657</v>
      </c>
      <c r="AD1139" t="s">
        <v>164</v>
      </c>
      <c r="AE1139" t="s">
        <v>657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454</v>
      </c>
      <c r="C1140" t="s">
        <v>65</v>
      </c>
      <c r="D1140" t="s">
        <v>513</v>
      </c>
      <c r="E1140" t="s">
        <v>491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515</v>
      </c>
      <c r="AC1140" t="s">
        <v>657</v>
      </c>
      <c r="AD1140" t="s">
        <v>515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454</v>
      </c>
      <c r="C1141" t="s">
        <v>65</v>
      </c>
      <c r="D1141" t="s">
        <v>513</v>
      </c>
      <c r="E1141" t="s">
        <v>513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515</v>
      </c>
      <c r="AC1141" t="s">
        <v>657</v>
      </c>
      <c r="AD1141" t="s">
        <v>515</v>
      </c>
      <c r="AE1141" t="s">
        <v>657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454</v>
      </c>
      <c r="C1142" t="s">
        <v>65</v>
      </c>
      <c r="D1142" t="s">
        <v>492</v>
      </c>
      <c r="E1142" t="s">
        <v>492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515</v>
      </c>
      <c r="AC1142" t="s">
        <v>519</v>
      </c>
      <c r="AD1142" t="s">
        <v>515</v>
      </c>
      <c r="AE1142" t="s">
        <v>657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454</v>
      </c>
      <c r="C1143" t="s">
        <v>65</v>
      </c>
      <c r="D1143" t="s">
        <v>517</v>
      </c>
      <c r="E1143" t="s">
        <v>517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657</v>
      </c>
      <c r="AE1143" t="s">
        <v>657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454</v>
      </c>
      <c r="C1144" t="s">
        <v>65</v>
      </c>
      <c r="D1144" t="s">
        <v>512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671</v>
      </c>
      <c r="AC1144" t="s">
        <v>512</v>
      </c>
      <c r="AD1144" t="s">
        <v>671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454</v>
      </c>
      <c r="C1145" t="s">
        <v>65</v>
      </c>
      <c r="D1145" t="s">
        <v>512</v>
      </c>
      <c r="E1145" t="s">
        <v>491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511</v>
      </c>
      <c r="AC1145" t="s">
        <v>511</v>
      </c>
      <c r="AD1145" t="s">
        <v>511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454</v>
      </c>
      <c r="C1146" t="s">
        <v>65</v>
      </c>
      <c r="D1146" t="s">
        <v>512</v>
      </c>
      <c r="E1146" t="s">
        <v>512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511</v>
      </c>
      <c r="AC1146" t="s">
        <v>511</v>
      </c>
      <c r="AD1146" t="s">
        <v>511</v>
      </c>
      <c r="AE1146" t="s">
        <v>657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454</v>
      </c>
      <c r="C1147" t="s">
        <v>65</v>
      </c>
      <c r="D1147" t="s">
        <v>519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511</v>
      </c>
      <c r="AC1147" t="s">
        <v>511</v>
      </c>
      <c r="AD1147" t="s">
        <v>490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454</v>
      </c>
      <c r="C1148" t="s">
        <v>65</v>
      </c>
      <c r="D1148" t="s">
        <v>519</v>
      </c>
      <c r="E1148" t="s">
        <v>519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511</v>
      </c>
      <c r="AC1148" t="s">
        <v>164</v>
      </c>
      <c r="AD1148" t="s">
        <v>511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454</v>
      </c>
      <c r="C1149" t="s">
        <v>65</v>
      </c>
      <c r="D1149" t="s">
        <v>493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511</v>
      </c>
      <c r="AC1149" t="s">
        <v>164</v>
      </c>
      <c r="AD1149" t="s">
        <v>511</v>
      </c>
      <c r="AE1149" t="s">
        <v>657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454</v>
      </c>
      <c r="C1150" t="s">
        <v>65</v>
      </c>
      <c r="D1150" t="s">
        <v>493</v>
      </c>
      <c r="E1150" t="s">
        <v>493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511</v>
      </c>
      <c r="AC1150" t="s">
        <v>164</v>
      </c>
      <c r="AD1150" t="s">
        <v>491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454</v>
      </c>
      <c r="C1151" t="s">
        <v>65</v>
      </c>
      <c r="D1151" t="s">
        <v>493</v>
      </c>
      <c r="E1151" t="s">
        <v>515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511</v>
      </c>
      <c r="AC1151" t="s">
        <v>673</v>
      </c>
      <c r="AD1151" t="s">
        <v>511</v>
      </c>
      <c r="AE1151" t="s">
        <v>657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454</v>
      </c>
      <c r="C1152" t="s">
        <v>65</v>
      </c>
      <c r="D1152" t="s">
        <v>515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511</v>
      </c>
      <c r="AC1152" t="s">
        <v>673</v>
      </c>
      <c r="AD1152" t="s">
        <v>491</v>
      </c>
      <c r="AE1152" t="s">
        <v>657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454</v>
      </c>
      <c r="C1153" t="s">
        <v>65</v>
      </c>
      <c r="D1153" t="s">
        <v>515</v>
      </c>
      <c r="E1153" t="s">
        <v>515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511</v>
      </c>
      <c r="AC1153" t="s">
        <v>513</v>
      </c>
      <c r="AD1153" t="s">
        <v>511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454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511</v>
      </c>
      <c r="AC1154" t="s">
        <v>513</v>
      </c>
      <c r="AD1154" t="s">
        <v>511</v>
      </c>
      <c r="AE1154" t="s">
        <v>657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454</v>
      </c>
      <c r="C1155" t="s">
        <v>67</v>
      </c>
      <c r="D1155" t="s">
        <v>511</v>
      </c>
      <c r="E1155" t="s">
        <v>511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511</v>
      </c>
      <c r="AC1155" t="s">
        <v>513</v>
      </c>
      <c r="AD1155" t="s">
        <v>491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454</v>
      </c>
      <c r="C1156" t="s">
        <v>67</v>
      </c>
      <c r="D1156" t="s">
        <v>490</v>
      </c>
      <c r="E1156" t="s">
        <v>490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511</v>
      </c>
      <c r="AC1156" t="s">
        <v>513</v>
      </c>
      <c r="AD1156" t="s">
        <v>491</v>
      </c>
      <c r="AE1156" t="s">
        <v>657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454</v>
      </c>
      <c r="C1157" t="s">
        <v>67</v>
      </c>
      <c r="D1157" t="s">
        <v>490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511</v>
      </c>
      <c r="AC1157" t="s">
        <v>672</v>
      </c>
      <c r="AD1157" t="s">
        <v>511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454</v>
      </c>
      <c r="C1158" t="s">
        <v>67</v>
      </c>
      <c r="D1158" t="s">
        <v>164</v>
      </c>
      <c r="E1158" t="s">
        <v>490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511</v>
      </c>
      <c r="AC1158" t="s">
        <v>672</v>
      </c>
      <c r="AD1158" t="s">
        <v>511</v>
      </c>
      <c r="AE1158" t="s">
        <v>657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454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511</v>
      </c>
      <c r="AC1159" t="s">
        <v>672</v>
      </c>
      <c r="AD1159" t="s">
        <v>491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454</v>
      </c>
      <c r="C1160" t="s">
        <v>67</v>
      </c>
      <c r="D1160" t="s">
        <v>164</v>
      </c>
      <c r="E1160" t="s">
        <v>491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511</v>
      </c>
      <c r="AC1160" t="s">
        <v>672</v>
      </c>
      <c r="AD1160" t="s">
        <v>491</v>
      </c>
      <c r="AE1160" t="s">
        <v>657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454</v>
      </c>
      <c r="C1161" t="s">
        <v>67</v>
      </c>
      <c r="D1161" t="s">
        <v>164</v>
      </c>
      <c r="E1161" t="s">
        <v>512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511</v>
      </c>
      <c r="AC1161" t="s">
        <v>672</v>
      </c>
      <c r="AD1161" t="s">
        <v>672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454</v>
      </c>
      <c r="C1162" t="s">
        <v>67</v>
      </c>
      <c r="D1162" t="s">
        <v>491</v>
      </c>
      <c r="E1162" t="s">
        <v>511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511</v>
      </c>
      <c r="AC1162" t="s">
        <v>512</v>
      </c>
      <c r="AD1162" t="s">
        <v>511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454</v>
      </c>
      <c r="C1163" t="s">
        <v>67</v>
      </c>
      <c r="D1163" t="s">
        <v>491</v>
      </c>
      <c r="E1163" t="s">
        <v>490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511</v>
      </c>
      <c r="AC1163" t="s">
        <v>512</v>
      </c>
      <c r="AD1163" t="s">
        <v>511</v>
      </c>
      <c r="AE1163" t="s">
        <v>657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454</v>
      </c>
      <c r="C1164" t="s">
        <v>67</v>
      </c>
      <c r="D1164" t="s">
        <v>491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511</v>
      </c>
      <c r="AC1164" t="s">
        <v>512</v>
      </c>
      <c r="AD1164" t="s">
        <v>490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454</v>
      </c>
      <c r="C1165" t="s">
        <v>67</v>
      </c>
      <c r="D1165" t="s">
        <v>491</v>
      </c>
      <c r="E1165" t="s">
        <v>491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511</v>
      </c>
      <c r="AC1165" t="s">
        <v>512</v>
      </c>
      <c r="AD1165" t="s">
        <v>491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454</v>
      </c>
      <c r="C1166" t="s">
        <v>67</v>
      </c>
      <c r="D1166" t="s">
        <v>491</v>
      </c>
      <c r="E1166" t="s">
        <v>513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511</v>
      </c>
      <c r="AC1166" t="s">
        <v>512</v>
      </c>
      <c r="AD1166" t="s">
        <v>491</v>
      </c>
      <c r="AE1166" t="s">
        <v>657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454</v>
      </c>
      <c r="C1167" t="s">
        <v>67</v>
      </c>
      <c r="D1167" t="s">
        <v>491</v>
      </c>
      <c r="E1167" t="s">
        <v>514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511</v>
      </c>
      <c r="AC1167" t="s">
        <v>657</v>
      </c>
      <c r="AD1167" t="s">
        <v>490</v>
      </c>
      <c r="AE1167" t="s">
        <v>657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454</v>
      </c>
      <c r="C1168" t="s">
        <v>67</v>
      </c>
      <c r="D1168" t="s">
        <v>491</v>
      </c>
      <c r="E1168" t="s">
        <v>512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511</v>
      </c>
      <c r="AC1168" t="s">
        <v>657</v>
      </c>
      <c r="AD1168" t="s">
        <v>491</v>
      </c>
      <c r="AE1168" t="s">
        <v>657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454</v>
      </c>
      <c r="C1169" t="s">
        <v>67</v>
      </c>
      <c r="D1169" t="s">
        <v>513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511</v>
      </c>
      <c r="AC1169" t="s">
        <v>567</v>
      </c>
      <c r="AD1169" t="s">
        <v>511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454</v>
      </c>
      <c r="C1170" t="s">
        <v>67</v>
      </c>
      <c r="D1170" t="s">
        <v>513</v>
      </c>
      <c r="E1170" t="s">
        <v>491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511</v>
      </c>
      <c r="AC1170" t="s">
        <v>519</v>
      </c>
      <c r="AD1170" t="s">
        <v>511</v>
      </c>
      <c r="AE1170" t="s">
        <v>657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454</v>
      </c>
      <c r="C1171" t="s">
        <v>67</v>
      </c>
      <c r="D1171" t="s">
        <v>513</v>
      </c>
      <c r="E1171" t="s">
        <v>513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490</v>
      </c>
      <c r="AC1171" t="s">
        <v>671</v>
      </c>
      <c r="AD1171" t="s">
        <v>490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454</v>
      </c>
      <c r="C1172" t="s">
        <v>67</v>
      </c>
      <c r="D1172" t="s">
        <v>492</v>
      </c>
      <c r="E1172" t="s">
        <v>492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490</v>
      </c>
      <c r="AC1172" t="s">
        <v>671</v>
      </c>
      <c r="AD1172" t="s">
        <v>490</v>
      </c>
      <c r="AE1172" t="s">
        <v>657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454</v>
      </c>
      <c r="C1173" t="s">
        <v>67</v>
      </c>
      <c r="D1173" t="s">
        <v>647</v>
      </c>
      <c r="E1173" t="s">
        <v>647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490</v>
      </c>
      <c r="AC1173" t="s">
        <v>511</v>
      </c>
      <c r="AD1173" t="s">
        <v>490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454</v>
      </c>
      <c r="C1174" t="s">
        <v>67</v>
      </c>
      <c r="D1174" t="s">
        <v>517</v>
      </c>
      <c r="E1174" t="s">
        <v>517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490</v>
      </c>
      <c r="AC1174" t="s">
        <v>511</v>
      </c>
      <c r="AD1174" t="s">
        <v>490</v>
      </c>
      <c r="AE1174" t="s">
        <v>657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454</v>
      </c>
      <c r="C1175" t="s">
        <v>67</v>
      </c>
      <c r="D1175" t="s">
        <v>512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490</v>
      </c>
      <c r="AC1175" t="s">
        <v>511</v>
      </c>
      <c r="AD1175" t="s">
        <v>491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454</v>
      </c>
      <c r="C1176" t="s">
        <v>67</v>
      </c>
      <c r="D1176" t="s">
        <v>512</v>
      </c>
      <c r="E1176" t="s">
        <v>512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490</v>
      </c>
      <c r="AC1176" t="s">
        <v>490</v>
      </c>
      <c r="AD1176" t="s">
        <v>511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454</v>
      </c>
      <c r="C1177" t="s">
        <v>67</v>
      </c>
      <c r="D1177" t="s">
        <v>519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490</v>
      </c>
      <c r="AC1177" t="s">
        <v>490</v>
      </c>
      <c r="AD1177" t="s">
        <v>490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454</v>
      </c>
      <c r="C1178" t="s">
        <v>67</v>
      </c>
      <c r="D1178" t="s">
        <v>519</v>
      </c>
      <c r="E1178" t="s">
        <v>519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490</v>
      </c>
      <c r="AC1178" t="s">
        <v>490</v>
      </c>
      <c r="AD1178" t="s">
        <v>490</v>
      </c>
      <c r="AE1178" t="s">
        <v>657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454</v>
      </c>
      <c r="C1179" t="s">
        <v>67</v>
      </c>
      <c r="D1179" t="s">
        <v>493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490</v>
      </c>
      <c r="AC1179" t="s">
        <v>490</v>
      </c>
      <c r="AD1179" t="s">
        <v>164</v>
      </c>
      <c r="AE1179" t="s">
        <v>657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454</v>
      </c>
      <c r="C1180" t="s">
        <v>67</v>
      </c>
      <c r="D1180" t="s">
        <v>493</v>
      </c>
      <c r="E1180" t="s">
        <v>493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490</v>
      </c>
      <c r="AC1180" t="s">
        <v>490</v>
      </c>
      <c r="AD1180" t="s">
        <v>491</v>
      </c>
      <c r="AE1180" t="s">
        <v>657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454</v>
      </c>
      <c r="C1181" t="s">
        <v>67</v>
      </c>
      <c r="D1181" t="s">
        <v>515</v>
      </c>
      <c r="E1181" t="s">
        <v>515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490</v>
      </c>
      <c r="AC1181" t="s">
        <v>164</v>
      </c>
      <c r="AD1181" t="s">
        <v>511</v>
      </c>
      <c r="AE1181" t="s">
        <v>657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454</v>
      </c>
      <c r="C1182" t="s">
        <v>69</v>
      </c>
      <c r="D1182" t="s">
        <v>511</v>
      </c>
      <c r="E1182" t="s">
        <v>511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490</v>
      </c>
      <c r="AC1182" t="s">
        <v>164</v>
      </c>
      <c r="AD1182" t="s">
        <v>490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454</v>
      </c>
      <c r="C1183" t="s">
        <v>69</v>
      </c>
      <c r="D1183" t="s">
        <v>490</v>
      </c>
      <c r="E1183" t="s">
        <v>490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490</v>
      </c>
      <c r="AC1183" t="s">
        <v>164</v>
      </c>
      <c r="AD1183" t="s">
        <v>490</v>
      </c>
      <c r="AE1183" t="s">
        <v>657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454</v>
      </c>
      <c r="C1184" t="s">
        <v>69</v>
      </c>
      <c r="D1184" t="s">
        <v>490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490</v>
      </c>
      <c r="AC1184" t="s">
        <v>673</v>
      </c>
      <c r="AD1184" t="s">
        <v>490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454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490</v>
      </c>
      <c r="AC1185" t="s">
        <v>673</v>
      </c>
      <c r="AD1185" t="s">
        <v>490</v>
      </c>
      <c r="AE1185" t="s">
        <v>657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454</v>
      </c>
      <c r="C1186" t="s">
        <v>69</v>
      </c>
      <c r="D1186" t="s">
        <v>164</v>
      </c>
      <c r="E1186" t="s">
        <v>491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490</v>
      </c>
      <c r="AC1186" t="s">
        <v>673</v>
      </c>
      <c r="AD1186" t="s">
        <v>492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454</v>
      </c>
      <c r="C1187" t="s">
        <v>69</v>
      </c>
      <c r="D1187" t="s">
        <v>164</v>
      </c>
      <c r="E1187" t="s">
        <v>513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490</v>
      </c>
      <c r="AC1187" t="s">
        <v>513</v>
      </c>
      <c r="AD1187" t="s">
        <v>511</v>
      </c>
      <c r="AE1187" t="s">
        <v>657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454</v>
      </c>
      <c r="C1188" t="s">
        <v>69</v>
      </c>
      <c r="D1188" t="s">
        <v>164</v>
      </c>
      <c r="E1188" t="s">
        <v>512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490</v>
      </c>
      <c r="AC1188" t="s">
        <v>513</v>
      </c>
      <c r="AD1188" t="s">
        <v>490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454</v>
      </c>
      <c r="C1189" t="s">
        <v>69</v>
      </c>
      <c r="D1189" t="s">
        <v>164</v>
      </c>
      <c r="E1189" t="s">
        <v>519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490</v>
      </c>
      <c r="AC1189" t="s">
        <v>513</v>
      </c>
      <c r="AD1189" t="s">
        <v>490</v>
      </c>
      <c r="AE1189" t="s">
        <v>657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454</v>
      </c>
      <c r="C1190" t="s">
        <v>69</v>
      </c>
      <c r="D1190" t="s">
        <v>491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490</v>
      </c>
      <c r="AC1190" t="s">
        <v>513</v>
      </c>
      <c r="AD1190" t="s">
        <v>164</v>
      </c>
      <c r="AE1190" t="s">
        <v>657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454</v>
      </c>
      <c r="C1191" t="s">
        <v>69</v>
      </c>
      <c r="D1191" t="s">
        <v>491</v>
      </c>
      <c r="E1191" t="s">
        <v>491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490</v>
      </c>
      <c r="AC1191" t="s">
        <v>513</v>
      </c>
      <c r="AD1191" t="s">
        <v>492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454</v>
      </c>
      <c r="C1192" t="s">
        <v>69</v>
      </c>
      <c r="D1192" t="s">
        <v>491</v>
      </c>
      <c r="E1192" t="s">
        <v>513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490</v>
      </c>
      <c r="AC1192" t="s">
        <v>513</v>
      </c>
      <c r="AD1192" t="s">
        <v>672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454</v>
      </c>
      <c r="C1193" t="s">
        <v>69</v>
      </c>
      <c r="D1193" t="s">
        <v>491</v>
      </c>
      <c r="E1193" t="s">
        <v>512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490</v>
      </c>
      <c r="AC1193" t="s">
        <v>672</v>
      </c>
      <c r="AD1193" t="s">
        <v>511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454</v>
      </c>
      <c r="C1194" t="s">
        <v>69</v>
      </c>
      <c r="D1194" t="s">
        <v>513</v>
      </c>
      <c r="E1194" t="s">
        <v>513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490</v>
      </c>
      <c r="AC1194" t="s">
        <v>672</v>
      </c>
      <c r="AD1194" t="s">
        <v>490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454</v>
      </c>
      <c r="C1195" t="s">
        <v>69</v>
      </c>
      <c r="D1195" t="s">
        <v>492</v>
      </c>
      <c r="E1195" t="s">
        <v>492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490</v>
      </c>
      <c r="AC1195" t="s">
        <v>672</v>
      </c>
      <c r="AD1195" t="s">
        <v>490</v>
      </c>
      <c r="AE1195" t="s">
        <v>657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454</v>
      </c>
      <c r="C1196" t="s">
        <v>69</v>
      </c>
      <c r="D1196" t="s">
        <v>647</v>
      </c>
      <c r="E1196" t="s">
        <v>647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490</v>
      </c>
      <c r="AC1196" t="s">
        <v>672</v>
      </c>
      <c r="AD1196" t="s">
        <v>492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454</v>
      </c>
      <c r="C1197" t="s">
        <v>69</v>
      </c>
      <c r="D1197" t="s">
        <v>514</v>
      </c>
      <c r="E1197" t="s">
        <v>514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490</v>
      </c>
      <c r="AC1197" t="s">
        <v>514</v>
      </c>
      <c r="AD1197" t="s">
        <v>490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454</v>
      </c>
      <c r="C1198" t="s">
        <v>69</v>
      </c>
      <c r="D1198" t="s">
        <v>517</v>
      </c>
      <c r="E1198" t="s">
        <v>517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490</v>
      </c>
      <c r="AC1198" t="s">
        <v>514</v>
      </c>
      <c r="AD1198" t="s">
        <v>490</v>
      </c>
      <c r="AE1198" t="s">
        <v>657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454</v>
      </c>
      <c r="C1199" t="s">
        <v>69</v>
      </c>
      <c r="D1199" t="s">
        <v>512</v>
      </c>
      <c r="E1199" t="s">
        <v>511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490</v>
      </c>
      <c r="AC1199" t="s">
        <v>517</v>
      </c>
      <c r="AD1199" t="s">
        <v>490</v>
      </c>
      <c r="AE1199" t="s">
        <v>657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454</v>
      </c>
      <c r="C1200" t="s">
        <v>69</v>
      </c>
      <c r="D1200" t="s">
        <v>512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490</v>
      </c>
      <c r="AC1200" t="s">
        <v>517</v>
      </c>
      <c r="AD1200" t="s">
        <v>492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454</v>
      </c>
      <c r="C1201" t="s">
        <v>69</v>
      </c>
      <c r="D1201" t="s">
        <v>512</v>
      </c>
      <c r="E1201" t="s">
        <v>491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490</v>
      </c>
      <c r="AC1201" t="s">
        <v>512</v>
      </c>
      <c r="AD1201" t="s">
        <v>511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454</v>
      </c>
      <c r="C1202" t="s">
        <v>69</v>
      </c>
      <c r="D1202" t="s">
        <v>512</v>
      </c>
      <c r="E1202" t="s">
        <v>512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490</v>
      </c>
      <c r="AC1202" t="s">
        <v>512</v>
      </c>
      <c r="AD1202" t="s">
        <v>511</v>
      </c>
      <c r="AE1202" t="s">
        <v>657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454</v>
      </c>
      <c r="C1203" t="s">
        <v>69</v>
      </c>
      <c r="D1203" t="s">
        <v>519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490</v>
      </c>
      <c r="AC1203" t="s">
        <v>512</v>
      </c>
      <c r="AD1203" t="s">
        <v>490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454</v>
      </c>
      <c r="C1204" t="s">
        <v>69</v>
      </c>
      <c r="D1204" t="s">
        <v>519</v>
      </c>
      <c r="E1204" t="s">
        <v>519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490</v>
      </c>
      <c r="AC1204" t="s">
        <v>512</v>
      </c>
      <c r="AD1204" t="s">
        <v>490</v>
      </c>
      <c r="AE1204" t="s">
        <v>657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454</v>
      </c>
      <c r="C1205" t="s">
        <v>71</v>
      </c>
      <c r="D1205" t="s">
        <v>511</v>
      </c>
      <c r="E1205" t="s">
        <v>511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490</v>
      </c>
      <c r="AC1205" t="s">
        <v>512</v>
      </c>
      <c r="AD1205" t="s">
        <v>164</v>
      </c>
      <c r="AE1205" t="s">
        <v>657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454</v>
      </c>
      <c r="C1206" t="s">
        <v>71</v>
      </c>
      <c r="D1206" t="s">
        <v>490</v>
      </c>
      <c r="E1206" t="s">
        <v>490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490</v>
      </c>
      <c r="AC1206" t="s">
        <v>512</v>
      </c>
      <c r="AD1206" t="s">
        <v>491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454</v>
      </c>
      <c r="C1207" t="s">
        <v>71</v>
      </c>
      <c r="D1207" t="s">
        <v>490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490</v>
      </c>
      <c r="AC1207" t="s">
        <v>512</v>
      </c>
      <c r="AD1207" t="s">
        <v>492</v>
      </c>
      <c r="AE1207" t="s">
        <v>657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454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490</v>
      </c>
      <c r="AC1208" t="s">
        <v>657</v>
      </c>
      <c r="AD1208" t="s">
        <v>490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454</v>
      </c>
      <c r="C1209" t="s">
        <v>71</v>
      </c>
      <c r="D1209" t="s">
        <v>164</v>
      </c>
      <c r="E1209" t="s">
        <v>491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490</v>
      </c>
      <c r="AC1209" t="s">
        <v>657</v>
      </c>
      <c r="AD1209" t="s">
        <v>490</v>
      </c>
      <c r="AE1209" t="s">
        <v>657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454</v>
      </c>
      <c r="C1210" t="s">
        <v>71</v>
      </c>
      <c r="D1210" t="s">
        <v>164</v>
      </c>
      <c r="E1210" t="s">
        <v>513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490</v>
      </c>
      <c r="AC1210" t="s">
        <v>657</v>
      </c>
      <c r="AD1210" t="s">
        <v>164</v>
      </c>
      <c r="AE1210" t="s">
        <v>657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454</v>
      </c>
      <c r="C1211" t="s">
        <v>71</v>
      </c>
      <c r="D1211" t="s">
        <v>164</v>
      </c>
      <c r="E1211" t="s">
        <v>647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490</v>
      </c>
      <c r="AC1211" t="s">
        <v>567</v>
      </c>
      <c r="AD1211" t="s">
        <v>490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454</v>
      </c>
      <c r="C1212" t="s">
        <v>71</v>
      </c>
      <c r="D1212" t="s">
        <v>164</v>
      </c>
      <c r="E1212" t="s">
        <v>512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490</v>
      </c>
      <c r="AC1212" t="s">
        <v>567</v>
      </c>
      <c r="AD1212" t="s">
        <v>490</v>
      </c>
      <c r="AE1212" t="s">
        <v>657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454</v>
      </c>
      <c r="C1213" t="s">
        <v>71</v>
      </c>
      <c r="D1213" t="s">
        <v>491</v>
      </c>
      <c r="E1213" t="s">
        <v>511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490</v>
      </c>
      <c r="AC1213" t="s">
        <v>519</v>
      </c>
      <c r="AD1213" t="s">
        <v>490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454</v>
      </c>
      <c r="C1214" t="s">
        <v>71</v>
      </c>
      <c r="D1214" t="s">
        <v>491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490</v>
      </c>
      <c r="AC1214" t="s">
        <v>519</v>
      </c>
      <c r="AD1214" t="s">
        <v>490</v>
      </c>
      <c r="AE1214" t="s">
        <v>657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454</v>
      </c>
      <c r="C1215" t="s">
        <v>71</v>
      </c>
      <c r="D1215" t="s">
        <v>491</v>
      </c>
      <c r="E1215" t="s">
        <v>491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490</v>
      </c>
      <c r="AC1215" t="s">
        <v>519</v>
      </c>
      <c r="AD1215" t="s">
        <v>164</v>
      </c>
      <c r="AE1215" t="s">
        <v>657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454</v>
      </c>
      <c r="C1216" t="s">
        <v>71</v>
      </c>
      <c r="D1216" t="s">
        <v>491</v>
      </c>
      <c r="E1216" t="s">
        <v>512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490</v>
      </c>
      <c r="AC1216" t="s">
        <v>493</v>
      </c>
      <c r="AD1216" t="s">
        <v>490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454</v>
      </c>
      <c r="C1217" t="s">
        <v>71</v>
      </c>
      <c r="D1217" t="s">
        <v>513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490</v>
      </c>
      <c r="AC1217" t="s">
        <v>493</v>
      </c>
      <c r="AD1217" t="s">
        <v>490</v>
      </c>
      <c r="AE1217" t="s">
        <v>657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454</v>
      </c>
      <c r="C1218" t="s">
        <v>71</v>
      </c>
      <c r="D1218" t="s">
        <v>513</v>
      </c>
      <c r="E1218" t="s">
        <v>513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490</v>
      </c>
      <c r="AC1218" t="s">
        <v>515</v>
      </c>
      <c r="AD1218" t="s">
        <v>491</v>
      </c>
      <c r="AE1218" t="s">
        <v>657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454</v>
      </c>
      <c r="C1219" t="s">
        <v>71</v>
      </c>
      <c r="D1219" t="s">
        <v>647</v>
      </c>
      <c r="E1219" t="s">
        <v>647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511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454</v>
      </c>
      <c r="C1220" t="s">
        <v>71</v>
      </c>
      <c r="D1220" t="s">
        <v>517</v>
      </c>
      <c r="E1220" t="s">
        <v>517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511</v>
      </c>
      <c r="AD1220" t="s">
        <v>164</v>
      </c>
      <c r="AE1220" t="s">
        <v>657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454</v>
      </c>
      <c r="C1221" t="s">
        <v>71</v>
      </c>
      <c r="D1221" t="s">
        <v>512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490</v>
      </c>
      <c r="AD1221" t="s">
        <v>490</v>
      </c>
      <c r="AE1221" t="s">
        <v>657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454</v>
      </c>
      <c r="C1222" t="s">
        <v>71</v>
      </c>
      <c r="D1222" t="s">
        <v>512</v>
      </c>
      <c r="E1222" t="s">
        <v>512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490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454</v>
      </c>
      <c r="C1223" t="s">
        <v>71</v>
      </c>
      <c r="D1223" t="s">
        <v>519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490</v>
      </c>
      <c r="AD1223" t="s">
        <v>164</v>
      </c>
      <c r="AE1223" t="s">
        <v>657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454</v>
      </c>
      <c r="C1224" t="s">
        <v>71</v>
      </c>
      <c r="D1224" t="s">
        <v>519</v>
      </c>
      <c r="E1224" t="s">
        <v>519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454</v>
      </c>
      <c r="C1225" t="s">
        <v>71</v>
      </c>
      <c r="D1225" t="s">
        <v>493</v>
      </c>
      <c r="E1225" t="s">
        <v>493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657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454</v>
      </c>
      <c r="C1226" t="s">
        <v>73</v>
      </c>
      <c r="D1226" t="s">
        <v>646</v>
      </c>
      <c r="E1226" t="s">
        <v>646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673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454</v>
      </c>
      <c r="C1227" t="s">
        <v>73</v>
      </c>
      <c r="D1227" t="s">
        <v>511</v>
      </c>
      <c r="E1227" t="s">
        <v>511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673</v>
      </c>
      <c r="AD1227" t="s">
        <v>164</v>
      </c>
      <c r="AE1227" t="s">
        <v>657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454</v>
      </c>
      <c r="C1228" t="s">
        <v>73</v>
      </c>
      <c r="D1228" t="s">
        <v>511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673</v>
      </c>
      <c r="AD1228" t="s">
        <v>491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454</v>
      </c>
      <c r="C1229" t="s">
        <v>73</v>
      </c>
      <c r="D1229" t="s">
        <v>490</v>
      </c>
      <c r="E1229" t="s">
        <v>490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673</v>
      </c>
      <c r="AD1229" t="s">
        <v>491</v>
      </c>
      <c r="AE1229" t="s">
        <v>657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454</v>
      </c>
      <c r="C1230" t="s">
        <v>73</v>
      </c>
      <c r="D1230" t="s">
        <v>490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513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454</v>
      </c>
      <c r="C1231" t="s">
        <v>73</v>
      </c>
      <c r="D1231" t="s">
        <v>164</v>
      </c>
      <c r="E1231" t="s">
        <v>511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513</v>
      </c>
      <c r="AD1231" t="s">
        <v>164</v>
      </c>
      <c r="AE1231" t="s">
        <v>657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454</v>
      </c>
      <c r="C1232" t="s">
        <v>73</v>
      </c>
      <c r="D1232" t="s">
        <v>164</v>
      </c>
      <c r="E1232" t="s">
        <v>490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513</v>
      </c>
      <c r="AD1232" t="s">
        <v>513</v>
      </c>
      <c r="AE1232" t="s">
        <v>657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454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492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454</v>
      </c>
      <c r="C1234" t="s">
        <v>73</v>
      </c>
      <c r="D1234" t="s">
        <v>164</v>
      </c>
      <c r="E1234" t="s">
        <v>491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492</v>
      </c>
      <c r="AD1234" t="s">
        <v>164</v>
      </c>
      <c r="AE1234" t="s">
        <v>657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454</v>
      </c>
      <c r="C1235" t="s">
        <v>73</v>
      </c>
      <c r="D1235" t="s">
        <v>164</v>
      </c>
      <c r="E1235" t="s">
        <v>513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492</v>
      </c>
      <c r="AD1235" t="s">
        <v>492</v>
      </c>
      <c r="AE1235" t="s">
        <v>657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454</v>
      </c>
      <c r="C1236" t="s">
        <v>73</v>
      </c>
      <c r="D1236" t="s">
        <v>164</v>
      </c>
      <c r="E1236" t="s">
        <v>647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672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454</v>
      </c>
      <c r="C1237" t="s">
        <v>73</v>
      </c>
      <c r="D1237" t="s">
        <v>164</v>
      </c>
      <c r="E1237" t="s">
        <v>512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672</v>
      </c>
      <c r="AD1237" t="s">
        <v>164</v>
      </c>
      <c r="AE1237" t="s">
        <v>657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454</v>
      </c>
      <c r="C1238" t="s">
        <v>73</v>
      </c>
      <c r="D1238" t="s">
        <v>491</v>
      </c>
      <c r="E1238" t="s">
        <v>511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514</v>
      </c>
      <c r="AD1238" t="s">
        <v>164</v>
      </c>
      <c r="AE1238" t="s">
        <v>657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454</v>
      </c>
      <c r="C1239" t="s">
        <v>73</v>
      </c>
      <c r="D1239" t="s">
        <v>491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517</v>
      </c>
      <c r="AD1239" t="s">
        <v>164</v>
      </c>
      <c r="AE1239" t="s">
        <v>657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454</v>
      </c>
      <c r="C1240" t="s">
        <v>73</v>
      </c>
      <c r="D1240" t="s">
        <v>491</v>
      </c>
      <c r="E1240" t="s">
        <v>491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512</v>
      </c>
      <c r="AD1240" t="s">
        <v>490</v>
      </c>
      <c r="AE1240" t="s">
        <v>657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454</v>
      </c>
      <c r="C1241" t="s">
        <v>73</v>
      </c>
      <c r="D1241" t="s">
        <v>513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512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454</v>
      </c>
      <c r="C1242" t="s">
        <v>73</v>
      </c>
      <c r="D1242" t="s">
        <v>513</v>
      </c>
      <c r="E1242" t="s">
        <v>491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512</v>
      </c>
      <c r="AD1242" t="s">
        <v>164</v>
      </c>
      <c r="AE1242" t="s">
        <v>657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454</v>
      </c>
      <c r="C1243" t="s">
        <v>73</v>
      </c>
      <c r="D1243" t="s">
        <v>513</v>
      </c>
      <c r="E1243" t="s">
        <v>513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512</v>
      </c>
      <c r="AD1243" t="s">
        <v>491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454</v>
      </c>
      <c r="C1244" t="s">
        <v>73</v>
      </c>
      <c r="D1244" t="s">
        <v>492</v>
      </c>
      <c r="E1244" t="s">
        <v>492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512</v>
      </c>
      <c r="AD1244" t="s">
        <v>491</v>
      </c>
      <c r="AE1244" t="s">
        <v>657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454</v>
      </c>
      <c r="C1245" t="s">
        <v>73</v>
      </c>
      <c r="D1245" t="s">
        <v>647</v>
      </c>
      <c r="E1245" t="s">
        <v>647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512</v>
      </c>
      <c r="AD1245" t="s">
        <v>512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454</v>
      </c>
      <c r="C1246" t="s">
        <v>73</v>
      </c>
      <c r="D1246" t="s">
        <v>514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512</v>
      </c>
      <c r="AD1246" t="s">
        <v>512</v>
      </c>
      <c r="AE1246" t="s">
        <v>657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454</v>
      </c>
      <c r="C1247" t="s">
        <v>73</v>
      </c>
      <c r="D1247" t="s">
        <v>514</v>
      </c>
      <c r="E1247" t="s">
        <v>514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657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454</v>
      </c>
      <c r="C1248" t="s">
        <v>73</v>
      </c>
      <c r="D1248" t="s">
        <v>517</v>
      </c>
      <c r="E1248" t="s">
        <v>517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657</v>
      </c>
      <c r="AD1248" t="s">
        <v>164</v>
      </c>
      <c r="AE1248" t="s">
        <v>657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454</v>
      </c>
      <c r="C1249" t="s">
        <v>73</v>
      </c>
      <c r="D1249" t="s">
        <v>512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657</v>
      </c>
      <c r="AD1249" t="s">
        <v>491</v>
      </c>
      <c r="AE1249" t="s">
        <v>657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454</v>
      </c>
      <c r="C1250" t="s">
        <v>73</v>
      </c>
      <c r="D1250" t="s">
        <v>512</v>
      </c>
      <c r="E1250" t="s">
        <v>491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657</v>
      </c>
      <c r="AD1250" t="s">
        <v>492</v>
      </c>
      <c r="AE1250" t="s">
        <v>657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454</v>
      </c>
      <c r="C1251" t="s">
        <v>73</v>
      </c>
      <c r="D1251" t="s">
        <v>512</v>
      </c>
      <c r="E1251" t="s">
        <v>512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519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454</v>
      </c>
      <c r="C1252" t="s">
        <v>73</v>
      </c>
      <c r="D1252" t="s">
        <v>519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519</v>
      </c>
      <c r="AD1252" t="s">
        <v>164</v>
      </c>
      <c r="AE1252" t="s">
        <v>657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454</v>
      </c>
      <c r="C1253" t="s">
        <v>73</v>
      </c>
      <c r="D1253" t="s">
        <v>519</v>
      </c>
      <c r="E1253" t="s">
        <v>519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515</v>
      </c>
      <c r="AD1253" t="s">
        <v>164</v>
      </c>
      <c r="AE1253" t="s">
        <v>657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454</v>
      </c>
      <c r="C1254" t="s">
        <v>73</v>
      </c>
      <c r="D1254" t="s">
        <v>493</v>
      </c>
      <c r="E1254" t="s">
        <v>493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491</v>
      </c>
      <c r="AC1254" t="s">
        <v>671</v>
      </c>
      <c r="AD1254" t="s">
        <v>491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455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491</v>
      </c>
      <c r="AC1255" t="s">
        <v>671</v>
      </c>
      <c r="AD1255" t="s">
        <v>491</v>
      </c>
      <c r="AE1255" t="s">
        <v>657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455</v>
      </c>
      <c r="C1256" t="s">
        <v>57</v>
      </c>
      <c r="D1256" t="s">
        <v>491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491</v>
      </c>
      <c r="AC1256" t="s">
        <v>511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455</v>
      </c>
      <c r="C1257" t="s">
        <v>57</v>
      </c>
      <c r="D1257" t="s">
        <v>491</v>
      </c>
      <c r="E1257" t="s">
        <v>491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491</v>
      </c>
      <c r="AC1257" t="s">
        <v>511</v>
      </c>
      <c r="AD1257" t="s">
        <v>164</v>
      </c>
      <c r="AE1257" t="s">
        <v>657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455</v>
      </c>
      <c r="C1258" t="s">
        <v>57</v>
      </c>
      <c r="D1258" t="s">
        <v>491</v>
      </c>
      <c r="E1258" t="s">
        <v>519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491</v>
      </c>
      <c r="AC1258" t="s">
        <v>511</v>
      </c>
      <c r="AD1258" t="s">
        <v>491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455</v>
      </c>
      <c r="C1259" t="s">
        <v>57</v>
      </c>
      <c r="D1259" t="s">
        <v>492</v>
      </c>
      <c r="E1259" t="s">
        <v>492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491</v>
      </c>
      <c r="AC1259" t="s">
        <v>511</v>
      </c>
      <c r="AD1259" t="s">
        <v>491</v>
      </c>
      <c r="AE1259" t="s">
        <v>657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455</v>
      </c>
      <c r="C1260" t="s">
        <v>57</v>
      </c>
      <c r="D1260" t="s">
        <v>519</v>
      </c>
      <c r="E1260" t="s">
        <v>519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491</v>
      </c>
      <c r="AC1260" t="s">
        <v>511</v>
      </c>
      <c r="AD1260" t="s">
        <v>492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455</v>
      </c>
      <c r="C1261" t="s">
        <v>57</v>
      </c>
      <c r="D1261" t="s">
        <v>493</v>
      </c>
      <c r="E1261" t="s">
        <v>493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491</v>
      </c>
      <c r="AC1261" t="s">
        <v>511</v>
      </c>
      <c r="AD1261" t="s">
        <v>672</v>
      </c>
      <c r="AE1261" t="s">
        <v>657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455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491</v>
      </c>
      <c r="AC1262" t="s">
        <v>511</v>
      </c>
      <c r="AD1262" t="s">
        <v>512</v>
      </c>
      <c r="AE1262" t="s">
        <v>657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455</v>
      </c>
      <c r="C1263" t="s">
        <v>59</v>
      </c>
      <c r="D1263" t="s">
        <v>569</v>
      </c>
      <c r="E1263" t="s">
        <v>569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491</v>
      </c>
      <c r="AC1263" t="s">
        <v>490</v>
      </c>
      <c r="AD1263" t="s">
        <v>490</v>
      </c>
      <c r="AE1263" t="s">
        <v>657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455</v>
      </c>
      <c r="C1264" t="s">
        <v>59</v>
      </c>
      <c r="D1264" t="s">
        <v>491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491</v>
      </c>
      <c r="AC1264" t="s">
        <v>490</v>
      </c>
      <c r="AD1264" t="s">
        <v>491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455</v>
      </c>
      <c r="C1265" t="s">
        <v>59</v>
      </c>
      <c r="D1265" t="s">
        <v>491</v>
      </c>
      <c r="E1265" t="s">
        <v>491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491</v>
      </c>
      <c r="AC1265" t="s">
        <v>490</v>
      </c>
      <c r="AD1265" t="s">
        <v>491</v>
      </c>
      <c r="AE1265" t="s">
        <v>657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455</v>
      </c>
      <c r="C1266" t="s">
        <v>59</v>
      </c>
      <c r="D1266" t="s">
        <v>492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491</v>
      </c>
      <c r="AC1266" t="s">
        <v>164</v>
      </c>
      <c r="AD1266" t="s">
        <v>490</v>
      </c>
      <c r="AE1266" t="s">
        <v>657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455</v>
      </c>
      <c r="C1267" t="s">
        <v>59</v>
      </c>
      <c r="D1267" t="s">
        <v>492</v>
      </c>
      <c r="E1267" t="s">
        <v>492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491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455</v>
      </c>
      <c r="C1268" t="s">
        <v>59</v>
      </c>
      <c r="D1268" t="s">
        <v>519</v>
      </c>
      <c r="E1268" t="s">
        <v>519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491</v>
      </c>
      <c r="AC1268" t="s">
        <v>164</v>
      </c>
      <c r="AD1268" t="s">
        <v>164</v>
      </c>
      <c r="AE1268" t="s">
        <v>657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455</v>
      </c>
      <c r="C1269" t="s">
        <v>61</v>
      </c>
      <c r="D1269" t="s">
        <v>511</v>
      </c>
      <c r="E1269" t="s">
        <v>511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491</v>
      </c>
      <c r="AC1269" t="s">
        <v>164</v>
      </c>
      <c r="AD1269" t="s">
        <v>491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455</v>
      </c>
      <c r="C1270" t="s">
        <v>61</v>
      </c>
      <c r="D1270" t="s">
        <v>490</v>
      </c>
      <c r="E1270" t="s">
        <v>490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491</v>
      </c>
      <c r="AC1270" t="s">
        <v>164</v>
      </c>
      <c r="AD1270" t="s">
        <v>491</v>
      </c>
      <c r="AE1270" t="s">
        <v>657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455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491</v>
      </c>
      <c r="AC1271" t="s">
        <v>164</v>
      </c>
      <c r="AD1271" t="s">
        <v>513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455</v>
      </c>
      <c r="C1272" t="s">
        <v>61</v>
      </c>
      <c r="D1272" t="s">
        <v>569</v>
      </c>
      <c r="E1272" t="s">
        <v>569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491</v>
      </c>
      <c r="AC1272" t="s">
        <v>164</v>
      </c>
      <c r="AD1272" t="s">
        <v>512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455</v>
      </c>
      <c r="C1273" t="s">
        <v>61</v>
      </c>
      <c r="D1273" t="s">
        <v>491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491</v>
      </c>
      <c r="AC1273" t="s">
        <v>164</v>
      </c>
      <c r="AD1273" t="s">
        <v>512</v>
      </c>
      <c r="AE1273" t="s">
        <v>657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455</v>
      </c>
      <c r="C1274" t="s">
        <v>61</v>
      </c>
      <c r="D1274" t="s">
        <v>491</v>
      </c>
      <c r="E1274" t="s">
        <v>491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491</v>
      </c>
      <c r="AC1274" t="s">
        <v>673</v>
      </c>
      <c r="AD1274" t="s">
        <v>671</v>
      </c>
      <c r="AE1274" t="s">
        <v>657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455</v>
      </c>
      <c r="C1275" t="s">
        <v>61</v>
      </c>
      <c r="D1275" t="s">
        <v>491</v>
      </c>
      <c r="E1275" t="s">
        <v>512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491</v>
      </c>
      <c r="AC1275" t="s">
        <v>673</v>
      </c>
      <c r="AD1275" t="s">
        <v>511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455</v>
      </c>
      <c r="C1276" t="s">
        <v>61</v>
      </c>
      <c r="D1276" t="s">
        <v>492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491</v>
      </c>
      <c r="AC1276" t="s">
        <v>673</v>
      </c>
      <c r="AD1276" t="s">
        <v>164</v>
      </c>
      <c r="AE1276" t="s">
        <v>657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455</v>
      </c>
      <c r="C1277" t="s">
        <v>61</v>
      </c>
      <c r="D1277" t="s">
        <v>492</v>
      </c>
      <c r="E1277" t="s">
        <v>492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491</v>
      </c>
      <c r="AC1277" t="s">
        <v>673</v>
      </c>
      <c r="AD1277" t="s">
        <v>491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455</v>
      </c>
      <c r="C1278" t="s">
        <v>61</v>
      </c>
      <c r="D1278" t="s">
        <v>493</v>
      </c>
      <c r="E1278" t="s">
        <v>493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491</v>
      </c>
      <c r="AC1278" t="s">
        <v>673</v>
      </c>
      <c r="AD1278" t="s">
        <v>491</v>
      </c>
      <c r="AE1278" t="s">
        <v>657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455</v>
      </c>
      <c r="C1279" t="s">
        <v>63</v>
      </c>
      <c r="D1279" t="s">
        <v>490</v>
      </c>
      <c r="E1279" t="s">
        <v>490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491</v>
      </c>
      <c r="AC1279" t="s">
        <v>673</v>
      </c>
      <c r="AD1279" t="s">
        <v>513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455</v>
      </c>
      <c r="C1280" t="s">
        <v>63</v>
      </c>
      <c r="D1280" t="s">
        <v>490</v>
      </c>
      <c r="E1280" t="s">
        <v>492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491</v>
      </c>
      <c r="AC1280" t="s">
        <v>673</v>
      </c>
      <c r="AD1280" t="s">
        <v>492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455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491</v>
      </c>
      <c r="AC1281" t="s">
        <v>673</v>
      </c>
      <c r="AD1281" t="s">
        <v>672</v>
      </c>
      <c r="AE1281" t="s">
        <v>657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455</v>
      </c>
      <c r="C1282" t="s">
        <v>63</v>
      </c>
      <c r="D1282" t="s">
        <v>164</v>
      </c>
      <c r="E1282" t="s">
        <v>491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491</v>
      </c>
      <c r="AC1282" t="s">
        <v>673</v>
      </c>
      <c r="AD1282" t="s">
        <v>514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455</v>
      </c>
      <c r="C1283" t="s">
        <v>63</v>
      </c>
      <c r="D1283" t="s">
        <v>491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491</v>
      </c>
      <c r="AC1283" t="s">
        <v>673</v>
      </c>
      <c r="AD1283" t="s">
        <v>517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455</v>
      </c>
      <c r="C1284" t="s">
        <v>63</v>
      </c>
      <c r="D1284" t="s">
        <v>491</v>
      </c>
      <c r="E1284" t="s">
        <v>491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491</v>
      </c>
      <c r="AC1284" t="s">
        <v>673</v>
      </c>
      <c r="AD1284" t="s">
        <v>512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455</v>
      </c>
      <c r="C1285" t="s">
        <v>63</v>
      </c>
      <c r="D1285" t="s">
        <v>491</v>
      </c>
      <c r="E1285" t="s">
        <v>513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491</v>
      </c>
      <c r="AC1285" t="s">
        <v>673</v>
      </c>
      <c r="AD1285" t="s">
        <v>512</v>
      </c>
      <c r="AE1285" t="s">
        <v>657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455</v>
      </c>
      <c r="C1286" t="s">
        <v>63</v>
      </c>
      <c r="D1286" t="s">
        <v>491</v>
      </c>
      <c r="E1286" t="s">
        <v>492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491</v>
      </c>
      <c r="AC1286" t="s">
        <v>673</v>
      </c>
      <c r="AD1286" t="s">
        <v>519</v>
      </c>
      <c r="AE1286" t="s">
        <v>657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455</v>
      </c>
      <c r="C1287" t="s">
        <v>63</v>
      </c>
      <c r="D1287" t="s">
        <v>491</v>
      </c>
      <c r="E1287" t="s">
        <v>512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491</v>
      </c>
      <c r="AC1287" t="s">
        <v>513</v>
      </c>
      <c r="AD1287" t="s">
        <v>671</v>
      </c>
      <c r="AE1287" t="s">
        <v>657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455</v>
      </c>
      <c r="C1288" t="s">
        <v>63</v>
      </c>
      <c r="D1288" t="s">
        <v>492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491</v>
      </c>
      <c r="AC1288" t="s">
        <v>513</v>
      </c>
      <c r="AD1288" t="s">
        <v>511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455</v>
      </c>
      <c r="C1289" t="s">
        <v>63</v>
      </c>
      <c r="D1289" t="s">
        <v>492</v>
      </c>
      <c r="E1289" t="s">
        <v>492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491</v>
      </c>
      <c r="AC1289" t="s">
        <v>513</v>
      </c>
      <c r="AD1289" t="s">
        <v>511</v>
      </c>
      <c r="AE1289" t="s">
        <v>657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455</v>
      </c>
      <c r="C1290" t="s">
        <v>63</v>
      </c>
      <c r="D1290" t="s">
        <v>492</v>
      </c>
      <c r="E1290" t="s">
        <v>512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491</v>
      </c>
      <c r="AC1290" t="s">
        <v>513</v>
      </c>
      <c r="AD1290" t="s">
        <v>490</v>
      </c>
      <c r="AE1290" t="s">
        <v>657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455</v>
      </c>
      <c r="C1291" t="s">
        <v>63</v>
      </c>
      <c r="D1291" t="s">
        <v>519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491</v>
      </c>
      <c r="AC1291" t="s">
        <v>513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455</v>
      </c>
      <c r="C1292" t="s">
        <v>63</v>
      </c>
      <c r="D1292" t="s">
        <v>493</v>
      </c>
      <c r="E1292" t="s">
        <v>493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491</v>
      </c>
      <c r="AC1292" t="s">
        <v>513</v>
      </c>
      <c r="AD1292" t="s">
        <v>164</v>
      </c>
      <c r="AE1292" t="s">
        <v>657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455</v>
      </c>
      <c r="C1293" t="s">
        <v>63</v>
      </c>
      <c r="D1293" t="s">
        <v>515</v>
      </c>
      <c r="E1293" t="s">
        <v>515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491</v>
      </c>
      <c r="AC1293" t="s">
        <v>513</v>
      </c>
      <c r="AD1293" t="s">
        <v>491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455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491</v>
      </c>
      <c r="AC1294" t="s">
        <v>513</v>
      </c>
      <c r="AD1294" t="s">
        <v>491</v>
      </c>
      <c r="AE1294" t="s">
        <v>657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455</v>
      </c>
      <c r="C1295" t="s">
        <v>65</v>
      </c>
      <c r="D1295" t="s">
        <v>511</v>
      </c>
      <c r="E1295" t="s">
        <v>511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491</v>
      </c>
      <c r="AC1295" t="s">
        <v>513</v>
      </c>
      <c r="AD1295" t="s">
        <v>513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455</v>
      </c>
      <c r="C1296" t="s">
        <v>65</v>
      </c>
      <c r="D1296" t="s">
        <v>511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491</v>
      </c>
      <c r="AC1296" t="s">
        <v>513</v>
      </c>
      <c r="AD1296" t="s">
        <v>513</v>
      </c>
      <c r="AE1296" t="s">
        <v>657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455</v>
      </c>
      <c r="C1297" t="s">
        <v>65</v>
      </c>
      <c r="D1297" t="s">
        <v>490</v>
      </c>
      <c r="E1297" t="s">
        <v>511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491</v>
      </c>
      <c r="AC1297" t="s">
        <v>513</v>
      </c>
      <c r="AD1297" t="s">
        <v>492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455</v>
      </c>
      <c r="C1298" t="s">
        <v>65</v>
      </c>
      <c r="D1298" t="s">
        <v>490</v>
      </c>
      <c r="E1298" t="s">
        <v>490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491</v>
      </c>
      <c r="AC1298" t="s">
        <v>513</v>
      </c>
      <c r="AD1298" t="s">
        <v>492</v>
      </c>
      <c r="AE1298" t="s">
        <v>657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455</v>
      </c>
      <c r="C1299" t="s">
        <v>65</v>
      </c>
      <c r="D1299" t="s">
        <v>490</v>
      </c>
      <c r="E1299" t="s">
        <v>512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491</v>
      </c>
      <c r="AC1299" t="s">
        <v>492</v>
      </c>
      <c r="AD1299" t="s">
        <v>491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455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491</v>
      </c>
      <c r="AC1300" t="s">
        <v>492</v>
      </c>
      <c r="AD1300" t="s">
        <v>491</v>
      </c>
      <c r="AE1300" t="s">
        <v>657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455</v>
      </c>
      <c r="C1301" t="s">
        <v>65</v>
      </c>
      <c r="D1301" t="s">
        <v>164</v>
      </c>
      <c r="E1301" t="s">
        <v>491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491</v>
      </c>
      <c r="AC1301" t="s">
        <v>672</v>
      </c>
      <c r="AD1301" t="s">
        <v>511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455</v>
      </c>
      <c r="C1302" t="s">
        <v>65</v>
      </c>
      <c r="D1302" t="s">
        <v>491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491</v>
      </c>
      <c r="AC1302" t="s">
        <v>672</v>
      </c>
      <c r="AD1302" t="s">
        <v>164</v>
      </c>
      <c r="AE1302" t="s">
        <v>657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455</v>
      </c>
      <c r="C1303" t="s">
        <v>65</v>
      </c>
      <c r="D1303" t="s">
        <v>491</v>
      </c>
      <c r="E1303" t="s">
        <v>491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491</v>
      </c>
      <c r="AC1303" t="s">
        <v>672</v>
      </c>
      <c r="AD1303" t="s">
        <v>491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455</v>
      </c>
      <c r="C1304" t="s">
        <v>65</v>
      </c>
      <c r="D1304" t="s">
        <v>491</v>
      </c>
      <c r="E1304" t="s">
        <v>514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491</v>
      </c>
      <c r="AC1304" t="s">
        <v>672</v>
      </c>
      <c r="AD1304" t="s">
        <v>491</v>
      </c>
      <c r="AE1304" t="s">
        <v>657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455</v>
      </c>
      <c r="C1305" t="s">
        <v>65</v>
      </c>
      <c r="D1305" t="s">
        <v>491</v>
      </c>
      <c r="E1305" t="s">
        <v>512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491</v>
      </c>
      <c r="AC1305" t="s">
        <v>672</v>
      </c>
      <c r="AD1305" t="s">
        <v>513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455</v>
      </c>
      <c r="C1306" t="s">
        <v>65</v>
      </c>
      <c r="D1306" t="s">
        <v>513</v>
      </c>
      <c r="E1306" t="s">
        <v>491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491</v>
      </c>
      <c r="AC1306" t="s">
        <v>672</v>
      </c>
      <c r="AD1306" t="s">
        <v>513</v>
      </c>
      <c r="AE1306" t="s">
        <v>657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455</v>
      </c>
      <c r="C1307" t="s">
        <v>65</v>
      </c>
      <c r="D1307" t="s">
        <v>492</v>
      </c>
      <c r="E1307" t="s">
        <v>490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491</v>
      </c>
      <c r="AC1307" t="s">
        <v>672</v>
      </c>
      <c r="AD1307" t="s">
        <v>492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455</v>
      </c>
      <c r="C1308" t="s">
        <v>65</v>
      </c>
      <c r="D1308" t="s">
        <v>492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491</v>
      </c>
      <c r="AC1308" t="s">
        <v>672</v>
      </c>
      <c r="AD1308" t="s">
        <v>492</v>
      </c>
      <c r="AE1308" t="s">
        <v>657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455</v>
      </c>
      <c r="C1309" t="s">
        <v>65</v>
      </c>
      <c r="D1309" t="s">
        <v>492</v>
      </c>
      <c r="E1309" t="s">
        <v>513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491</v>
      </c>
      <c r="AC1309" t="s">
        <v>672</v>
      </c>
      <c r="AD1309" t="s">
        <v>512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455</v>
      </c>
      <c r="C1310" t="s">
        <v>65</v>
      </c>
      <c r="D1310" t="s">
        <v>492</v>
      </c>
      <c r="E1310" t="s">
        <v>492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491</v>
      </c>
      <c r="AC1310" t="s">
        <v>514</v>
      </c>
      <c r="AD1310" t="s">
        <v>491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455</v>
      </c>
      <c r="C1311" t="s">
        <v>65</v>
      </c>
      <c r="D1311" t="s">
        <v>492</v>
      </c>
      <c r="E1311" t="s">
        <v>512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491</v>
      </c>
      <c r="AC1311" t="s">
        <v>514</v>
      </c>
      <c r="AD1311" t="s">
        <v>491</v>
      </c>
      <c r="AE1311" t="s">
        <v>657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455</v>
      </c>
      <c r="C1312" t="s">
        <v>65</v>
      </c>
      <c r="D1312" t="s">
        <v>517</v>
      </c>
      <c r="E1312" t="s">
        <v>517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491</v>
      </c>
      <c r="AC1312" t="s">
        <v>514</v>
      </c>
      <c r="AD1312" t="s">
        <v>513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455</v>
      </c>
      <c r="C1313" t="s">
        <v>65</v>
      </c>
      <c r="D1313" t="s">
        <v>512</v>
      </c>
      <c r="E1313" t="s">
        <v>512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491</v>
      </c>
      <c r="AC1313" t="s">
        <v>514</v>
      </c>
      <c r="AD1313" t="s">
        <v>514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455</v>
      </c>
      <c r="C1314" t="s">
        <v>65</v>
      </c>
      <c r="D1314" t="s">
        <v>493</v>
      </c>
      <c r="E1314" t="s">
        <v>512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491</v>
      </c>
      <c r="AC1314" t="s">
        <v>517</v>
      </c>
      <c r="AD1314" t="s">
        <v>164</v>
      </c>
      <c r="AE1314" t="s">
        <v>657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455</v>
      </c>
      <c r="C1315" t="s">
        <v>65</v>
      </c>
      <c r="D1315" t="s">
        <v>493</v>
      </c>
      <c r="E1315" t="s">
        <v>493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491</v>
      </c>
      <c r="AC1315" t="s">
        <v>517</v>
      </c>
      <c r="AD1315" t="s">
        <v>491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455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491</v>
      </c>
      <c r="AC1316" t="s">
        <v>517</v>
      </c>
      <c r="AD1316" t="s">
        <v>491</v>
      </c>
      <c r="AE1316" t="s">
        <v>657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455</v>
      </c>
      <c r="C1317" t="s">
        <v>67</v>
      </c>
      <c r="D1317" t="s">
        <v>511</v>
      </c>
      <c r="E1317" t="s">
        <v>511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491</v>
      </c>
      <c r="AC1317" t="s">
        <v>517</v>
      </c>
      <c r="AD1317" t="s">
        <v>513</v>
      </c>
      <c r="AE1317" t="s">
        <v>657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455</v>
      </c>
      <c r="C1318" t="s">
        <v>67</v>
      </c>
      <c r="D1318" t="s">
        <v>511</v>
      </c>
      <c r="E1318" t="s">
        <v>491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491</v>
      </c>
      <c r="AC1318" t="s">
        <v>517</v>
      </c>
      <c r="AD1318" t="s">
        <v>517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455</v>
      </c>
      <c r="C1319" t="s">
        <v>67</v>
      </c>
      <c r="D1319" t="s">
        <v>490</v>
      </c>
      <c r="E1319" t="s">
        <v>511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491</v>
      </c>
      <c r="AC1319" t="s">
        <v>517</v>
      </c>
      <c r="AD1319" t="s">
        <v>517</v>
      </c>
      <c r="AE1319" t="s">
        <v>657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455</v>
      </c>
      <c r="C1320" t="s">
        <v>67</v>
      </c>
      <c r="D1320" t="s">
        <v>490</v>
      </c>
      <c r="E1320" t="s">
        <v>490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491</v>
      </c>
      <c r="AC1320" t="s">
        <v>512</v>
      </c>
      <c r="AD1320" t="s">
        <v>511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455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491</v>
      </c>
      <c r="AC1321" t="s">
        <v>512</v>
      </c>
      <c r="AD1321" t="s">
        <v>511</v>
      </c>
      <c r="AE1321" t="s">
        <v>657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455</v>
      </c>
      <c r="C1322" t="s">
        <v>67</v>
      </c>
      <c r="D1322" t="s">
        <v>164</v>
      </c>
      <c r="E1322" t="s">
        <v>492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491</v>
      </c>
      <c r="AC1322" t="s">
        <v>512</v>
      </c>
      <c r="AD1322" t="s">
        <v>490</v>
      </c>
      <c r="AE1322" t="s">
        <v>657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455</v>
      </c>
      <c r="C1323" t="s">
        <v>67</v>
      </c>
      <c r="D1323" t="s">
        <v>491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491</v>
      </c>
      <c r="AC1323" t="s">
        <v>512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455</v>
      </c>
      <c r="C1324" t="s">
        <v>67</v>
      </c>
      <c r="D1324" t="s">
        <v>491</v>
      </c>
      <c r="E1324" t="s">
        <v>491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491</v>
      </c>
      <c r="AC1324" t="s">
        <v>512</v>
      </c>
      <c r="AD1324" t="s">
        <v>164</v>
      </c>
      <c r="AE1324" t="s">
        <v>657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455</v>
      </c>
      <c r="C1325" t="s">
        <v>67</v>
      </c>
      <c r="D1325" t="s">
        <v>491</v>
      </c>
      <c r="E1325" t="s">
        <v>492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491</v>
      </c>
      <c r="AC1325" t="s">
        <v>512</v>
      </c>
      <c r="AD1325" t="s">
        <v>491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455</v>
      </c>
      <c r="C1326" t="s">
        <v>67</v>
      </c>
      <c r="D1326" t="s">
        <v>491</v>
      </c>
      <c r="E1326" t="s">
        <v>512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491</v>
      </c>
      <c r="AC1326" t="s">
        <v>512</v>
      </c>
      <c r="AD1326" t="s">
        <v>491</v>
      </c>
      <c r="AE1326" t="s">
        <v>657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455</v>
      </c>
      <c r="C1327" t="s">
        <v>67</v>
      </c>
      <c r="D1327" t="s">
        <v>513</v>
      </c>
      <c r="E1327" t="s">
        <v>491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491</v>
      </c>
      <c r="AC1327" t="s">
        <v>512</v>
      </c>
      <c r="AD1327" t="s">
        <v>513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455</v>
      </c>
      <c r="C1328" t="s">
        <v>67</v>
      </c>
      <c r="D1328" t="s">
        <v>492</v>
      </c>
      <c r="E1328" t="s">
        <v>492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491</v>
      </c>
      <c r="AC1328" t="s">
        <v>512</v>
      </c>
      <c r="AD1328" t="s">
        <v>513</v>
      </c>
      <c r="AE1328" t="s">
        <v>657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455</v>
      </c>
      <c r="C1329" t="s">
        <v>67</v>
      </c>
      <c r="D1329" t="s">
        <v>647</v>
      </c>
      <c r="E1329" t="s">
        <v>647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491</v>
      </c>
      <c r="AC1329" t="s">
        <v>512</v>
      </c>
      <c r="AD1329" t="s">
        <v>492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455</v>
      </c>
      <c r="C1330" t="s">
        <v>67</v>
      </c>
      <c r="D1330" t="s">
        <v>514</v>
      </c>
      <c r="E1330" t="s">
        <v>514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491</v>
      </c>
      <c r="AC1330" t="s">
        <v>512</v>
      </c>
      <c r="AD1330" t="s">
        <v>492</v>
      </c>
      <c r="AE1330" t="s">
        <v>657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455</v>
      </c>
      <c r="C1331" t="s">
        <v>67</v>
      </c>
      <c r="D1331" t="s">
        <v>517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491</v>
      </c>
      <c r="AC1331" t="s">
        <v>512</v>
      </c>
      <c r="AD1331" t="s">
        <v>672</v>
      </c>
      <c r="AE1331" t="s">
        <v>657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455</v>
      </c>
      <c r="C1332" t="s">
        <v>67</v>
      </c>
      <c r="D1332" t="s">
        <v>517</v>
      </c>
      <c r="E1332" t="s">
        <v>517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491</v>
      </c>
      <c r="AC1332" t="s">
        <v>512</v>
      </c>
      <c r="AD1332" t="s">
        <v>512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455</v>
      </c>
      <c r="C1333" t="s">
        <v>67</v>
      </c>
      <c r="D1333" t="s">
        <v>512</v>
      </c>
      <c r="E1333" t="s">
        <v>512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491</v>
      </c>
      <c r="AC1333" t="s">
        <v>512</v>
      </c>
      <c r="AD1333" t="s">
        <v>512</v>
      </c>
      <c r="AE1333" t="s">
        <v>657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455</v>
      </c>
      <c r="C1334" t="s">
        <v>67</v>
      </c>
      <c r="D1334" t="s">
        <v>493</v>
      </c>
      <c r="E1334" t="s">
        <v>493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491</v>
      </c>
      <c r="AC1334" t="s">
        <v>512</v>
      </c>
      <c r="AD1334" t="s">
        <v>567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455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491</v>
      </c>
      <c r="AC1335" t="s">
        <v>512</v>
      </c>
      <c r="AD1335" t="s">
        <v>519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455</v>
      </c>
      <c r="C1336" t="s">
        <v>69</v>
      </c>
      <c r="D1336" t="s">
        <v>511</v>
      </c>
      <c r="E1336" t="s">
        <v>511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491</v>
      </c>
      <c r="AC1336" t="s">
        <v>657</v>
      </c>
      <c r="AD1336" t="s">
        <v>164</v>
      </c>
      <c r="AE1336" t="s">
        <v>657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455</v>
      </c>
      <c r="C1337" t="s">
        <v>69</v>
      </c>
      <c r="D1337" t="s">
        <v>490</v>
      </c>
      <c r="E1337" t="s">
        <v>490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491</v>
      </c>
      <c r="AC1337" t="s">
        <v>657</v>
      </c>
      <c r="AD1337" t="s">
        <v>491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455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491</v>
      </c>
      <c r="AC1338" t="s">
        <v>657</v>
      </c>
      <c r="AD1338" t="s">
        <v>491</v>
      </c>
      <c r="AE1338" t="s">
        <v>657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455</v>
      </c>
      <c r="C1339" t="s">
        <v>69</v>
      </c>
      <c r="D1339" t="s">
        <v>164</v>
      </c>
      <c r="E1339" t="s">
        <v>512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491</v>
      </c>
      <c r="AC1339" t="s">
        <v>657</v>
      </c>
      <c r="AD1339" t="s">
        <v>513</v>
      </c>
      <c r="AE1339" t="s">
        <v>657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455</v>
      </c>
      <c r="C1340" t="s">
        <v>69</v>
      </c>
      <c r="D1340" t="s">
        <v>491</v>
      </c>
      <c r="E1340" t="s">
        <v>511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491</v>
      </c>
      <c r="AC1340" t="s">
        <v>657</v>
      </c>
      <c r="AD1340" t="s">
        <v>519</v>
      </c>
      <c r="AE1340" t="s">
        <v>657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455</v>
      </c>
      <c r="C1341" t="s">
        <v>69</v>
      </c>
      <c r="D1341" t="s">
        <v>491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491</v>
      </c>
      <c r="AC1341" t="s">
        <v>567</v>
      </c>
      <c r="AD1341" t="s">
        <v>511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455</v>
      </c>
      <c r="C1342" t="s">
        <v>69</v>
      </c>
      <c r="D1342" t="s">
        <v>491</v>
      </c>
      <c r="E1342" t="s">
        <v>491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491</v>
      </c>
      <c r="AC1342" t="s">
        <v>567</v>
      </c>
      <c r="AD1342" t="s">
        <v>491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455</v>
      </c>
      <c r="C1343" t="s">
        <v>69</v>
      </c>
      <c r="D1343" t="s">
        <v>491</v>
      </c>
      <c r="E1343" t="s">
        <v>512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491</v>
      </c>
      <c r="AC1343" t="s">
        <v>567</v>
      </c>
      <c r="AD1343" t="s">
        <v>491</v>
      </c>
      <c r="AE1343" t="s">
        <v>657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455</v>
      </c>
      <c r="C1344" t="s">
        <v>69</v>
      </c>
      <c r="D1344" t="s">
        <v>513</v>
      </c>
      <c r="E1344" t="s">
        <v>513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491</v>
      </c>
      <c r="AC1344" t="s">
        <v>519</v>
      </c>
      <c r="AD1344" t="s">
        <v>164</v>
      </c>
      <c r="AE1344" t="s">
        <v>657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455</v>
      </c>
      <c r="C1345" t="s">
        <v>69</v>
      </c>
      <c r="D1345" t="s">
        <v>492</v>
      </c>
      <c r="E1345" t="s">
        <v>492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491</v>
      </c>
      <c r="AC1345" t="s">
        <v>519</v>
      </c>
      <c r="AD1345" t="s">
        <v>491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455</v>
      </c>
      <c r="C1346" t="s">
        <v>69</v>
      </c>
      <c r="D1346" t="s">
        <v>647</v>
      </c>
      <c r="E1346" t="s">
        <v>647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491</v>
      </c>
      <c r="AC1346" t="s">
        <v>519</v>
      </c>
      <c r="AD1346" t="s">
        <v>491</v>
      </c>
      <c r="AE1346" t="s">
        <v>657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455</v>
      </c>
      <c r="C1347" t="s">
        <v>69</v>
      </c>
      <c r="D1347" t="s">
        <v>517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491</v>
      </c>
      <c r="AC1347" t="s">
        <v>519</v>
      </c>
      <c r="AD1347" t="s">
        <v>513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455</v>
      </c>
      <c r="C1348" t="s">
        <v>69</v>
      </c>
      <c r="D1348" t="s">
        <v>517</v>
      </c>
      <c r="E1348" t="s">
        <v>517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491</v>
      </c>
      <c r="AC1348" t="s">
        <v>519</v>
      </c>
      <c r="AD1348" t="s">
        <v>492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455</v>
      </c>
      <c r="C1349" t="s">
        <v>69</v>
      </c>
      <c r="D1349" t="s">
        <v>512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491</v>
      </c>
      <c r="AC1349" t="s">
        <v>519</v>
      </c>
      <c r="AD1349" t="s">
        <v>519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455</v>
      </c>
      <c r="C1350" t="s">
        <v>69</v>
      </c>
      <c r="D1350" t="s">
        <v>512</v>
      </c>
      <c r="E1350" t="s">
        <v>512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491</v>
      </c>
      <c r="AC1350" t="s">
        <v>493</v>
      </c>
      <c r="AD1350" t="s">
        <v>491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455</v>
      </c>
      <c r="C1351" t="s">
        <v>69</v>
      </c>
      <c r="D1351" t="s">
        <v>493</v>
      </c>
      <c r="E1351" t="s">
        <v>493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491</v>
      </c>
      <c r="AC1351" t="s">
        <v>493</v>
      </c>
      <c r="AD1351" t="s">
        <v>491</v>
      </c>
      <c r="AE1351" t="s">
        <v>657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455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491</v>
      </c>
      <c r="AC1352" t="s">
        <v>493</v>
      </c>
      <c r="AD1352" t="s">
        <v>513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455</v>
      </c>
      <c r="C1353" t="s">
        <v>71</v>
      </c>
      <c r="D1353" t="s">
        <v>490</v>
      </c>
      <c r="E1353" t="s">
        <v>490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491</v>
      </c>
      <c r="AC1353" t="s">
        <v>515</v>
      </c>
      <c r="AD1353" t="s">
        <v>491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455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491</v>
      </c>
      <c r="AC1354" t="s">
        <v>515</v>
      </c>
      <c r="AD1354" t="s">
        <v>491</v>
      </c>
      <c r="AE1354" t="s">
        <v>657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455</v>
      </c>
      <c r="C1355" t="s">
        <v>71</v>
      </c>
      <c r="D1355" t="s">
        <v>164</v>
      </c>
      <c r="E1355" t="s">
        <v>512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513</v>
      </c>
      <c r="AC1355" t="s">
        <v>671</v>
      </c>
      <c r="AD1355" t="s">
        <v>491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455</v>
      </c>
      <c r="C1356" t="s">
        <v>71</v>
      </c>
      <c r="D1356" t="s">
        <v>491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513</v>
      </c>
      <c r="AC1356" t="s">
        <v>511</v>
      </c>
      <c r="AD1356" t="s">
        <v>513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455</v>
      </c>
      <c r="C1357" t="s">
        <v>71</v>
      </c>
      <c r="D1357" t="s">
        <v>491</v>
      </c>
      <c r="E1357" t="s">
        <v>491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513</v>
      </c>
      <c r="AC1357" t="s">
        <v>511</v>
      </c>
      <c r="AD1357" t="s">
        <v>513</v>
      </c>
      <c r="AE1357" t="s">
        <v>657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455</v>
      </c>
      <c r="C1358" t="s">
        <v>71</v>
      </c>
      <c r="D1358" t="s">
        <v>513</v>
      </c>
      <c r="E1358" t="s">
        <v>513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513</v>
      </c>
      <c r="AC1358" t="s">
        <v>164</v>
      </c>
      <c r="AD1358" t="s">
        <v>164</v>
      </c>
      <c r="AE1358" t="s">
        <v>657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455</v>
      </c>
      <c r="C1359" t="s">
        <v>71</v>
      </c>
      <c r="D1359" t="s">
        <v>492</v>
      </c>
      <c r="E1359" t="s">
        <v>492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513</v>
      </c>
      <c r="AC1359" t="s">
        <v>164</v>
      </c>
      <c r="AD1359" t="s">
        <v>491</v>
      </c>
      <c r="AE1359" t="s">
        <v>657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455</v>
      </c>
      <c r="C1360" t="s">
        <v>71</v>
      </c>
      <c r="D1360" t="s">
        <v>647</v>
      </c>
      <c r="E1360" t="s">
        <v>647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513</v>
      </c>
      <c r="AC1360" t="s">
        <v>164</v>
      </c>
      <c r="AD1360" t="s">
        <v>513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455</v>
      </c>
      <c r="C1361" t="s">
        <v>71</v>
      </c>
      <c r="D1361" t="s">
        <v>514</v>
      </c>
      <c r="E1361" t="s">
        <v>514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513</v>
      </c>
      <c r="AC1361" t="s">
        <v>164</v>
      </c>
      <c r="AD1361" t="s">
        <v>513</v>
      </c>
      <c r="AE1361" t="s">
        <v>657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455</v>
      </c>
      <c r="C1362" t="s">
        <v>71</v>
      </c>
      <c r="D1362" t="s">
        <v>517</v>
      </c>
      <c r="E1362" t="s">
        <v>517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513</v>
      </c>
      <c r="AC1362" t="s">
        <v>673</v>
      </c>
      <c r="AD1362" t="s">
        <v>513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455</v>
      </c>
      <c r="C1363" t="s">
        <v>71</v>
      </c>
      <c r="D1363" t="s">
        <v>512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513</v>
      </c>
      <c r="AC1363" t="s">
        <v>673</v>
      </c>
      <c r="AD1363" t="s">
        <v>513</v>
      </c>
      <c r="AE1363" t="s">
        <v>657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455</v>
      </c>
      <c r="C1364" t="s">
        <v>71</v>
      </c>
      <c r="D1364" t="s">
        <v>512</v>
      </c>
      <c r="E1364" t="s">
        <v>512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513</v>
      </c>
      <c r="AC1364" t="s">
        <v>513</v>
      </c>
      <c r="AD1364" t="s">
        <v>164</v>
      </c>
      <c r="AE1364" t="s">
        <v>657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455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513</v>
      </c>
      <c r="AC1365" t="s">
        <v>513</v>
      </c>
      <c r="AD1365" t="s">
        <v>513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455</v>
      </c>
      <c r="C1366" t="s">
        <v>73</v>
      </c>
      <c r="D1366" t="s">
        <v>511</v>
      </c>
      <c r="E1366" t="s">
        <v>491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513</v>
      </c>
      <c r="AC1366" t="s">
        <v>513</v>
      </c>
      <c r="AD1366" t="s">
        <v>513</v>
      </c>
      <c r="AE1366" t="s">
        <v>657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455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513</v>
      </c>
      <c r="AC1367" t="s">
        <v>492</v>
      </c>
      <c r="AD1367" t="s">
        <v>513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455</v>
      </c>
      <c r="C1368" t="s">
        <v>73</v>
      </c>
      <c r="D1368" t="s">
        <v>164</v>
      </c>
      <c r="E1368" t="s">
        <v>491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513</v>
      </c>
      <c r="AC1368" t="s">
        <v>517</v>
      </c>
      <c r="AD1368" t="s">
        <v>671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455</v>
      </c>
      <c r="C1369" t="s">
        <v>73</v>
      </c>
      <c r="D1369" t="s">
        <v>164</v>
      </c>
      <c r="E1369" t="s">
        <v>512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513</v>
      </c>
      <c r="AC1369" t="s">
        <v>512</v>
      </c>
      <c r="AD1369" t="s">
        <v>491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455</v>
      </c>
      <c r="C1370" t="s">
        <v>73</v>
      </c>
      <c r="D1370" t="s">
        <v>491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513</v>
      </c>
      <c r="AC1370" t="s">
        <v>512</v>
      </c>
      <c r="AD1370" t="s">
        <v>491</v>
      </c>
      <c r="AE1370" t="s">
        <v>657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455</v>
      </c>
      <c r="C1371" t="s">
        <v>73</v>
      </c>
      <c r="D1371" t="s">
        <v>491</v>
      </c>
      <c r="E1371" t="s">
        <v>491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513</v>
      </c>
      <c r="AC1371" t="s">
        <v>512</v>
      </c>
      <c r="AD1371" t="s">
        <v>513</v>
      </c>
      <c r="AE1371" t="s">
        <v>657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455</v>
      </c>
      <c r="C1372" t="s">
        <v>73</v>
      </c>
      <c r="D1372" t="s">
        <v>491</v>
      </c>
      <c r="E1372" t="s">
        <v>513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513</v>
      </c>
      <c r="AC1372" t="s">
        <v>657</v>
      </c>
      <c r="AD1372" t="s">
        <v>164</v>
      </c>
      <c r="AE1372" t="s">
        <v>657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455</v>
      </c>
      <c r="C1373" t="s">
        <v>73</v>
      </c>
      <c r="D1373" t="s">
        <v>491</v>
      </c>
      <c r="E1373" t="s">
        <v>492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513</v>
      </c>
      <c r="AC1373" t="s">
        <v>657</v>
      </c>
      <c r="AD1373" t="s">
        <v>491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455</v>
      </c>
      <c r="C1374" t="s">
        <v>73</v>
      </c>
      <c r="D1374" t="s">
        <v>513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513</v>
      </c>
      <c r="AC1374" t="s">
        <v>657</v>
      </c>
      <c r="AD1374" t="s">
        <v>513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455</v>
      </c>
      <c r="C1375" t="s">
        <v>73</v>
      </c>
      <c r="D1375" t="s">
        <v>513</v>
      </c>
      <c r="E1375" t="s">
        <v>513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513</v>
      </c>
      <c r="AC1375" t="s">
        <v>657</v>
      </c>
      <c r="AD1375" t="s">
        <v>513</v>
      </c>
      <c r="AE1375" t="s">
        <v>657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455</v>
      </c>
      <c r="C1376" t="s">
        <v>73</v>
      </c>
      <c r="D1376" t="s">
        <v>492</v>
      </c>
      <c r="E1376" t="s">
        <v>492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492</v>
      </c>
      <c r="AC1376" t="s">
        <v>671</v>
      </c>
      <c r="AD1376" t="s">
        <v>492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455</v>
      </c>
      <c r="C1377" t="s">
        <v>73</v>
      </c>
      <c r="D1377" t="s">
        <v>647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492</v>
      </c>
      <c r="AC1377" t="s">
        <v>671</v>
      </c>
      <c r="AD1377" t="s">
        <v>492</v>
      </c>
      <c r="AE1377" t="s">
        <v>657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455</v>
      </c>
      <c r="C1378" t="s">
        <v>73</v>
      </c>
      <c r="D1378" t="s">
        <v>647</v>
      </c>
      <c r="E1378" t="s">
        <v>647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492</v>
      </c>
      <c r="AC1378" t="s">
        <v>511</v>
      </c>
      <c r="AD1378" t="s">
        <v>492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455</v>
      </c>
      <c r="C1379" t="s">
        <v>73</v>
      </c>
      <c r="D1379" t="s">
        <v>514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492</v>
      </c>
      <c r="AC1379" t="s">
        <v>511</v>
      </c>
      <c r="AD1379" t="s">
        <v>492</v>
      </c>
      <c r="AE1379" t="s">
        <v>657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455</v>
      </c>
      <c r="C1380" t="s">
        <v>73</v>
      </c>
      <c r="D1380" t="s">
        <v>514</v>
      </c>
      <c r="E1380" t="s">
        <v>514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492</v>
      </c>
      <c r="AC1380" t="s">
        <v>490</v>
      </c>
      <c r="AD1380" t="s">
        <v>492</v>
      </c>
      <c r="AE1380" t="s">
        <v>657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455</v>
      </c>
      <c r="C1381" t="s">
        <v>73</v>
      </c>
      <c r="D1381" t="s">
        <v>517</v>
      </c>
      <c r="E1381" t="s">
        <v>511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492</v>
      </c>
      <c r="AC1381" t="s">
        <v>164</v>
      </c>
      <c r="AD1381" t="s">
        <v>164</v>
      </c>
      <c r="AE1381" t="s">
        <v>657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455</v>
      </c>
      <c r="C1382" t="s">
        <v>73</v>
      </c>
      <c r="D1382" t="s">
        <v>517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492</v>
      </c>
      <c r="AC1382" t="s">
        <v>164</v>
      </c>
      <c r="AD1382" t="s">
        <v>492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455</v>
      </c>
      <c r="C1383" t="s">
        <v>73</v>
      </c>
      <c r="D1383" t="s">
        <v>517</v>
      </c>
      <c r="E1383" t="s">
        <v>517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492</v>
      </c>
      <c r="AC1383" t="s">
        <v>164</v>
      </c>
      <c r="AD1383" t="s">
        <v>492</v>
      </c>
      <c r="AE1383" t="s">
        <v>657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455</v>
      </c>
      <c r="C1384" t="s">
        <v>73</v>
      </c>
      <c r="D1384" t="s">
        <v>512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492</v>
      </c>
      <c r="AC1384" t="s">
        <v>673</v>
      </c>
      <c r="AD1384" t="s">
        <v>491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455</v>
      </c>
      <c r="C1385" t="s">
        <v>73</v>
      </c>
      <c r="D1385" t="s">
        <v>512</v>
      </c>
      <c r="E1385" t="s">
        <v>512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492</v>
      </c>
      <c r="AC1385" t="s">
        <v>673</v>
      </c>
      <c r="AD1385" t="s">
        <v>492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455</v>
      </c>
      <c r="C1386" t="s">
        <v>73</v>
      </c>
      <c r="D1386" t="s">
        <v>519</v>
      </c>
      <c r="E1386" t="s">
        <v>519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492</v>
      </c>
      <c r="AC1386" t="s">
        <v>673</v>
      </c>
      <c r="AD1386" t="s">
        <v>492</v>
      </c>
      <c r="AE1386" t="s">
        <v>657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456</v>
      </c>
      <c r="C1387" t="s">
        <v>57</v>
      </c>
      <c r="D1387" t="s">
        <v>490</v>
      </c>
      <c r="E1387" t="s">
        <v>490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492</v>
      </c>
      <c r="AC1387" t="s">
        <v>513</v>
      </c>
      <c r="AD1387" t="s">
        <v>491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456</v>
      </c>
      <c r="C1388" t="s">
        <v>57</v>
      </c>
      <c r="D1388" t="s">
        <v>490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492</v>
      </c>
      <c r="AC1388" t="s">
        <v>513</v>
      </c>
      <c r="AD1388" t="s">
        <v>513</v>
      </c>
      <c r="AE1388" t="s">
        <v>657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456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492</v>
      </c>
      <c r="AC1389" t="s">
        <v>513</v>
      </c>
      <c r="AD1389" t="s">
        <v>492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456</v>
      </c>
      <c r="C1390" t="s">
        <v>57</v>
      </c>
      <c r="D1390" t="s">
        <v>164</v>
      </c>
      <c r="E1390" t="s">
        <v>491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492</v>
      </c>
      <c r="AC1390" t="s">
        <v>513</v>
      </c>
      <c r="AD1390" t="s">
        <v>492</v>
      </c>
      <c r="AE1390" t="s">
        <v>657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456</v>
      </c>
      <c r="C1391" t="s">
        <v>57</v>
      </c>
      <c r="D1391" t="s">
        <v>491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492</v>
      </c>
      <c r="AC1391" t="s">
        <v>513</v>
      </c>
      <c r="AD1391" t="s">
        <v>512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456</v>
      </c>
      <c r="C1392" t="s">
        <v>57</v>
      </c>
      <c r="D1392" t="s">
        <v>491</v>
      </c>
      <c r="E1392" t="s">
        <v>491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492</v>
      </c>
      <c r="AC1392" t="s">
        <v>513</v>
      </c>
      <c r="AD1392" t="s">
        <v>512</v>
      </c>
      <c r="AE1392" t="s">
        <v>657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456</v>
      </c>
      <c r="C1393" t="s">
        <v>57</v>
      </c>
      <c r="D1393" t="s">
        <v>492</v>
      </c>
      <c r="E1393" t="s">
        <v>492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492</v>
      </c>
      <c r="AC1393" t="s">
        <v>492</v>
      </c>
      <c r="AD1393" t="s">
        <v>511</v>
      </c>
      <c r="AE1393" t="s">
        <v>657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456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492</v>
      </c>
      <c r="AC1394" t="s">
        <v>492</v>
      </c>
      <c r="AD1394" t="s">
        <v>490</v>
      </c>
      <c r="AE1394" t="s">
        <v>657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456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492</v>
      </c>
      <c r="AC1395" t="s">
        <v>492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456</v>
      </c>
      <c r="C1396" t="s">
        <v>59</v>
      </c>
      <c r="D1396" t="s">
        <v>164</v>
      </c>
      <c r="E1396" t="s">
        <v>491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492</v>
      </c>
      <c r="AC1396" t="s">
        <v>492</v>
      </c>
      <c r="AD1396" t="s">
        <v>164</v>
      </c>
      <c r="AE1396" t="s">
        <v>657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456</v>
      </c>
      <c r="C1397" t="s">
        <v>59</v>
      </c>
      <c r="D1397" t="s">
        <v>491</v>
      </c>
      <c r="E1397" t="s">
        <v>491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492</v>
      </c>
      <c r="AC1397" t="s">
        <v>492</v>
      </c>
      <c r="AD1397" t="s">
        <v>491</v>
      </c>
      <c r="AE1397" t="s">
        <v>657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456</v>
      </c>
      <c r="C1398" t="s">
        <v>59</v>
      </c>
      <c r="D1398" t="s">
        <v>492</v>
      </c>
      <c r="E1398" t="s">
        <v>492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492</v>
      </c>
      <c r="AC1398" t="s">
        <v>492</v>
      </c>
      <c r="AD1398" t="s">
        <v>513</v>
      </c>
      <c r="AE1398" t="s">
        <v>657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456</v>
      </c>
      <c r="C1399" t="s">
        <v>61</v>
      </c>
      <c r="D1399" t="s">
        <v>490</v>
      </c>
      <c r="E1399" t="s">
        <v>490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492</v>
      </c>
      <c r="AC1399" t="s">
        <v>492</v>
      </c>
      <c r="AD1399" t="s">
        <v>492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456</v>
      </c>
      <c r="C1400" t="s">
        <v>61</v>
      </c>
      <c r="D1400" t="s">
        <v>164</v>
      </c>
      <c r="E1400" t="s">
        <v>490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492</v>
      </c>
      <c r="AC1400" t="s">
        <v>492</v>
      </c>
      <c r="AD1400" t="s">
        <v>492</v>
      </c>
      <c r="AE1400" t="s">
        <v>657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456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492</v>
      </c>
      <c r="AC1401" t="s">
        <v>492</v>
      </c>
      <c r="AD1401" t="s">
        <v>672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456</v>
      </c>
      <c r="C1402" t="s">
        <v>61</v>
      </c>
      <c r="D1402" t="s">
        <v>164</v>
      </c>
      <c r="E1402" t="s">
        <v>491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492</v>
      </c>
      <c r="AC1402" t="s">
        <v>492</v>
      </c>
      <c r="AD1402" t="s">
        <v>512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456</v>
      </c>
      <c r="C1403" t="s">
        <v>61</v>
      </c>
      <c r="D1403" t="s">
        <v>491</v>
      </c>
      <c r="E1403" t="s">
        <v>491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492</v>
      </c>
      <c r="AC1403" t="s">
        <v>492</v>
      </c>
      <c r="AD1403" t="s">
        <v>512</v>
      </c>
      <c r="AE1403" t="s">
        <v>657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456</v>
      </c>
      <c r="C1404" t="s">
        <v>61</v>
      </c>
      <c r="D1404" t="s">
        <v>492</v>
      </c>
      <c r="E1404" t="s">
        <v>492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492</v>
      </c>
      <c r="AC1404" t="s">
        <v>672</v>
      </c>
      <c r="AD1404" t="s">
        <v>490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456</v>
      </c>
      <c r="C1405" t="s">
        <v>61</v>
      </c>
      <c r="D1405" t="s">
        <v>493</v>
      </c>
      <c r="E1405" t="s">
        <v>493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492</v>
      </c>
      <c r="AC1405" t="s">
        <v>672</v>
      </c>
      <c r="AD1405" t="s">
        <v>490</v>
      </c>
      <c r="AE1405" t="s">
        <v>657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456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492</v>
      </c>
      <c r="AC1406" t="s">
        <v>672</v>
      </c>
      <c r="AD1406" t="s">
        <v>164</v>
      </c>
      <c r="AE1406" t="s">
        <v>657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456</v>
      </c>
      <c r="C1407" t="s">
        <v>63</v>
      </c>
      <c r="D1407" t="s">
        <v>490</v>
      </c>
      <c r="E1407" t="s">
        <v>490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492</v>
      </c>
      <c r="AC1407" t="s">
        <v>672</v>
      </c>
      <c r="AD1407" t="s">
        <v>491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456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492</v>
      </c>
      <c r="AC1408" t="s">
        <v>672</v>
      </c>
      <c r="AD1408" t="s">
        <v>491</v>
      </c>
      <c r="AE1408" t="s">
        <v>657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456</v>
      </c>
      <c r="C1409" t="s">
        <v>63</v>
      </c>
      <c r="D1409" t="s">
        <v>491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492</v>
      </c>
      <c r="AC1409" t="s">
        <v>672</v>
      </c>
      <c r="AD1409" t="s">
        <v>492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456</v>
      </c>
      <c r="C1410" t="s">
        <v>63</v>
      </c>
      <c r="D1410" t="s">
        <v>491</v>
      </c>
      <c r="E1410" t="s">
        <v>491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492</v>
      </c>
      <c r="AC1410" t="s">
        <v>672</v>
      </c>
      <c r="AD1410" t="s">
        <v>492</v>
      </c>
      <c r="AE1410" t="s">
        <v>657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456</v>
      </c>
      <c r="C1411" t="s">
        <v>63</v>
      </c>
      <c r="D1411" t="s">
        <v>491</v>
      </c>
      <c r="E1411" t="s">
        <v>492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492</v>
      </c>
      <c r="AC1411" t="s">
        <v>514</v>
      </c>
      <c r="AD1411" t="s">
        <v>164</v>
      </c>
      <c r="AE1411" t="s">
        <v>657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456</v>
      </c>
      <c r="C1412" t="s">
        <v>63</v>
      </c>
      <c r="D1412" t="s">
        <v>491</v>
      </c>
      <c r="E1412" t="s">
        <v>512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492</v>
      </c>
      <c r="AC1412" t="s">
        <v>514</v>
      </c>
      <c r="AD1412" t="s">
        <v>492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456</v>
      </c>
      <c r="C1413" t="s">
        <v>63</v>
      </c>
      <c r="D1413" t="s">
        <v>513</v>
      </c>
      <c r="E1413" t="s">
        <v>513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492</v>
      </c>
      <c r="AC1413" t="s">
        <v>514</v>
      </c>
      <c r="AD1413" t="s">
        <v>492</v>
      </c>
      <c r="AE1413" t="s">
        <v>657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456</v>
      </c>
      <c r="C1414" t="s">
        <v>63</v>
      </c>
      <c r="D1414" t="s">
        <v>492</v>
      </c>
      <c r="E1414" t="s">
        <v>490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492</v>
      </c>
      <c r="AC1414" t="s">
        <v>517</v>
      </c>
      <c r="AD1414" t="s">
        <v>492</v>
      </c>
      <c r="AE1414" t="s">
        <v>657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456</v>
      </c>
      <c r="C1415" t="s">
        <v>63</v>
      </c>
      <c r="D1415" t="s">
        <v>492</v>
      </c>
      <c r="E1415" t="s">
        <v>492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492</v>
      </c>
      <c r="AC1415" t="s">
        <v>512</v>
      </c>
      <c r="AD1415" t="s">
        <v>164</v>
      </c>
      <c r="AE1415" t="s">
        <v>657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456</v>
      </c>
      <c r="C1416" t="s">
        <v>63</v>
      </c>
      <c r="D1416" t="s">
        <v>493</v>
      </c>
      <c r="E1416" t="s">
        <v>493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492</v>
      </c>
      <c r="AC1416" t="s">
        <v>512</v>
      </c>
      <c r="AD1416" t="s">
        <v>491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456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492</v>
      </c>
      <c r="AC1417" t="s">
        <v>512</v>
      </c>
      <c r="AD1417" t="s">
        <v>492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456</v>
      </c>
      <c r="C1418" t="s">
        <v>65</v>
      </c>
      <c r="D1418" t="s">
        <v>511</v>
      </c>
      <c r="E1418" t="s">
        <v>511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492</v>
      </c>
      <c r="AC1418" t="s">
        <v>512</v>
      </c>
      <c r="AD1418" t="s">
        <v>492</v>
      </c>
      <c r="AE1418" t="s">
        <v>657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456</v>
      </c>
      <c r="C1419" t="s">
        <v>65</v>
      </c>
      <c r="D1419" t="s">
        <v>511</v>
      </c>
      <c r="E1419" t="s">
        <v>491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492</v>
      </c>
      <c r="AC1419" t="s">
        <v>657</v>
      </c>
      <c r="AD1419" t="s">
        <v>164</v>
      </c>
      <c r="AE1419" t="s">
        <v>657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456</v>
      </c>
      <c r="C1420" t="s">
        <v>65</v>
      </c>
      <c r="D1420" t="s">
        <v>490</v>
      </c>
      <c r="E1420" t="s">
        <v>490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492</v>
      </c>
      <c r="AC1420" t="s">
        <v>657</v>
      </c>
      <c r="AD1420" t="s">
        <v>492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456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492</v>
      </c>
      <c r="AC1421" t="s">
        <v>657</v>
      </c>
      <c r="AD1421" t="s">
        <v>492</v>
      </c>
      <c r="AE1421" t="s">
        <v>657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456</v>
      </c>
      <c r="C1422" t="s">
        <v>65</v>
      </c>
      <c r="D1422" t="s">
        <v>491</v>
      </c>
      <c r="E1422" t="s">
        <v>490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492</v>
      </c>
      <c r="AC1422" t="s">
        <v>567</v>
      </c>
      <c r="AD1422" t="s">
        <v>492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456</v>
      </c>
      <c r="C1423" t="s">
        <v>65</v>
      </c>
      <c r="D1423" t="s">
        <v>491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492</v>
      </c>
      <c r="AC1423" t="s">
        <v>567</v>
      </c>
      <c r="AD1423" t="s">
        <v>492</v>
      </c>
      <c r="AE1423" t="s">
        <v>657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456</v>
      </c>
      <c r="C1424" t="s">
        <v>65</v>
      </c>
      <c r="D1424" t="s">
        <v>491</v>
      </c>
      <c r="E1424" t="s">
        <v>491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492</v>
      </c>
      <c r="AC1424" t="s">
        <v>519</v>
      </c>
      <c r="AD1424" t="s">
        <v>492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456</v>
      </c>
      <c r="C1425" t="s">
        <v>65</v>
      </c>
      <c r="D1425" t="s">
        <v>491</v>
      </c>
      <c r="E1425" t="s">
        <v>513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492</v>
      </c>
      <c r="AC1425" t="s">
        <v>519</v>
      </c>
      <c r="AD1425" t="s">
        <v>492</v>
      </c>
      <c r="AE1425" t="s">
        <v>657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456</v>
      </c>
      <c r="C1426" t="s">
        <v>65</v>
      </c>
      <c r="D1426" t="s">
        <v>491</v>
      </c>
      <c r="E1426" t="s">
        <v>492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492</v>
      </c>
      <c r="AC1426" t="s">
        <v>493</v>
      </c>
      <c r="AD1426" t="s">
        <v>492</v>
      </c>
      <c r="AE1426" t="s">
        <v>657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456</v>
      </c>
      <c r="C1427" t="s">
        <v>65</v>
      </c>
      <c r="D1427" t="s">
        <v>491</v>
      </c>
      <c r="E1427" t="s">
        <v>512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492</v>
      </c>
      <c r="AC1427" t="s">
        <v>515</v>
      </c>
      <c r="AD1427" t="s">
        <v>492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456</v>
      </c>
      <c r="C1428" t="s">
        <v>65</v>
      </c>
      <c r="D1428" t="s">
        <v>513</v>
      </c>
      <c r="E1428" t="s">
        <v>513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492</v>
      </c>
      <c r="AC1428" t="s">
        <v>515</v>
      </c>
      <c r="AD1428" t="s">
        <v>492</v>
      </c>
      <c r="AE1428" t="s">
        <v>657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456</v>
      </c>
      <c r="C1429" t="s">
        <v>65</v>
      </c>
      <c r="D1429" t="s">
        <v>492</v>
      </c>
      <c r="E1429" t="s">
        <v>492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672</v>
      </c>
      <c r="AC1429" t="s">
        <v>164</v>
      </c>
      <c r="AD1429" t="s">
        <v>164</v>
      </c>
      <c r="AE1429" t="s">
        <v>657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456</v>
      </c>
      <c r="C1430" t="s">
        <v>65</v>
      </c>
      <c r="D1430" t="s">
        <v>512</v>
      </c>
      <c r="E1430" t="s">
        <v>512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672</v>
      </c>
      <c r="AC1430" t="s">
        <v>164</v>
      </c>
      <c r="AD1430" t="s">
        <v>672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456</v>
      </c>
      <c r="C1431" t="s">
        <v>65</v>
      </c>
      <c r="D1431" t="s">
        <v>519</v>
      </c>
      <c r="E1431" t="s">
        <v>519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672</v>
      </c>
      <c r="AC1431" t="s">
        <v>673</v>
      </c>
      <c r="AD1431" t="s">
        <v>672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456</v>
      </c>
      <c r="C1432" t="s">
        <v>65</v>
      </c>
      <c r="D1432" t="s">
        <v>493</v>
      </c>
      <c r="E1432" t="s">
        <v>493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672</v>
      </c>
      <c r="AC1432" t="s">
        <v>673</v>
      </c>
      <c r="AD1432" t="s">
        <v>672</v>
      </c>
      <c r="AE1432" t="s">
        <v>657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456</v>
      </c>
      <c r="C1433" t="s">
        <v>65</v>
      </c>
      <c r="D1433" t="s">
        <v>493</v>
      </c>
      <c r="E1433" t="s">
        <v>515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672</v>
      </c>
      <c r="AC1433" t="s">
        <v>672</v>
      </c>
      <c r="AD1433" t="s">
        <v>672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456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672</v>
      </c>
      <c r="AC1434" t="s">
        <v>672</v>
      </c>
      <c r="AD1434" t="s">
        <v>672</v>
      </c>
      <c r="AE1434" t="s">
        <v>657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456</v>
      </c>
      <c r="C1435" t="s">
        <v>67</v>
      </c>
      <c r="D1435" t="s">
        <v>511</v>
      </c>
      <c r="E1435" t="s">
        <v>511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672</v>
      </c>
      <c r="AC1435" t="s">
        <v>514</v>
      </c>
      <c r="AD1435" t="s">
        <v>672</v>
      </c>
      <c r="AE1435" t="s">
        <v>657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456</v>
      </c>
      <c r="C1436" t="s">
        <v>67</v>
      </c>
      <c r="D1436" t="s">
        <v>511</v>
      </c>
      <c r="E1436" t="s">
        <v>491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672</v>
      </c>
      <c r="AC1436" t="s">
        <v>512</v>
      </c>
      <c r="AD1436" t="s">
        <v>672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456</v>
      </c>
      <c r="C1437" t="s">
        <v>67</v>
      </c>
      <c r="D1437" t="s">
        <v>490</v>
      </c>
      <c r="E1437" t="s">
        <v>490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672</v>
      </c>
      <c r="AC1437" t="s">
        <v>657</v>
      </c>
      <c r="AD1437" t="s">
        <v>672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456</v>
      </c>
      <c r="C1438" t="s">
        <v>67</v>
      </c>
      <c r="D1438" t="s">
        <v>490</v>
      </c>
      <c r="E1438" t="s">
        <v>647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514</v>
      </c>
      <c r="AC1438" t="s">
        <v>673</v>
      </c>
      <c r="AD1438" t="s">
        <v>514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456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514</v>
      </c>
      <c r="AC1439" t="s">
        <v>514</v>
      </c>
      <c r="AD1439" t="s">
        <v>514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456</v>
      </c>
      <c r="C1440" t="s">
        <v>67</v>
      </c>
      <c r="D1440" t="s">
        <v>491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514</v>
      </c>
      <c r="AC1440" t="s">
        <v>514</v>
      </c>
      <c r="AD1440" t="s">
        <v>514</v>
      </c>
      <c r="AE1440" t="s">
        <v>657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456</v>
      </c>
      <c r="C1441" t="s">
        <v>67</v>
      </c>
      <c r="D1441" t="s">
        <v>491</v>
      </c>
      <c r="E1441" t="s">
        <v>491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514</v>
      </c>
      <c r="AC1441" t="s">
        <v>657</v>
      </c>
      <c r="AD1441" t="s">
        <v>164</v>
      </c>
      <c r="AE1441" t="s">
        <v>657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456</v>
      </c>
      <c r="C1442" t="s">
        <v>67</v>
      </c>
      <c r="D1442" t="s">
        <v>491</v>
      </c>
      <c r="E1442" t="s">
        <v>513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514</v>
      </c>
      <c r="AC1442" t="s">
        <v>657</v>
      </c>
      <c r="AD1442" t="s">
        <v>514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456</v>
      </c>
      <c r="C1443" t="s">
        <v>67</v>
      </c>
      <c r="D1443" t="s">
        <v>491</v>
      </c>
      <c r="E1443" t="s">
        <v>492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514</v>
      </c>
      <c r="AC1443" t="s">
        <v>657</v>
      </c>
      <c r="AD1443" t="s">
        <v>514</v>
      </c>
      <c r="AE1443" t="s">
        <v>657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456</v>
      </c>
      <c r="C1444" t="s">
        <v>67</v>
      </c>
      <c r="D1444" t="s">
        <v>491</v>
      </c>
      <c r="E1444" t="s">
        <v>512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517</v>
      </c>
      <c r="AC1444" t="s">
        <v>511</v>
      </c>
      <c r="AD1444" t="s">
        <v>517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456</v>
      </c>
      <c r="C1445" t="s">
        <v>67</v>
      </c>
      <c r="D1445" t="s">
        <v>491</v>
      </c>
      <c r="E1445" t="s">
        <v>519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517</v>
      </c>
      <c r="AC1445" t="s">
        <v>164</v>
      </c>
      <c r="AD1445" t="s">
        <v>517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456</v>
      </c>
      <c r="C1446" t="s">
        <v>67</v>
      </c>
      <c r="D1446" t="s">
        <v>513</v>
      </c>
      <c r="E1446" t="s">
        <v>513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517</v>
      </c>
      <c r="AC1446" t="s">
        <v>673</v>
      </c>
      <c r="AD1446" t="s">
        <v>491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456</v>
      </c>
      <c r="C1447" t="s">
        <v>67</v>
      </c>
      <c r="D1447" t="s">
        <v>492</v>
      </c>
      <c r="E1447" t="s">
        <v>492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517</v>
      </c>
      <c r="AC1447" t="s">
        <v>673</v>
      </c>
      <c r="AD1447" t="s">
        <v>514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456</v>
      </c>
      <c r="C1448" t="s">
        <v>67</v>
      </c>
      <c r="D1448" t="s">
        <v>647</v>
      </c>
      <c r="E1448" t="s">
        <v>647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517</v>
      </c>
      <c r="AC1448" t="s">
        <v>673</v>
      </c>
      <c r="AD1448" t="s">
        <v>517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456</v>
      </c>
      <c r="C1449" t="s">
        <v>67</v>
      </c>
      <c r="D1449" t="s">
        <v>517</v>
      </c>
      <c r="E1449" t="s">
        <v>517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517</v>
      </c>
      <c r="AC1449" t="s">
        <v>673</v>
      </c>
      <c r="AD1449" t="s">
        <v>517</v>
      </c>
      <c r="AE1449" t="s">
        <v>657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456</v>
      </c>
      <c r="C1450" t="s">
        <v>67</v>
      </c>
      <c r="D1450" t="s">
        <v>512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517</v>
      </c>
      <c r="AC1450" t="s">
        <v>517</v>
      </c>
      <c r="AD1450" t="s">
        <v>517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456</v>
      </c>
      <c r="C1451" t="s">
        <v>67</v>
      </c>
      <c r="D1451" t="s">
        <v>512</v>
      </c>
      <c r="E1451" t="s">
        <v>491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517</v>
      </c>
      <c r="AC1451" t="s">
        <v>517</v>
      </c>
      <c r="AD1451" t="s">
        <v>517</v>
      </c>
      <c r="AE1451" t="s">
        <v>657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456</v>
      </c>
      <c r="C1452" t="s">
        <v>67</v>
      </c>
      <c r="D1452" t="s">
        <v>512</v>
      </c>
      <c r="E1452" t="s">
        <v>512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517</v>
      </c>
      <c r="AC1452" t="s">
        <v>512</v>
      </c>
      <c r="AD1452" t="s">
        <v>164</v>
      </c>
      <c r="AE1452" t="s">
        <v>657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456</v>
      </c>
      <c r="C1453" t="s">
        <v>67</v>
      </c>
      <c r="D1453" t="s">
        <v>567</v>
      </c>
      <c r="E1453" t="s">
        <v>567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517</v>
      </c>
      <c r="AC1453" t="s">
        <v>512</v>
      </c>
      <c r="AD1453" t="s">
        <v>517</v>
      </c>
      <c r="AE1453" t="s">
        <v>657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456</v>
      </c>
      <c r="C1454" t="s">
        <v>67</v>
      </c>
      <c r="D1454" t="s">
        <v>519</v>
      </c>
      <c r="E1454" t="s">
        <v>519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517</v>
      </c>
      <c r="AC1454" t="s">
        <v>657</v>
      </c>
      <c r="AD1454" t="s">
        <v>517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456</v>
      </c>
      <c r="C1455" t="s">
        <v>67</v>
      </c>
      <c r="D1455" t="s">
        <v>493</v>
      </c>
      <c r="E1455" t="s">
        <v>493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512</v>
      </c>
      <c r="AC1455" t="s">
        <v>511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456</v>
      </c>
      <c r="C1456" t="s">
        <v>67</v>
      </c>
      <c r="D1456" t="s">
        <v>515</v>
      </c>
      <c r="E1456" t="s">
        <v>493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512</v>
      </c>
      <c r="AC1456" t="s">
        <v>511</v>
      </c>
      <c r="AD1456" t="s">
        <v>512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456</v>
      </c>
      <c r="C1457" t="s">
        <v>69</v>
      </c>
      <c r="D1457" t="s">
        <v>646</v>
      </c>
      <c r="E1457" t="s">
        <v>646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512</v>
      </c>
      <c r="AC1457" t="s">
        <v>511</v>
      </c>
      <c r="AD1457" t="s">
        <v>512</v>
      </c>
      <c r="AE1457" t="s">
        <v>657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456</v>
      </c>
      <c r="C1458" t="s">
        <v>69</v>
      </c>
      <c r="D1458" t="s">
        <v>511</v>
      </c>
      <c r="E1458" t="s">
        <v>511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512</v>
      </c>
      <c r="AC1458" t="s">
        <v>490</v>
      </c>
      <c r="AD1458" t="s">
        <v>512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456</v>
      </c>
      <c r="C1459" t="s">
        <v>69</v>
      </c>
      <c r="D1459" t="s">
        <v>490</v>
      </c>
      <c r="E1459" t="s">
        <v>490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512</v>
      </c>
      <c r="AC1459" t="s">
        <v>164</v>
      </c>
      <c r="AD1459" t="s">
        <v>164</v>
      </c>
      <c r="AE1459" t="s">
        <v>657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456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512</v>
      </c>
      <c r="AC1460" t="s">
        <v>164</v>
      </c>
      <c r="AD1460" t="s">
        <v>512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456</v>
      </c>
      <c r="C1461" t="s">
        <v>69</v>
      </c>
      <c r="D1461" t="s">
        <v>491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512</v>
      </c>
      <c r="AC1461" t="s">
        <v>164</v>
      </c>
      <c r="AD1461" t="s">
        <v>512</v>
      </c>
      <c r="AE1461" t="s">
        <v>657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456</v>
      </c>
      <c r="C1462" t="s">
        <v>69</v>
      </c>
      <c r="D1462" t="s">
        <v>491</v>
      </c>
      <c r="E1462" t="s">
        <v>491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512</v>
      </c>
      <c r="AC1462" t="s">
        <v>673</v>
      </c>
      <c r="AD1462" t="s">
        <v>491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456</v>
      </c>
      <c r="C1463" t="s">
        <v>69</v>
      </c>
      <c r="D1463" t="s">
        <v>491</v>
      </c>
      <c r="E1463" t="s">
        <v>513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512</v>
      </c>
      <c r="AC1463" t="s">
        <v>673</v>
      </c>
      <c r="AD1463" t="s">
        <v>512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456</v>
      </c>
      <c r="C1464" t="s">
        <v>69</v>
      </c>
      <c r="D1464" t="s">
        <v>491</v>
      </c>
      <c r="E1464" t="s">
        <v>512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512</v>
      </c>
      <c r="AC1464" t="s">
        <v>673</v>
      </c>
      <c r="AD1464" t="s">
        <v>512</v>
      </c>
      <c r="AE1464" t="s">
        <v>657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456</v>
      </c>
      <c r="C1465" t="s">
        <v>69</v>
      </c>
      <c r="D1465" t="s">
        <v>491</v>
      </c>
      <c r="E1465" t="s">
        <v>519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512</v>
      </c>
      <c r="AC1465" t="s">
        <v>513</v>
      </c>
      <c r="AD1465" t="s">
        <v>512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456</v>
      </c>
      <c r="C1466" t="s">
        <v>69</v>
      </c>
      <c r="D1466" t="s">
        <v>513</v>
      </c>
      <c r="E1466" t="s">
        <v>513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512</v>
      </c>
      <c r="AC1466" t="s">
        <v>513</v>
      </c>
      <c r="AD1466" t="s">
        <v>512</v>
      </c>
      <c r="AE1466" t="s">
        <v>657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456</v>
      </c>
      <c r="C1467" t="s">
        <v>69</v>
      </c>
      <c r="D1467" t="s">
        <v>492</v>
      </c>
      <c r="E1467" t="s">
        <v>492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512</v>
      </c>
      <c r="AC1467" t="s">
        <v>492</v>
      </c>
      <c r="AD1467" t="s">
        <v>512</v>
      </c>
      <c r="AE1467" t="s">
        <v>657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456</v>
      </c>
      <c r="C1468" t="s">
        <v>69</v>
      </c>
      <c r="D1468" t="s">
        <v>647</v>
      </c>
      <c r="E1468" t="s">
        <v>647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512</v>
      </c>
      <c r="AC1468" t="s">
        <v>672</v>
      </c>
      <c r="AD1468" t="s">
        <v>164</v>
      </c>
      <c r="AE1468" t="s">
        <v>657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456</v>
      </c>
      <c r="C1469" t="s">
        <v>69</v>
      </c>
      <c r="D1469" t="s">
        <v>517</v>
      </c>
      <c r="E1469" t="s">
        <v>517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512</v>
      </c>
      <c r="AC1469" t="s">
        <v>672</v>
      </c>
      <c r="AD1469" t="s">
        <v>512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456</v>
      </c>
      <c r="C1470" t="s">
        <v>69</v>
      </c>
      <c r="D1470" t="s">
        <v>512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512</v>
      </c>
      <c r="AC1470" t="s">
        <v>672</v>
      </c>
      <c r="AD1470" t="s">
        <v>512</v>
      </c>
      <c r="AE1470" t="s">
        <v>657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456</v>
      </c>
      <c r="C1471" t="s">
        <v>69</v>
      </c>
      <c r="D1471" t="s">
        <v>512</v>
      </c>
      <c r="E1471" t="s">
        <v>512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512</v>
      </c>
      <c r="AC1471" t="s">
        <v>517</v>
      </c>
      <c r="AD1471" t="s">
        <v>512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456</v>
      </c>
      <c r="C1472" t="s">
        <v>69</v>
      </c>
      <c r="D1472" t="s">
        <v>519</v>
      </c>
      <c r="E1472" t="s">
        <v>519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512</v>
      </c>
      <c r="AC1472" t="s">
        <v>517</v>
      </c>
      <c r="AD1472" t="s">
        <v>512</v>
      </c>
      <c r="AE1472" t="s">
        <v>657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456</v>
      </c>
      <c r="C1473" t="s">
        <v>69</v>
      </c>
      <c r="D1473" t="s">
        <v>493</v>
      </c>
      <c r="E1473" t="s">
        <v>493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512</v>
      </c>
      <c r="AC1473" t="s">
        <v>512</v>
      </c>
      <c r="AD1473" t="s">
        <v>164</v>
      </c>
      <c r="AE1473" t="s">
        <v>657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456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512</v>
      </c>
      <c r="AC1474" t="s">
        <v>512</v>
      </c>
      <c r="AD1474" t="s">
        <v>491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456</v>
      </c>
      <c r="C1475" t="s">
        <v>71</v>
      </c>
      <c r="D1475" t="s">
        <v>490</v>
      </c>
      <c r="E1475" t="s">
        <v>490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512</v>
      </c>
      <c r="AC1475" t="s">
        <v>512</v>
      </c>
      <c r="AD1475" t="s">
        <v>517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456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512</v>
      </c>
      <c r="AC1476" t="s">
        <v>512</v>
      </c>
      <c r="AD1476" t="s">
        <v>512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456</v>
      </c>
      <c r="C1477" t="s">
        <v>71</v>
      </c>
      <c r="D1477" t="s">
        <v>164</v>
      </c>
      <c r="E1477" t="s">
        <v>491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512</v>
      </c>
      <c r="AC1477" t="s">
        <v>512</v>
      </c>
      <c r="AD1477" t="s">
        <v>512</v>
      </c>
      <c r="AE1477" t="s">
        <v>657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456</v>
      </c>
      <c r="C1478" t="s">
        <v>71</v>
      </c>
      <c r="D1478" t="s">
        <v>164</v>
      </c>
      <c r="E1478" t="s">
        <v>512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512</v>
      </c>
      <c r="AC1478" t="s">
        <v>512</v>
      </c>
      <c r="AD1478" t="s">
        <v>567</v>
      </c>
      <c r="AE1478" t="s">
        <v>657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456</v>
      </c>
      <c r="C1479" t="s">
        <v>71</v>
      </c>
      <c r="D1479" t="s">
        <v>491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512</v>
      </c>
      <c r="AC1479" t="s">
        <v>657</v>
      </c>
      <c r="AD1479" t="s">
        <v>164</v>
      </c>
      <c r="AE1479" t="s">
        <v>657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456</v>
      </c>
      <c r="C1480" t="s">
        <v>71</v>
      </c>
      <c r="D1480" t="s">
        <v>491</v>
      </c>
      <c r="E1480" t="s">
        <v>491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512</v>
      </c>
      <c r="AC1480" t="s">
        <v>657</v>
      </c>
      <c r="AD1480" t="s">
        <v>512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456</v>
      </c>
      <c r="C1481" t="s">
        <v>71</v>
      </c>
      <c r="D1481" t="s">
        <v>491</v>
      </c>
      <c r="E1481" t="s">
        <v>512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512</v>
      </c>
      <c r="AC1481" t="s">
        <v>657</v>
      </c>
      <c r="AD1481" t="s">
        <v>512</v>
      </c>
      <c r="AE1481" t="s">
        <v>657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456</v>
      </c>
      <c r="C1482" t="s">
        <v>71</v>
      </c>
      <c r="D1482" t="s">
        <v>513</v>
      </c>
      <c r="E1482" t="s">
        <v>513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512</v>
      </c>
      <c r="AC1482" t="s">
        <v>657</v>
      </c>
      <c r="AD1482" t="s">
        <v>567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456</v>
      </c>
      <c r="C1483" t="s">
        <v>71</v>
      </c>
      <c r="D1483" t="s">
        <v>492</v>
      </c>
      <c r="E1483" t="s">
        <v>492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512</v>
      </c>
      <c r="AC1483" t="s">
        <v>567</v>
      </c>
      <c r="AD1483" t="s">
        <v>512</v>
      </c>
      <c r="AE1483" t="s">
        <v>657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456</v>
      </c>
      <c r="C1484" t="s">
        <v>71</v>
      </c>
      <c r="D1484" t="s">
        <v>647</v>
      </c>
      <c r="E1484" t="s">
        <v>647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512</v>
      </c>
      <c r="AC1484" t="s">
        <v>519</v>
      </c>
      <c r="AD1484" t="s">
        <v>512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456</v>
      </c>
      <c r="C1485" t="s">
        <v>71</v>
      </c>
      <c r="D1485" t="s">
        <v>514</v>
      </c>
      <c r="E1485" t="s">
        <v>514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512</v>
      </c>
      <c r="AC1485" t="s">
        <v>519</v>
      </c>
      <c r="AD1485" t="s">
        <v>512</v>
      </c>
      <c r="AE1485" t="s">
        <v>657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456</v>
      </c>
      <c r="C1486" t="s">
        <v>71</v>
      </c>
      <c r="D1486" t="s">
        <v>517</v>
      </c>
      <c r="E1486" t="s">
        <v>517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512</v>
      </c>
      <c r="AC1486" t="s">
        <v>515</v>
      </c>
      <c r="AD1486" t="s">
        <v>512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456</v>
      </c>
      <c r="C1487" t="s">
        <v>71</v>
      </c>
      <c r="D1487" t="s">
        <v>512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567</v>
      </c>
      <c r="AC1487" t="s">
        <v>512</v>
      </c>
      <c r="AD1487" t="s">
        <v>512</v>
      </c>
      <c r="AE1487" t="s">
        <v>657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456</v>
      </c>
      <c r="C1488" t="s">
        <v>71</v>
      </c>
      <c r="D1488" t="s">
        <v>512</v>
      </c>
      <c r="E1488" t="s">
        <v>512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567</v>
      </c>
      <c r="AC1488" t="s">
        <v>512</v>
      </c>
      <c r="AD1488" t="s">
        <v>567</v>
      </c>
      <c r="AE1488" t="s">
        <v>657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456</v>
      </c>
      <c r="C1489" t="s">
        <v>71</v>
      </c>
      <c r="D1489" t="s">
        <v>519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567</v>
      </c>
      <c r="AC1489" t="s">
        <v>519</v>
      </c>
      <c r="AD1489" t="s">
        <v>567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456</v>
      </c>
      <c r="C1490" t="s">
        <v>71</v>
      </c>
      <c r="D1490" t="s">
        <v>519</v>
      </c>
      <c r="E1490" t="s">
        <v>519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519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456</v>
      </c>
      <c r="C1491" t="s">
        <v>71</v>
      </c>
      <c r="D1491" t="s">
        <v>493</v>
      </c>
      <c r="E1491" t="s">
        <v>493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519</v>
      </c>
      <c r="AC1491" t="s">
        <v>164</v>
      </c>
      <c r="AD1491" t="s">
        <v>164</v>
      </c>
      <c r="AE1491" t="s">
        <v>657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456</v>
      </c>
      <c r="C1492" t="s">
        <v>73</v>
      </c>
      <c r="D1492" t="s">
        <v>646</v>
      </c>
      <c r="E1492" t="s">
        <v>646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519</v>
      </c>
      <c r="AC1492" t="s">
        <v>164</v>
      </c>
      <c r="AD1492" t="s">
        <v>519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456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519</v>
      </c>
      <c r="AC1493" t="s">
        <v>164</v>
      </c>
      <c r="AD1493" t="s">
        <v>519</v>
      </c>
      <c r="AE1493" t="s">
        <v>657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456</v>
      </c>
      <c r="C1494" t="s">
        <v>73</v>
      </c>
      <c r="D1494" t="s">
        <v>164</v>
      </c>
      <c r="E1494" t="s">
        <v>491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519</v>
      </c>
      <c r="AC1494" t="s">
        <v>673</v>
      </c>
      <c r="AD1494" t="s">
        <v>519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456</v>
      </c>
      <c r="C1495" t="s">
        <v>73</v>
      </c>
      <c r="D1495" t="s">
        <v>164</v>
      </c>
      <c r="E1495" t="s">
        <v>647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519</v>
      </c>
      <c r="AC1495" t="s">
        <v>673</v>
      </c>
      <c r="AD1495" t="s">
        <v>519</v>
      </c>
      <c r="AE1495" t="s">
        <v>657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456</v>
      </c>
      <c r="C1496" t="s">
        <v>73</v>
      </c>
      <c r="D1496" t="s">
        <v>164</v>
      </c>
      <c r="E1496" t="s">
        <v>512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519</v>
      </c>
      <c r="AC1496" t="s">
        <v>513</v>
      </c>
      <c r="AD1496" t="s">
        <v>519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456</v>
      </c>
      <c r="C1497" t="s">
        <v>73</v>
      </c>
      <c r="D1497" t="s">
        <v>491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519</v>
      </c>
      <c r="AC1497" t="s">
        <v>513</v>
      </c>
      <c r="AD1497" t="s">
        <v>519</v>
      </c>
      <c r="AE1497" t="s">
        <v>657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456</v>
      </c>
      <c r="C1498" t="s">
        <v>73</v>
      </c>
      <c r="D1498" t="s">
        <v>491</v>
      </c>
      <c r="E1498" t="s">
        <v>491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519</v>
      </c>
      <c r="AC1498" t="s">
        <v>672</v>
      </c>
      <c r="AD1498" t="s">
        <v>519</v>
      </c>
      <c r="AE1498" t="s">
        <v>657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456</v>
      </c>
      <c r="C1499" t="s">
        <v>73</v>
      </c>
      <c r="D1499" t="s">
        <v>513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519</v>
      </c>
      <c r="AC1499" t="s">
        <v>514</v>
      </c>
      <c r="AD1499" t="s">
        <v>519</v>
      </c>
      <c r="AE1499" t="s">
        <v>657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456</v>
      </c>
      <c r="C1500" t="s">
        <v>73</v>
      </c>
      <c r="D1500" t="s">
        <v>513</v>
      </c>
      <c r="E1500" t="s">
        <v>513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519</v>
      </c>
      <c r="AC1500" t="s">
        <v>517</v>
      </c>
      <c r="AD1500" t="s">
        <v>519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456</v>
      </c>
      <c r="C1501" t="s">
        <v>73</v>
      </c>
      <c r="D1501" t="s">
        <v>492</v>
      </c>
      <c r="E1501" t="s">
        <v>492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519</v>
      </c>
      <c r="AC1501" t="s">
        <v>517</v>
      </c>
      <c r="AD1501" t="s">
        <v>519</v>
      </c>
      <c r="AE1501" t="s">
        <v>657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456</v>
      </c>
      <c r="C1502" t="s">
        <v>73</v>
      </c>
      <c r="D1502" t="s">
        <v>647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519</v>
      </c>
      <c r="AC1502" t="s">
        <v>512</v>
      </c>
      <c r="AD1502" t="s">
        <v>519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456</v>
      </c>
      <c r="C1503" t="s">
        <v>73</v>
      </c>
      <c r="D1503" t="s">
        <v>647</v>
      </c>
      <c r="E1503" t="s">
        <v>647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519</v>
      </c>
      <c r="AC1503" t="s">
        <v>512</v>
      </c>
      <c r="AD1503" t="s">
        <v>519</v>
      </c>
      <c r="AE1503" t="s">
        <v>657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456</v>
      </c>
      <c r="C1504" t="s">
        <v>73</v>
      </c>
      <c r="D1504" t="s">
        <v>517</v>
      </c>
      <c r="E1504" t="s">
        <v>517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519</v>
      </c>
      <c r="AC1504" t="s">
        <v>657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456</v>
      </c>
      <c r="C1505" t="s">
        <v>73</v>
      </c>
      <c r="D1505" t="s">
        <v>512</v>
      </c>
      <c r="E1505" t="s">
        <v>511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519</v>
      </c>
      <c r="AC1505" t="s">
        <v>657</v>
      </c>
      <c r="AD1505" t="s">
        <v>164</v>
      </c>
      <c r="AE1505" t="s">
        <v>657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456</v>
      </c>
      <c r="C1506" t="s">
        <v>73</v>
      </c>
      <c r="D1506" t="s">
        <v>512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519</v>
      </c>
      <c r="AC1506" t="s">
        <v>657</v>
      </c>
      <c r="AD1506" t="s">
        <v>519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456</v>
      </c>
      <c r="C1507" t="s">
        <v>73</v>
      </c>
      <c r="D1507" t="s">
        <v>512</v>
      </c>
      <c r="E1507" t="s">
        <v>512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519</v>
      </c>
      <c r="AC1507" t="s">
        <v>657</v>
      </c>
      <c r="AD1507" t="s">
        <v>519</v>
      </c>
      <c r="AE1507" t="s">
        <v>657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456</v>
      </c>
      <c r="C1508" t="s">
        <v>73</v>
      </c>
      <c r="D1508" t="s">
        <v>512</v>
      </c>
      <c r="E1508" t="s">
        <v>567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519</v>
      </c>
      <c r="AC1508" t="s">
        <v>519</v>
      </c>
      <c r="AD1508" t="s">
        <v>491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456</v>
      </c>
      <c r="C1509" t="s">
        <v>73</v>
      </c>
      <c r="D1509" t="s">
        <v>519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519</v>
      </c>
      <c r="AC1509" t="s">
        <v>519</v>
      </c>
      <c r="AD1509" t="s">
        <v>519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456</v>
      </c>
      <c r="C1510" t="s">
        <v>73</v>
      </c>
      <c r="D1510" t="s">
        <v>519</v>
      </c>
      <c r="E1510" t="s">
        <v>519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519</v>
      </c>
      <c r="AC1510" t="s">
        <v>519</v>
      </c>
      <c r="AD1510" t="s">
        <v>519</v>
      </c>
      <c r="AE1510" t="s">
        <v>657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456</v>
      </c>
      <c r="C1511" t="s">
        <v>73</v>
      </c>
      <c r="D1511" t="s">
        <v>493</v>
      </c>
      <c r="E1511" t="s">
        <v>493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493</v>
      </c>
      <c r="AC1511" t="s">
        <v>490</v>
      </c>
      <c r="AD1511" t="s">
        <v>493</v>
      </c>
      <c r="AE1511" t="s">
        <v>657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457</v>
      </c>
      <c r="C1512" t="s">
        <v>57</v>
      </c>
      <c r="D1512" t="s">
        <v>490</v>
      </c>
      <c r="E1512" t="s">
        <v>490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493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457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493</v>
      </c>
      <c r="AC1513" t="s">
        <v>164</v>
      </c>
      <c r="AD1513" t="s">
        <v>493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457</v>
      </c>
      <c r="C1514" t="s">
        <v>57</v>
      </c>
      <c r="D1514" t="s">
        <v>491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493</v>
      </c>
      <c r="AC1514" t="s">
        <v>164</v>
      </c>
      <c r="AD1514" t="s">
        <v>493</v>
      </c>
      <c r="AE1514" t="s">
        <v>657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457</v>
      </c>
      <c r="C1515" t="s">
        <v>57</v>
      </c>
      <c r="D1515" t="s">
        <v>491</v>
      </c>
      <c r="E1515" t="s">
        <v>491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493</v>
      </c>
      <c r="AC1515" t="s">
        <v>673</v>
      </c>
      <c r="AD1515" t="s">
        <v>493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457</v>
      </c>
      <c r="C1516" t="s">
        <v>57</v>
      </c>
      <c r="D1516" t="s">
        <v>492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493</v>
      </c>
      <c r="AC1516" t="s">
        <v>673</v>
      </c>
      <c r="AD1516" t="s">
        <v>493</v>
      </c>
      <c r="AE1516" t="s">
        <v>657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457</v>
      </c>
      <c r="C1517" t="s">
        <v>57</v>
      </c>
      <c r="D1517" t="s">
        <v>492</v>
      </c>
      <c r="E1517" t="s">
        <v>492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493</v>
      </c>
      <c r="AC1517" t="s">
        <v>673</v>
      </c>
      <c r="AD1517" t="s">
        <v>515</v>
      </c>
      <c r="AE1517" t="s">
        <v>657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457</v>
      </c>
      <c r="C1518" t="s">
        <v>57</v>
      </c>
      <c r="D1518" t="s">
        <v>519</v>
      </c>
      <c r="E1518" t="s">
        <v>519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493</v>
      </c>
      <c r="AC1518" t="s">
        <v>513</v>
      </c>
      <c r="AD1518" t="s">
        <v>493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457</v>
      </c>
      <c r="C1519" t="s">
        <v>57</v>
      </c>
      <c r="D1519" t="s">
        <v>493</v>
      </c>
      <c r="E1519" t="s">
        <v>493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493</v>
      </c>
      <c r="AC1519" t="s">
        <v>513</v>
      </c>
      <c r="AD1519" t="s">
        <v>493</v>
      </c>
      <c r="AE1519" t="s">
        <v>657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457</v>
      </c>
      <c r="C1520" t="s">
        <v>59</v>
      </c>
      <c r="D1520" t="s">
        <v>490</v>
      </c>
      <c r="E1520" t="s">
        <v>490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493</v>
      </c>
      <c r="AC1520" t="s">
        <v>672</v>
      </c>
      <c r="AD1520" t="s">
        <v>493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457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493</v>
      </c>
      <c r="AC1521" t="s">
        <v>672</v>
      </c>
      <c r="AD1521" t="s">
        <v>493</v>
      </c>
      <c r="AE1521" t="s">
        <v>657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457</v>
      </c>
      <c r="C1522" t="s">
        <v>59</v>
      </c>
      <c r="D1522" t="s">
        <v>491</v>
      </c>
      <c r="E1522" t="s">
        <v>491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493</v>
      </c>
      <c r="AC1522" t="s">
        <v>514</v>
      </c>
      <c r="AD1522" t="s">
        <v>493</v>
      </c>
      <c r="AE1522" t="s">
        <v>657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457</v>
      </c>
      <c r="C1523" t="s">
        <v>59</v>
      </c>
      <c r="D1523" t="s">
        <v>492</v>
      </c>
      <c r="E1523" t="s">
        <v>492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493</v>
      </c>
      <c r="AC1523" t="s">
        <v>517</v>
      </c>
      <c r="AD1523" t="s">
        <v>493</v>
      </c>
      <c r="AE1523" t="s">
        <v>657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457</v>
      </c>
      <c r="C1524" t="s">
        <v>61</v>
      </c>
      <c r="D1524" t="s">
        <v>490</v>
      </c>
      <c r="E1524" t="s">
        <v>490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493</v>
      </c>
      <c r="AC1524" t="s">
        <v>512</v>
      </c>
      <c r="AD1524" t="s">
        <v>493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457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493</v>
      </c>
      <c r="AC1525" t="s">
        <v>512</v>
      </c>
      <c r="AD1525" t="s">
        <v>493</v>
      </c>
      <c r="AE1525" t="s">
        <v>657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457</v>
      </c>
      <c r="C1526" t="s">
        <v>61</v>
      </c>
      <c r="D1526" t="s">
        <v>491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493</v>
      </c>
      <c r="AC1526" t="s">
        <v>512</v>
      </c>
      <c r="AD1526" t="s">
        <v>515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457</v>
      </c>
      <c r="C1527" t="s">
        <v>61</v>
      </c>
      <c r="D1527" t="s">
        <v>491</v>
      </c>
      <c r="E1527" t="s">
        <v>491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493</v>
      </c>
      <c r="AC1527" t="s">
        <v>512</v>
      </c>
      <c r="AD1527" t="s">
        <v>515</v>
      </c>
      <c r="AE1527" t="s">
        <v>657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457</v>
      </c>
      <c r="C1528" t="s">
        <v>61</v>
      </c>
      <c r="D1528" t="s">
        <v>492</v>
      </c>
      <c r="E1528" t="s">
        <v>492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493</v>
      </c>
      <c r="AC1528" t="s">
        <v>657</v>
      </c>
      <c r="AD1528" t="s">
        <v>493</v>
      </c>
      <c r="AE1528" t="s">
        <v>657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457</v>
      </c>
      <c r="C1529" t="s">
        <v>61</v>
      </c>
      <c r="D1529" t="s">
        <v>493</v>
      </c>
      <c r="E1529" t="s">
        <v>493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493</v>
      </c>
      <c r="AC1529" t="s">
        <v>519</v>
      </c>
      <c r="AD1529" t="s">
        <v>493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457</v>
      </c>
      <c r="C1530" t="s">
        <v>63</v>
      </c>
      <c r="D1530" t="s">
        <v>511</v>
      </c>
      <c r="E1530" t="s">
        <v>490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493</v>
      </c>
      <c r="AC1530" t="s">
        <v>519</v>
      </c>
      <c r="AD1530" t="s">
        <v>493</v>
      </c>
      <c r="AE1530" t="s">
        <v>657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457</v>
      </c>
      <c r="C1531" t="s">
        <v>63</v>
      </c>
      <c r="D1531" t="s">
        <v>490</v>
      </c>
      <c r="E1531" t="s">
        <v>490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493</v>
      </c>
      <c r="AC1531" t="s">
        <v>493</v>
      </c>
      <c r="AD1531" t="s">
        <v>493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457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493</v>
      </c>
      <c r="AC1532" t="s">
        <v>493</v>
      </c>
      <c r="AD1532" t="s">
        <v>493</v>
      </c>
      <c r="AE1532" t="s">
        <v>657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457</v>
      </c>
      <c r="C1533" t="s">
        <v>63</v>
      </c>
      <c r="D1533" t="s">
        <v>491</v>
      </c>
      <c r="E1533" t="s">
        <v>491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493</v>
      </c>
      <c r="AC1533" t="s">
        <v>515</v>
      </c>
      <c r="AD1533" t="s">
        <v>493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457</v>
      </c>
      <c r="C1534" t="s">
        <v>63</v>
      </c>
      <c r="D1534" t="s">
        <v>492</v>
      </c>
      <c r="E1534" t="s">
        <v>492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493</v>
      </c>
      <c r="AC1534" t="s">
        <v>515</v>
      </c>
      <c r="AD1534" t="s">
        <v>493</v>
      </c>
      <c r="AE1534" t="s">
        <v>657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457</v>
      </c>
      <c r="C1535" t="s">
        <v>63</v>
      </c>
      <c r="D1535" t="s">
        <v>492</v>
      </c>
      <c r="E1535" t="s">
        <v>512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515</v>
      </c>
      <c r="AC1535" t="s">
        <v>164</v>
      </c>
      <c r="AD1535" t="s">
        <v>515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457</v>
      </c>
      <c r="C1536" t="s">
        <v>63</v>
      </c>
      <c r="D1536" t="s">
        <v>512</v>
      </c>
      <c r="E1536" t="s">
        <v>512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515</v>
      </c>
      <c r="AC1536" t="s">
        <v>673</v>
      </c>
      <c r="AD1536" t="s">
        <v>515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457</v>
      </c>
      <c r="C1537" t="s">
        <v>63</v>
      </c>
      <c r="D1537" t="s">
        <v>567</v>
      </c>
      <c r="E1537" t="s">
        <v>567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515</v>
      </c>
      <c r="AC1537" t="s">
        <v>672</v>
      </c>
      <c r="AD1537" t="s">
        <v>515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457</v>
      </c>
      <c r="C1538" t="s">
        <v>63</v>
      </c>
      <c r="D1538" t="s">
        <v>519</v>
      </c>
      <c r="E1538" t="s">
        <v>519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515</v>
      </c>
      <c r="AC1538" t="s">
        <v>672</v>
      </c>
      <c r="AD1538" t="s">
        <v>515</v>
      </c>
      <c r="AE1538" t="s">
        <v>657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457</v>
      </c>
      <c r="C1539" t="s">
        <v>63</v>
      </c>
      <c r="D1539" t="s">
        <v>493</v>
      </c>
      <c r="E1539" t="s">
        <v>493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515</v>
      </c>
      <c r="AC1539" t="s">
        <v>517</v>
      </c>
      <c r="AD1539" t="s">
        <v>515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457</v>
      </c>
      <c r="C1540" t="s">
        <v>65</v>
      </c>
      <c r="D1540" t="s">
        <v>511</v>
      </c>
      <c r="E1540" t="s">
        <v>511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515</v>
      </c>
      <c r="AC1540" t="s">
        <v>512</v>
      </c>
      <c r="AD1540" t="s">
        <v>515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457</v>
      </c>
      <c r="C1541" t="s">
        <v>65</v>
      </c>
      <c r="D1541" t="s">
        <v>490</v>
      </c>
      <c r="E1541" t="s">
        <v>490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515</v>
      </c>
      <c r="AC1541" t="s">
        <v>512</v>
      </c>
      <c r="AD1541" t="s">
        <v>515</v>
      </c>
      <c r="AE1541" t="s">
        <v>657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457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515</v>
      </c>
      <c r="AC1542" t="s">
        <v>657</v>
      </c>
      <c r="AD1542" t="s">
        <v>515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457</v>
      </c>
      <c r="C1543" t="s">
        <v>65</v>
      </c>
      <c r="D1543" t="s">
        <v>164</v>
      </c>
      <c r="E1543" t="s">
        <v>491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515</v>
      </c>
      <c r="AC1543" t="s">
        <v>657</v>
      </c>
      <c r="AD1543" t="s">
        <v>515</v>
      </c>
      <c r="AE1543" t="s">
        <v>657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457</v>
      </c>
      <c r="C1544" t="s">
        <v>65</v>
      </c>
      <c r="D1544" t="s">
        <v>491</v>
      </c>
      <c r="E1544" t="s">
        <v>511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515</v>
      </c>
      <c r="AC1544" t="s">
        <v>519</v>
      </c>
      <c r="AD1544" t="s">
        <v>493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457</v>
      </c>
      <c r="C1545" t="s">
        <v>65</v>
      </c>
      <c r="D1545" t="s">
        <v>491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515</v>
      </c>
      <c r="AC1545" t="s">
        <v>515</v>
      </c>
      <c r="AD1545" t="s">
        <v>515</v>
      </c>
      <c r="AE1545" t="s">
        <v>657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457</v>
      </c>
      <c r="C1546" t="s">
        <v>65</v>
      </c>
      <c r="D1546" t="s">
        <v>491</v>
      </c>
      <c r="E1546" t="s">
        <v>491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657</v>
      </c>
      <c r="AE1546" t="s">
        <v>657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457</v>
      </c>
      <c r="C1547" t="s">
        <v>65</v>
      </c>
      <c r="D1547" t="s">
        <v>491</v>
      </c>
      <c r="E1547" t="s">
        <v>512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671</v>
      </c>
      <c r="AC1547" t="s">
        <v>671</v>
      </c>
      <c r="AD1547" t="s">
        <v>671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457</v>
      </c>
      <c r="C1548" t="s">
        <v>65</v>
      </c>
      <c r="D1548" t="s">
        <v>491</v>
      </c>
      <c r="E1548" t="s">
        <v>519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671</v>
      </c>
      <c r="AC1548" t="s">
        <v>164</v>
      </c>
      <c r="AD1548" t="s">
        <v>671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457</v>
      </c>
      <c r="C1549" t="s">
        <v>65</v>
      </c>
      <c r="D1549" t="s">
        <v>513</v>
      </c>
      <c r="E1549" t="s">
        <v>491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671</v>
      </c>
      <c r="AC1549" t="s">
        <v>512</v>
      </c>
      <c r="AD1549" t="s">
        <v>671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457</v>
      </c>
      <c r="C1550" t="s">
        <v>65</v>
      </c>
      <c r="D1550" t="s">
        <v>492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671</v>
      </c>
      <c r="AC1550" t="s">
        <v>512</v>
      </c>
      <c r="AD1550" t="s">
        <v>671</v>
      </c>
      <c r="AE1550" t="s">
        <v>657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457</v>
      </c>
      <c r="C1551" t="s">
        <v>65</v>
      </c>
      <c r="D1551" t="s">
        <v>492</v>
      </c>
      <c r="E1551" t="s">
        <v>492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671</v>
      </c>
      <c r="AC1551" t="s">
        <v>657</v>
      </c>
      <c r="AD1551" t="s">
        <v>671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457</v>
      </c>
      <c r="C1552" t="s">
        <v>65</v>
      </c>
      <c r="D1552" t="s">
        <v>492</v>
      </c>
      <c r="E1552" t="s">
        <v>519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511</v>
      </c>
      <c r="AC1552" t="s">
        <v>511</v>
      </c>
      <c r="AD1552" t="s">
        <v>511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457</v>
      </c>
      <c r="C1553" t="s">
        <v>65</v>
      </c>
      <c r="D1553" t="s">
        <v>512</v>
      </c>
      <c r="E1553" t="s">
        <v>512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511</v>
      </c>
      <c r="AC1553" t="s">
        <v>511</v>
      </c>
      <c r="AD1553" t="s">
        <v>511</v>
      </c>
      <c r="AE1553" t="s">
        <v>657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457</v>
      </c>
      <c r="C1554" t="s">
        <v>65</v>
      </c>
      <c r="D1554" t="s">
        <v>493</v>
      </c>
      <c r="E1554" t="s">
        <v>493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511</v>
      </c>
      <c r="AC1554" t="s">
        <v>164</v>
      </c>
      <c r="AD1554" t="s">
        <v>511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457</v>
      </c>
      <c r="C1555" t="s">
        <v>65</v>
      </c>
      <c r="D1555" t="s">
        <v>493</v>
      </c>
      <c r="E1555" t="s">
        <v>515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511</v>
      </c>
      <c r="AC1555" t="s">
        <v>164</v>
      </c>
      <c r="AD1555" t="s">
        <v>511</v>
      </c>
      <c r="AE1555" t="s">
        <v>657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457</v>
      </c>
      <c r="C1556" t="s">
        <v>65</v>
      </c>
      <c r="D1556" t="s">
        <v>515</v>
      </c>
      <c r="E1556" t="s">
        <v>515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511</v>
      </c>
      <c r="AC1556" t="s">
        <v>164</v>
      </c>
      <c r="AD1556" t="s">
        <v>164</v>
      </c>
      <c r="AE1556" t="s">
        <v>657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457</v>
      </c>
      <c r="C1557" t="s">
        <v>67</v>
      </c>
      <c r="D1557" t="s">
        <v>511</v>
      </c>
      <c r="E1557" t="s">
        <v>511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511</v>
      </c>
      <c r="AC1557" t="s">
        <v>673</v>
      </c>
      <c r="AD1557" t="s">
        <v>491</v>
      </c>
      <c r="AE1557" t="s">
        <v>657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457</v>
      </c>
      <c r="C1558" t="s">
        <v>67</v>
      </c>
      <c r="D1558" t="s">
        <v>511</v>
      </c>
      <c r="E1558" t="s">
        <v>491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511</v>
      </c>
      <c r="AC1558" t="s">
        <v>513</v>
      </c>
      <c r="AD1558" t="s">
        <v>511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457</v>
      </c>
      <c r="C1559" t="s">
        <v>67</v>
      </c>
      <c r="D1559" t="s">
        <v>490</v>
      </c>
      <c r="E1559" t="s">
        <v>511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511</v>
      </c>
      <c r="AC1559" t="s">
        <v>513</v>
      </c>
      <c r="AD1559" t="s">
        <v>511</v>
      </c>
      <c r="AE1559" t="s">
        <v>657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457</v>
      </c>
      <c r="C1560" t="s">
        <v>67</v>
      </c>
      <c r="D1560" t="s">
        <v>490</v>
      </c>
      <c r="E1560" t="s">
        <v>490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511</v>
      </c>
      <c r="AC1560" t="s">
        <v>513</v>
      </c>
      <c r="AD1560" t="s">
        <v>490</v>
      </c>
      <c r="AE1560" t="s">
        <v>657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457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511</v>
      </c>
      <c r="AC1561" t="s">
        <v>512</v>
      </c>
      <c r="AD1561" t="s">
        <v>511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457</v>
      </c>
      <c r="C1562" t="s">
        <v>67</v>
      </c>
      <c r="D1562" t="s">
        <v>164</v>
      </c>
      <c r="E1562" t="s">
        <v>491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511</v>
      </c>
      <c r="AC1562" t="s">
        <v>512</v>
      </c>
      <c r="AD1562" t="s">
        <v>511</v>
      </c>
      <c r="AE1562" t="s">
        <v>657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457</v>
      </c>
      <c r="C1563" t="s">
        <v>67</v>
      </c>
      <c r="D1563" t="s">
        <v>491</v>
      </c>
      <c r="E1563" t="s">
        <v>646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511</v>
      </c>
      <c r="AC1563" t="s">
        <v>512</v>
      </c>
      <c r="AD1563" t="s">
        <v>491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457</v>
      </c>
      <c r="C1564" t="s">
        <v>67</v>
      </c>
      <c r="D1564" t="s">
        <v>491</v>
      </c>
      <c r="E1564" t="s">
        <v>511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511</v>
      </c>
      <c r="AC1564" t="s">
        <v>657</v>
      </c>
      <c r="AD1564" t="s">
        <v>511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457</v>
      </c>
      <c r="C1565" t="s">
        <v>67</v>
      </c>
      <c r="D1565" t="s">
        <v>491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511</v>
      </c>
      <c r="AC1565" t="s">
        <v>657</v>
      </c>
      <c r="AD1565" t="s">
        <v>511</v>
      </c>
      <c r="AE1565" t="s">
        <v>657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457</v>
      </c>
      <c r="C1566" t="s">
        <v>67</v>
      </c>
      <c r="D1566" t="s">
        <v>491</v>
      </c>
      <c r="E1566" t="s">
        <v>491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511</v>
      </c>
      <c r="AC1566" t="s">
        <v>519</v>
      </c>
      <c r="AD1566" t="s">
        <v>511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457</v>
      </c>
      <c r="C1567" t="s">
        <v>67</v>
      </c>
      <c r="D1567" t="s">
        <v>491</v>
      </c>
      <c r="E1567" t="s">
        <v>513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511</v>
      </c>
      <c r="AC1567" t="s">
        <v>519</v>
      </c>
      <c r="AD1567" t="s">
        <v>511</v>
      </c>
      <c r="AE1567" t="s">
        <v>657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457</v>
      </c>
      <c r="C1568" t="s">
        <v>67</v>
      </c>
      <c r="D1568" t="s">
        <v>491</v>
      </c>
      <c r="E1568" t="s">
        <v>517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490</v>
      </c>
      <c r="AC1568" t="s">
        <v>490</v>
      </c>
      <c r="AD1568" t="s">
        <v>490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457</v>
      </c>
      <c r="C1569" t="s">
        <v>67</v>
      </c>
      <c r="D1569" t="s">
        <v>491</v>
      </c>
      <c r="E1569" t="s">
        <v>512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490</v>
      </c>
      <c r="AC1569" t="s">
        <v>490</v>
      </c>
      <c r="AD1569" t="s">
        <v>490</v>
      </c>
      <c r="AE1569" t="s">
        <v>657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457</v>
      </c>
      <c r="C1570" t="s">
        <v>67</v>
      </c>
      <c r="D1570" t="s">
        <v>513</v>
      </c>
      <c r="E1570" t="s">
        <v>513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490</v>
      </c>
      <c r="AC1570" t="s">
        <v>490</v>
      </c>
      <c r="AD1570" t="s">
        <v>164</v>
      </c>
      <c r="AE1570" t="s">
        <v>657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457</v>
      </c>
      <c r="C1571" t="s">
        <v>67</v>
      </c>
      <c r="D1571" t="s">
        <v>492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490</v>
      </c>
      <c r="AC1571" t="s">
        <v>164</v>
      </c>
      <c r="AD1571" t="s">
        <v>490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457</v>
      </c>
      <c r="C1572" t="s">
        <v>67</v>
      </c>
      <c r="D1572" t="s">
        <v>492</v>
      </c>
      <c r="E1572" t="s">
        <v>492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490</v>
      </c>
      <c r="AC1572" t="s">
        <v>164</v>
      </c>
      <c r="AD1572" t="s">
        <v>490</v>
      </c>
      <c r="AE1572" t="s">
        <v>657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457</v>
      </c>
      <c r="C1573" t="s">
        <v>67</v>
      </c>
      <c r="D1573" t="s">
        <v>647</v>
      </c>
      <c r="E1573" t="s">
        <v>647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490</v>
      </c>
      <c r="AC1573" t="s">
        <v>164</v>
      </c>
      <c r="AD1573" t="s">
        <v>164</v>
      </c>
      <c r="AE1573" t="s">
        <v>657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457</v>
      </c>
      <c r="C1574" t="s">
        <v>67</v>
      </c>
      <c r="D1574" t="s">
        <v>514</v>
      </c>
      <c r="E1574" t="s">
        <v>514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490</v>
      </c>
      <c r="AC1574" t="s">
        <v>164</v>
      </c>
      <c r="AD1574" t="s">
        <v>492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457</v>
      </c>
      <c r="C1575" t="s">
        <v>67</v>
      </c>
      <c r="D1575" t="s">
        <v>517</v>
      </c>
      <c r="E1575" t="s">
        <v>517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490</v>
      </c>
      <c r="AC1575" t="s">
        <v>673</v>
      </c>
      <c r="AD1575" t="s">
        <v>511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457</v>
      </c>
      <c r="C1576" t="s">
        <v>67</v>
      </c>
      <c r="D1576" t="s">
        <v>512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490</v>
      </c>
      <c r="AC1576" t="s">
        <v>673</v>
      </c>
      <c r="AD1576" t="s">
        <v>490</v>
      </c>
      <c r="AE1576" t="s">
        <v>657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457</v>
      </c>
      <c r="C1577" t="s">
        <v>67</v>
      </c>
      <c r="D1577" t="s">
        <v>512</v>
      </c>
      <c r="E1577" t="s">
        <v>512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490</v>
      </c>
      <c r="AC1577" t="s">
        <v>513</v>
      </c>
      <c r="AD1577" t="s">
        <v>490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457</v>
      </c>
      <c r="C1578" t="s">
        <v>67</v>
      </c>
      <c r="D1578" t="s">
        <v>519</v>
      </c>
      <c r="E1578" t="s">
        <v>519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490</v>
      </c>
      <c r="AC1578" t="s">
        <v>513</v>
      </c>
      <c r="AD1578" t="s">
        <v>490</v>
      </c>
      <c r="AE1578" t="s">
        <v>657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457</v>
      </c>
      <c r="C1579" t="s">
        <v>67</v>
      </c>
      <c r="D1579" t="s">
        <v>493</v>
      </c>
      <c r="E1579" t="s">
        <v>493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490</v>
      </c>
      <c r="AC1579" t="s">
        <v>672</v>
      </c>
      <c r="AD1579" t="s">
        <v>511</v>
      </c>
      <c r="AE1579" t="s">
        <v>657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457</v>
      </c>
      <c r="C1580" t="s">
        <v>67</v>
      </c>
      <c r="D1580" t="s">
        <v>515</v>
      </c>
      <c r="E1580" t="s">
        <v>515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490</v>
      </c>
      <c r="AC1580" t="s">
        <v>672</v>
      </c>
      <c r="AD1580" t="s">
        <v>490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457</v>
      </c>
      <c r="C1581" t="s">
        <v>69</v>
      </c>
      <c r="D1581" t="s">
        <v>646</v>
      </c>
      <c r="E1581" t="s">
        <v>646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490</v>
      </c>
      <c r="AC1581" t="s">
        <v>672</v>
      </c>
      <c r="AD1581" t="s">
        <v>490</v>
      </c>
      <c r="AE1581" t="s">
        <v>657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457</v>
      </c>
      <c r="C1582" t="s">
        <v>69</v>
      </c>
      <c r="D1582" t="s">
        <v>490</v>
      </c>
      <c r="E1582" t="s">
        <v>490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490</v>
      </c>
      <c r="AC1582" t="s">
        <v>514</v>
      </c>
      <c r="AD1582" t="s">
        <v>490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457</v>
      </c>
      <c r="C1583" t="s">
        <v>69</v>
      </c>
      <c r="D1583" t="s">
        <v>490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490</v>
      </c>
      <c r="AC1583" t="s">
        <v>514</v>
      </c>
      <c r="AD1583" t="s">
        <v>490</v>
      </c>
      <c r="AE1583" t="s">
        <v>657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457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490</v>
      </c>
      <c r="AC1584" t="s">
        <v>517</v>
      </c>
      <c r="AD1584" t="s">
        <v>490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457</v>
      </c>
      <c r="C1585" t="s">
        <v>69</v>
      </c>
      <c r="D1585" t="s">
        <v>491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490</v>
      </c>
      <c r="AC1585" t="s">
        <v>517</v>
      </c>
      <c r="AD1585" t="s">
        <v>490</v>
      </c>
      <c r="AE1585" t="s">
        <v>657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457</v>
      </c>
      <c r="C1586" t="s">
        <v>69</v>
      </c>
      <c r="D1586" t="s">
        <v>491</v>
      </c>
      <c r="E1586" t="s">
        <v>491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490</v>
      </c>
      <c r="AC1586" t="s">
        <v>517</v>
      </c>
      <c r="AD1586" t="s">
        <v>164</v>
      </c>
      <c r="AE1586" t="s">
        <v>657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457</v>
      </c>
      <c r="C1587" t="s">
        <v>69</v>
      </c>
      <c r="D1587" t="s">
        <v>491</v>
      </c>
      <c r="E1587" t="s">
        <v>513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490</v>
      </c>
      <c r="AC1587" t="s">
        <v>517</v>
      </c>
      <c r="AD1587" t="s">
        <v>517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457</v>
      </c>
      <c r="C1588" t="s">
        <v>69</v>
      </c>
      <c r="D1588" t="s">
        <v>491</v>
      </c>
      <c r="E1588" t="s">
        <v>512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490</v>
      </c>
      <c r="AC1588" t="s">
        <v>512</v>
      </c>
      <c r="AD1588" t="s">
        <v>511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457</v>
      </c>
      <c r="C1589" t="s">
        <v>69</v>
      </c>
      <c r="D1589" t="s">
        <v>513</v>
      </c>
      <c r="E1589" t="s">
        <v>513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490</v>
      </c>
      <c r="AC1589" t="s">
        <v>512</v>
      </c>
      <c r="AD1589" t="s">
        <v>511</v>
      </c>
      <c r="AE1589" t="s">
        <v>657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457</v>
      </c>
      <c r="C1590" t="s">
        <v>69</v>
      </c>
      <c r="D1590" t="s">
        <v>492</v>
      </c>
      <c r="E1590" t="s">
        <v>492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490</v>
      </c>
      <c r="AC1590" t="s">
        <v>512</v>
      </c>
      <c r="AD1590" t="s">
        <v>490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457</v>
      </c>
      <c r="C1591" t="s">
        <v>69</v>
      </c>
      <c r="D1591" t="s">
        <v>517</v>
      </c>
      <c r="E1591" t="s">
        <v>517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490</v>
      </c>
      <c r="AC1591" t="s">
        <v>512</v>
      </c>
      <c r="AD1591" t="s">
        <v>490</v>
      </c>
      <c r="AE1591" t="s">
        <v>657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457</v>
      </c>
      <c r="C1592" t="s">
        <v>69</v>
      </c>
      <c r="D1592" t="s">
        <v>512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490</v>
      </c>
      <c r="AC1592" t="s">
        <v>512</v>
      </c>
      <c r="AD1592" t="s">
        <v>164</v>
      </c>
      <c r="AE1592" t="s">
        <v>657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457</v>
      </c>
      <c r="C1593" t="s">
        <v>69</v>
      </c>
      <c r="D1593" t="s">
        <v>512</v>
      </c>
      <c r="E1593" t="s">
        <v>512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490</v>
      </c>
      <c r="AC1593" t="s">
        <v>512</v>
      </c>
      <c r="AD1593" t="s">
        <v>491</v>
      </c>
      <c r="AE1593" t="s">
        <v>657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457</v>
      </c>
      <c r="C1594" t="s">
        <v>71</v>
      </c>
      <c r="D1594" t="s">
        <v>490</v>
      </c>
      <c r="E1594" t="s">
        <v>490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490</v>
      </c>
      <c r="AC1594" t="s">
        <v>657</v>
      </c>
      <c r="AD1594" t="s">
        <v>490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457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490</v>
      </c>
      <c r="AC1595" t="s">
        <v>657</v>
      </c>
      <c r="AD1595" t="s">
        <v>490</v>
      </c>
      <c r="AE1595" t="s">
        <v>657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457</v>
      </c>
      <c r="C1596" t="s">
        <v>71</v>
      </c>
      <c r="D1596" t="s">
        <v>491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490</v>
      </c>
      <c r="AC1596" t="s">
        <v>519</v>
      </c>
      <c r="AD1596" t="s">
        <v>490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457</v>
      </c>
      <c r="C1597" t="s">
        <v>71</v>
      </c>
      <c r="D1597" t="s">
        <v>491</v>
      </c>
      <c r="E1597" t="s">
        <v>491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490</v>
      </c>
      <c r="AC1597" t="s">
        <v>519</v>
      </c>
      <c r="AD1597" t="s">
        <v>490</v>
      </c>
      <c r="AE1597" t="s">
        <v>657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457</v>
      </c>
      <c r="C1598" t="s">
        <v>71</v>
      </c>
      <c r="D1598" t="s">
        <v>513</v>
      </c>
      <c r="E1598" t="s">
        <v>491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490</v>
      </c>
      <c r="AC1598" t="s">
        <v>519</v>
      </c>
      <c r="AD1598" t="s">
        <v>164</v>
      </c>
      <c r="AE1598" t="s">
        <v>657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457</v>
      </c>
      <c r="C1599" t="s">
        <v>71</v>
      </c>
      <c r="D1599" t="s">
        <v>513</v>
      </c>
      <c r="E1599" t="s">
        <v>513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490</v>
      </c>
      <c r="AC1599" t="s">
        <v>519</v>
      </c>
      <c r="AD1599" t="s">
        <v>491</v>
      </c>
      <c r="AE1599" t="s">
        <v>657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457</v>
      </c>
      <c r="C1600" t="s">
        <v>71</v>
      </c>
      <c r="D1600" t="s">
        <v>492</v>
      </c>
      <c r="E1600" t="s">
        <v>492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490</v>
      </c>
      <c r="AC1600" t="s">
        <v>515</v>
      </c>
      <c r="AD1600" t="s">
        <v>490</v>
      </c>
      <c r="AE1600" t="s">
        <v>657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457</v>
      </c>
      <c r="C1601" t="s">
        <v>71</v>
      </c>
      <c r="D1601" t="s">
        <v>517</v>
      </c>
      <c r="E1601" t="s">
        <v>513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671</v>
      </c>
      <c r="AD1601" t="s">
        <v>164</v>
      </c>
      <c r="AE1601" t="s">
        <v>657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457</v>
      </c>
      <c r="C1602" t="s">
        <v>71</v>
      </c>
      <c r="D1602" t="s">
        <v>517</v>
      </c>
      <c r="E1602" t="s">
        <v>517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511</v>
      </c>
      <c r="AD1602" t="s">
        <v>164</v>
      </c>
      <c r="AE1602" t="s">
        <v>657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457</v>
      </c>
      <c r="C1603" t="s">
        <v>71</v>
      </c>
      <c r="D1603" t="s">
        <v>512</v>
      </c>
      <c r="E1603" t="s">
        <v>512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490</v>
      </c>
      <c r="AD1603" t="s">
        <v>490</v>
      </c>
      <c r="AE1603" t="s">
        <v>657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457</v>
      </c>
      <c r="C1604" t="s">
        <v>71</v>
      </c>
      <c r="D1604" t="s">
        <v>493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490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457</v>
      </c>
      <c r="C1605" t="s">
        <v>71</v>
      </c>
      <c r="D1605" t="s">
        <v>515</v>
      </c>
      <c r="E1605" t="s">
        <v>515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490</v>
      </c>
      <c r="AD1605" t="s">
        <v>164</v>
      </c>
      <c r="AE1605" t="s">
        <v>657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457</v>
      </c>
      <c r="C1606" t="s">
        <v>73</v>
      </c>
      <c r="D1606" t="s">
        <v>646</v>
      </c>
      <c r="E1606" t="s">
        <v>646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457</v>
      </c>
      <c r="C1607" t="s">
        <v>73</v>
      </c>
      <c r="D1607" t="s">
        <v>511</v>
      </c>
      <c r="E1607" t="s">
        <v>491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657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457</v>
      </c>
      <c r="C1608" t="s">
        <v>73</v>
      </c>
      <c r="D1608" t="s">
        <v>490</v>
      </c>
      <c r="E1608" t="s">
        <v>490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673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457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673</v>
      </c>
      <c r="AD1609" t="s">
        <v>164</v>
      </c>
      <c r="AE1609" t="s">
        <v>657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457</v>
      </c>
      <c r="C1610" t="s">
        <v>73</v>
      </c>
      <c r="D1610" t="s">
        <v>164</v>
      </c>
      <c r="E1610" t="s">
        <v>491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673</v>
      </c>
      <c r="AD1610" t="s">
        <v>491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457</v>
      </c>
      <c r="C1611" t="s">
        <v>73</v>
      </c>
      <c r="D1611" t="s">
        <v>164</v>
      </c>
      <c r="E1611" t="s">
        <v>513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673</v>
      </c>
      <c r="AD1611" t="s">
        <v>491</v>
      </c>
      <c r="AE1611" t="s">
        <v>657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457</v>
      </c>
      <c r="C1612" t="s">
        <v>73</v>
      </c>
      <c r="D1612" t="s">
        <v>164</v>
      </c>
      <c r="E1612" t="s">
        <v>517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513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457</v>
      </c>
      <c r="C1613" t="s">
        <v>73</v>
      </c>
      <c r="D1613" t="s">
        <v>164</v>
      </c>
      <c r="E1613" t="s">
        <v>512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513</v>
      </c>
      <c r="AD1613" t="s">
        <v>164</v>
      </c>
      <c r="AE1613" t="s">
        <v>657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457</v>
      </c>
      <c r="C1614" t="s">
        <v>73</v>
      </c>
      <c r="D1614" t="s">
        <v>491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513</v>
      </c>
      <c r="AD1614" t="s">
        <v>513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457</v>
      </c>
      <c r="C1615" t="s">
        <v>73</v>
      </c>
      <c r="D1615" t="s">
        <v>491</v>
      </c>
      <c r="E1615" t="s">
        <v>491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492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457</v>
      </c>
      <c r="C1616" t="s">
        <v>73</v>
      </c>
      <c r="D1616" t="s">
        <v>491</v>
      </c>
      <c r="E1616" t="s">
        <v>517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492</v>
      </c>
      <c r="AD1616" t="s">
        <v>164</v>
      </c>
      <c r="AE1616" t="s">
        <v>657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457</v>
      </c>
      <c r="C1617" t="s">
        <v>73</v>
      </c>
      <c r="D1617" t="s">
        <v>513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492</v>
      </c>
      <c r="AD1617" t="s">
        <v>492</v>
      </c>
      <c r="AE1617" t="s">
        <v>657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457</v>
      </c>
      <c r="C1618" t="s">
        <v>73</v>
      </c>
      <c r="D1618" t="s">
        <v>513</v>
      </c>
      <c r="E1618" t="s">
        <v>513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672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457</v>
      </c>
      <c r="C1619" t="s">
        <v>73</v>
      </c>
      <c r="D1619" t="s">
        <v>492</v>
      </c>
      <c r="E1619" t="s">
        <v>492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672</v>
      </c>
      <c r="AD1619" t="s">
        <v>164</v>
      </c>
      <c r="AE1619" t="s">
        <v>657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457</v>
      </c>
      <c r="C1620" t="s">
        <v>73</v>
      </c>
      <c r="D1620" t="s">
        <v>647</v>
      </c>
      <c r="E1620" t="s">
        <v>647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672</v>
      </c>
      <c r="AD1620" t="s">
        <v>672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457</v>
      </c>
      <c r="C1621" t="s">
        <v>73</v>
      </c>
      <c r="D1621" t="s">
        <v>514</v>
      </c>
      <c r="E1621" t="s">
        <v>514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672</v>
      </c>
      <c r="AD1621" t="s">
        <v>672</v>
      </c>
      <c r="AE1621" t="s">
        <v>657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457</v>
      </c>
      <c r="C1622" t="s">
        <v>73</v>
      </c>
      <c r="D1622" t="s">
        <v>517</v>
      </c>
      <c r="E1622" t="s">
        <v>517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514</v>
      </c>
      <c r="AD1622" t="s">
        <v>164</v>
      </c>
      <c r="AE1622" t="s">
        <v>657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457</v>
      </c>
      <c r="C1623" t="s">
        <v>73</v>
      </c>
      <c r="D1623" t="s">
        <v>512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517</v>
      </c>
      <c r="AD1623" t="s">
        <v>164</v>
      </c>
      <c r="AE1623" t="s">
        <v>657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457</v>
      </c>
      <c r="C1624" t="s">
        <v>73</v>
      </c>
      <c r="D1624" t="s">
        <v>512</v>
      </c>
      <c r="E1624" t="s">
        <v>491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517</v>
      </c>
      <c r="AD1624" t="s">
        <v>517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457</v>
      </c>
      <c r="C1625" t="s">
        <v>73</v>
      </c>
      <c r="D1625" t="s">
        <v>512</v>
      </c>
      <c r="E1625" t="s">
        <v>512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512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458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512</v>
      </c>
      <c r="AD1626" t="s">
        <v>164</v>
      </c>
      <c r="AE1626" t="s">
        <v>657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458</v>
      </c>
      <c r="C1627" t="s">
        <v>57</v>
      </c>
      <c r="D1627" t="s">
        <v>491</v>
      </c>
      <c r="E1627" t="s">
        <v>491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512</v>
      </c>
      <c r="AD1627" t="s">
        <v>491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458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512</v>
      </c>
      <c r="AD1628" t="s">
        <v>491</v>
      </c>
      <c r="AE1628" t="s">
        <v>657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458</v>
      </c>
      <c r="C1629" t="s">
        <v>59</v>
      </c>
      <c r="D1629" t="s">
        <v>491</v>
      </c>
      <c r="E1629" t="s">
        <v>491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512</v>
      </c>
      <c r="AD1629" t="s">
        <v>512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458</v>
      </c>
      <c r="C1630" t="s">
        <v>61</v>
      </c>
      <c r="D1630" t="s">
        <v>490</v>
      </c>
      <c r="E1630" t="s">
        <v>490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512</v>
      </c>
      <c r="AD1630" t="s">
        <v>512</v>
      </c>
      <c r="AE1630" t="s">
        <v>657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458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512</v>
      </c>
      <c r="AD1631" t="s">
        <v>519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458</v>
      </c>
      <c r="C1632" t="s">
        <v>61</v>
      </c>
      <c r="D1632" t="s">
        <v>491</v>
      </c>
      <c r="E1632" t="s">
        <v>491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657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458</v>
      </c>
      <c r="C1633" t="s">
        <v>61</v>
      </c>
      <c r="D1633" t="s">
        <v>513</v>
      </c>
      <c r="E1633" t="s">
        <v>513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657</v>
      </c>
      <c r="AD1633" t="s">
        <v>164</v>
      </c>
      <c r="AE1633" t="s">
        <v>657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458</v>
      </c>
      <c r="C1634" t="s">
        <v>61</v>
      </c>
      <c r="D1634" t="s">
        <v>493</v>
      </c>
      <c r="E1634" t="s">
        <v>493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657</v>
      </c>
      <c r="AD1634" t="s">
        <v>491</v>
      </c>
      <c r="AE1634" t="s">
        <v>657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458</v>
      </c>
      <c r="C1635" t="s">
        <v>63</v>
      </c>
      <c r="D1635" t="s">
        <v>511</v>
      </c>
      <c r="E1635" t="s">
        <v>511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657</v>
      </c>
      <c r="AD1635" t="s">
        <v>512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458</v>
      </c>
      <c r="C1636" t="s">
        <v>63</v>
      </c>
      <c r="D1636" t="s">
        <v>490</v>
      </c>
      <c r="E1636" t="s">
        <v>490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567</v>
      </c>
      <c r="AD1636" t="s">
        <v>164</v>
      </c>
      <c r="AE1636" t="s">
        <v>657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458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519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458</v>
      </c>
      <c r="C1638" t="s">
        <v>63</v>
      </c>
      <c r="D1638" t="s">
        <v>491</v>
      </c>
      <c r="E1638" t="s">
        <v>491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519</v>
      </c>
      <c r="AD1638" t="s">
        <v>164</v>
      </c>
      <c r="AE1638" t="s">
        <v>657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458</v>
      </c>
      <c r="C1639" t="s">
        <v>63</v>
      </c>
      <c r="D1639" t="s">
        <v>491</v>
      </c>
      <c r="E1639" t="s">
        <v>513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519</v>
      </c>
      <c r="AD1639" t="s">
        <v>491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458</v>
      </c>
      <c r="C1640" t="s">
        <v>63</v>
      </c>
      <c r="D1640" t="s">
        <v>491</v>
      </c>
      <c r="E1640" t="s">
        <v>647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519</v>
      </c>
      <c r="AD1640" t="s">
        <v>519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458</v>
      </c>
      <c r="C1641" t="s">
        <v>63</v>
      </c>
      <c r="D1641" t="s">
        <v>492</v>
      </c>
      <c r="E1641" t="s">
        <v>492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519</v>
      </c>
      <c r="AD1641" t="s">
        <v>519</v>
      </c>
      <c r="AE1641" t="s">
        <v>657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458</v>
      </c>
      <c r="C1642" t="s">
        <v>63</v>
      </c>
      <c r="D1642" t="s">
        <v>493</v>
      </c>
      <c r="E1642" t="s">
        <v>493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515</v>
      </c>
      <c r="AD1642" t="s">
        <v>164</v>
      </c>
      <c r="AE1642" t="s">
        <v>657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458</v>
      </c>
      <c r="C1643" t="s">
        <v>65</v>
      </c>
      <c r="D1643" t="s">
        <v>511</v>
      </c>
      <c r="E1643" t="s">
        <v>511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515</v>
      </c>
      <c r="AD1643" t="s">
        <v>517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458</v>
      </c>
      <c r="C1644" t="s">
        <v>65</v>
      </c>
      <c r="D1644" t="s">
        <v>490</v>
      </c>
      <c r="E1644" t="s">
        <v>490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491</v>
      </c>
      <c r="AC1644" t="s">
        <v>671</v>
      </c>
      <c r="AD1644" t="s">
        <v>671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458</v>
      </c>
      <c r="C1645" t="s">
        <v>65</v>
      </c>
      <c r="D1645" t="s">
        <v>490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491</v>
      </c>
      <c r="AC1645" t="s">
        <v>671</v>
      </c>
      <c r="AD1645" t="s">
        <v>491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458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491</v>
      </c>
      <c r="AC1646" t="s">
        <v>671</v>
      </c>
      <c r="AD1646" t="s">
        <v>491</v>
      </c>
      <c r="AE1646" t="s">
        <v>657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458</v>
      </c>
      <c r="C1647" t="s">
        <v>65</v>
      </c>
      <c r="D1647" t="s">
        <v>491</v>
      </c>
      <c r="E1647" t="s">
        <v>511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491</v>
      </c>
      <c r="AC1647" t="s">
        <v>671</v>
      </c>
      <c r="AD1647" t="s">
        <v>512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458</v>
      </c>
      <c r="C1648" t="s">
        <v>65</v>
      </c>
      <c r="D1648" t="s">
        <v>491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491</v>
      </c>
      <c r="AC1648" t="s">
        <v>511</v>
      </c>
      <c r="AD1648" t="s">
        <v>511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458</v>
      </c>
      <c r="C1649" t="s">
        <v>65</v>
      </c>
      <c r="D1649" t="s">
        <v>491</v>
      </c>
      <c r="E1649" t="s">
        <v>491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491</v>
      </c>
      <c r="AC1649" t="s">
        <v>511</v>
      </c>
      <c r="AD1649" t="s">
        <v>164</v>
      </c>
      <c r="AE1649" t="s">
        <v>657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458</v>
      </c>
      <c r="C1650" t="s">
        <v>65</v>
      </c>
      <c r="D1650" t="s">
        <v>491</v>
      </c>
      <c r="E1650" t="s">
        <v>513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491</v>
      </c>
      <c r="AC1650" t="s">
        <v>511</v>
      </c>
      <c r="AD1650" t="s">
        <v>491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458</v>
      </c>
      <c r="C1651" t="s">
        <v>65</v>
      </c>
      <c r="D1651" t="s">
        <v>492</v>
      </c>
      <c r="E1651" t="s">
        <v>492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491</v>
      </c>
      <c r="AC1651" t="s">
        <v>511</v>
      </c>
      <c r="AD1651" t="s">
        <v>491</v>
      </c>
      <c r="AE1651" t="s">
        <v>657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458</v>
      </c>
      <c r="C1652" t="s">
        <v>65</v>
      </c>
      <c r="D1652" t="s">
        <v>512</v>
      </c>
      <c r="E1652" t="s">
        <v>512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491</v>
      </c>
      <c r="AC1652" t="s">
        <v>511</v>
      </c>
      <c r="AD1652" t="s">
        <v>492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458</v>
      </c>
      <c r="C1653" t="s">
        <v>65</v>
      </c>
      <c r="D1653" t="s">
        <v>519</v>
      </c>
      <c r="E1653" t="s">
        <v>519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491</v>
      </c>
      <c r="AC1653" t="s">
        <v>490</v>
      </c>
      <c r="AD1653" t="s">
        <v>164</v>
      </c>
      <c r="AE1653" t="s">
        <v>657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458</v>
      </c>
      <c r="C1654" t="s">
        <v>65</v>
      </c>
      <c r="D1654" t="s">
        <v>493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491</v>
      </c>
      <c r="AC1654" t="s">
        <v>490</v>
      </c>
      <c r="AD1654" t="s">
        <v>491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458</v>
      </c>
      <c r="C1655" t="s">
        <v>65</v>
      </c>
      <c r="D1655" t="s">
        <v>493</v>
      </c>
      <c r="E1655" t="s">
        <v>493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491</v>
      </c>
      <c r="AC1655" t="s">
        <v>490</v>
      </c>
      <c r="AD1655" t="s">
        <v>491</v>
      </c>
      <c r="AE1655" t="s">
        <v>657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458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491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458</v>
      </c>
      <c r="C1657" t="s">
        <v>67</v>
      </c>
      <c r="D1657" t="s">
        <v>511</v>
      </c>
      <c r="E1657" t="s">
        <v>511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491</v>
      </c>
      <c r="AC1657" t="s">
        <v>164</v>
      </c>
      <c r="AD1657" t="s">
        <v>164</v>
      </c>
      <c r="AE1657" t="s">
        <v>657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458</v>
      </c>
      <c r="C1658" t="s">
        <v>67</v>
      </c>
      <c r="D1658" t="s">
        <v>490</v>
      </c>
      <c r="E1658" t="s">
        <v>490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491</v>
      </c>
      <c r="AC1658" t="s">
        <v>164</v>
      </c>
      <c r="AD1658" t="s">
        <v>491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458</v>
      </c>
      <c r="C1659" t="s">
        <v>67</v>
      </c>
      <c r="D1659" t="s">
        <v>164</v>
      </c>
      <c r="E1659" t="s">
        <v>490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491</v>
      </c>
      <c r="AC1659" t="s">
        <v>164</v>
      </c>
      <c r="AD1659" t="s">
        <v>491</v>
      </c>
      <c r="AE1659" t="s">
        <v>657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458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491</v>
      </c>
      <c r="AC1660" t="s">
        <v>164</v>
      </c>
      <c r="AD1660" t="s">
        <v>512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458</v>
      </c>
      <c r="C1661" t="s">
        <v>67</v>
      </c>
      <c r="D1661" t="s">
        <v>164</v>
      </c>
      <c r="E1661" t="s">
        <v>512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491</v>
      </c>
      <c r="AC1661" t="s">
        <v>673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458</v>
      </c>
      <c r="C1662" t="s">
        <v>67</v>
      </c>
      <c r="D1662" t="s">
        <v>491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491</v>
      </c>
      <c r="AC1662" t="s">
        <v>673</v>
      </c>
      <c r="AD1662" t="s">
        <v>164</v>
      </c>
      <c r="AE1662" t="s">
        <v>657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458</v>
      </c>
      <c r="C1663" t="s">
        <v>67</v>
      </c>
      <c r="D1663" t="s">
        <v>491</v>
      </c>
      <c r="E1663" t="s">
        <v>491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491</v>
      </c>
      <c r="AC1663" t="s">
        <v>673</v>
      </c>
      <c r="AD1663" t="s">
        <v>491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458</v>
      </c>
      <c r="C1664" t="s">
        <v>67</v>
      </c>
      <c r="D1664" t="s">
        <v>491</v>
      </c>
      <c r="E1664" t="s">
        <v>513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491</v>
      </c>
      <c r="AC1664" t="s">
        <v>673</v>
      </c>
      <c r="AD1664" t="s">
        <v>491</v>
      </c>
      <c r="AE1664" t="s">
        <v>657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458</v>
      </c>
      <c r="C1665" t="s">
        <v>67</v>
      </c>
      <c r="D1665" t="s">
        <v>491</v>
      </c>
      <c r="E1665" t="s">
        <v>512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491</v>
      </c>
      <c r="AC1665" t="s">
        <v>673</v>
      </c>
      <c r="AD1665" t="s">
        <v>513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458</v>
      </c>
      <c r="C1666" t="s">
        <v>67</v>
      </c>
      <c r="D1666" t="s">
        <v>513</v>
      </c>
      <c r="E1666" t="s">
        <v>513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491</v>
      </c>
      <c r="AC1666" t="s">
        <v>673</v>
      </c>
      <c r="AD1666" t="s">
        <v>512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458</v>
      </c>
      <c r="C1667" t="s">
        <v>67</v>
      </c>
      <c r="D1667" t="s">
        <v>517</v>
      </c>
      <c r="E1667" t="s">
        <v>517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491</v>
      </c>
      <c r="AC1667" t="s">
        <v>673</v>
      </c>
      <c r="AD1667" t="s">
        <v>512</v>
      </c>
      <c r="AE1667" t="s">
        <v>657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458</v>
      </c>
      <c r="C1668" t="s">
        <v>67</v>
      </c>
      <c r="D1668" t="s">
        <v>512</v>
      </c>
      <c r="E1668" t="s">
        <v>491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491</v>
      </c>
      <c r="AC1668" t="s">
        <v>513</v>
      </c>
      <c r="AD1668" t="s">
        <v>671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458</v>
      </c>
      <c r="C1669" t="s">
        <v>67</v>
      </c>
      <c r="D1669" t="s">
        <v>512</v>
      </c>
      <c r="E1669" t="s">
        <v>512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491</v>
      </c>
      <c r="AC1669" t="s">
        <v>513</v>
      </c>
      <c r="AD1669" t="s">
        <v>511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458</v>
      </c>
      <c r="C1670" t="s">
        <v>67</v>
      </c>
      <c r="D1670" t="s">
        <v>493</v>
      </c>
      <c r="E1670" t="s">
        <v>493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491</v>
      </c>
      <c r="AC1670" t="s">
        <v>513</v>
      </c>
      <c r="AD1670" t="s">
        <v>511</v>
      </c>
      <c r="AE1670" t="s">
        <v>657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458</v>
      </c>
      <c r="C1671" t="s">
        <v>69</v>
      </c>
      <c r="D1671" t="s">
        <v>490</v>
      </c>
      <c r="E1671" t="s">
        <v>511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491</v>
      </c>
      <c r="AC1671" t="s">
        <v>513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458</v>
      </c>
      <c r="C1672" t="s">
        <v>69</v>
      </c>
      <c r="D1672" t="s">
        <v>490</v>
      </c>
      <c r="E1672" t="s">
        <v>490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491</v>
      </c>
      <c r="AC1672" t="s">
        <v>513</v>
      </c>
      <c r="AD1672" t="s">
        <v>164</v>
      </c>
      <c r="AE1672" t="s">
        <v>657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458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491</v>
      </c>
      <c r="AC1673" t="s">
        <v>513</v>
      </c>
      <c r="AD1673" t="s">
        <v>491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458</v>
      </c>
      <c r="C1674" t="s">
        <v>69</v>
      </c>
      <c r="D1674" t="s">
        <v>164</v>
      </c>
      <c r="E1674" t="s">
        <v>491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491</v>
      </c>
      <c r="AC1674" t="s">
        <v>513</v>
      </c>
      <c r="AD1674" t="s">
        <v>491</v>
      </c>
      <c r="AE1674" t="s">
        <v>657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458</v>
      </c>
      <c r="C1675" t="s">
        <v>69</v>
      </c>
      <c r="D1675" t="s">
        <v>491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491</v>
      </c>
      <c r="AC1675" t="s">
        <v>513</v>
      </c>
      <c r="AD1675" t="s">
        <v>513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458</v>
      </c>
      <c r="C1676" t="s">
        <v>69</v>
      </c>
      <c r="D1676" t="s">
        <v>491</v>
      </c>
      <c r="E1676" t="s">
        <v>491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491</v>
      </c>
      <c r="AC1676" t="s">
        <v>492</v>
      </c>
      <c r="AD1676" t="s">
        <v>491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458</v>
      </c>
      <c r="C1677" t="s">
        <v>69</v>
      </c>
      <c r="D1677" t="s">
        <v>491</v>
      </c>
      <c r="E1677" t="s">
        <v>512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491</v>
      </c>
      <c r="AC1677" t="s">
        <v>492</v>
      </c>
      <c r="AD1677" t="s">
        <v>491</v>
      </c>
      <c r="AE1677" t="s">
        <v>657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458</v>
      </c>
      <c r="C1678" t="s">
        <v>69</v>
      </c>
      <c r="D1678" t="s">
        <v>513</v>
      </c>
      <c r="E1678" t="s">
        <v>513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491</v>
      </c>
      <c r="AC1678" t="s">
        <v>492</v>
      </c>
      <c r="AD1678" t="s">
        <v>492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458</v>
      </c>
      <c r="C1679" t="s">
        <v>69</v>
      </c>
      <c r="D1679" t="s">
        <v>512</v>
      </c>
      <c r="E1679" t="s">
        <v>512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491</v>
      </c>
      <c r="AC1679" t="s">
        <v>492</v>
      </c>
      <c r="AD1679" t="s">
        <v>492</v>
      </c>
      <c r="AE1679" t="s">
        <v>657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458</v>
      </c>
      <c r="C1680" t="s">
        <v>69</v>
      </c>
      <c r="D1680" t="s">
        <v>519</v>
      </c>
      <c r="E1680" t="s">
        <v>519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491</v>
      </c>
      <c r="AC1680" t="s">
        <v>672</v>
      </c>
      <c r="AD1680" t="s">
        <v>511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458</v>
      </c>
      <c r="C1681" t="s">
        <v>69</v>
      </c>
      <c r="D1681" t="s">
        <v>493</v>
      </c>
      <c r="E1681" t="s">
        <v>493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491</v>
      </c>
      <c r="AC1681" t="s">
        <v>672</v>
      </c>
      <c r="AD1681" t="s">
        <v>511</v>
      </c>
      <c r="AE1681" t="s">
        <v>657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458</v>
      </c>
      <c r="C1682" t="s">
        <v>71</v>
      </c>
      <c r="D1682" t="s">
        <v>490</v>
      </c>
      <c r="E1682" t="s">
        <v>490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491</v>
      </c>
      <c r="AC1682" t="s">
        <v>672</v>
      </c>
      <c r="AD1682" t="s">
        <v>164</v>
      </c>
      <c r="AE1682" t="s">
        <v>657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458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491</v>
      </c>
      <c r="AC1683" t="s">
        <v>672</v>
      </c>
      <c r="AD1683" t="s">
        <v>491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458</v>
      </c>
      <c r="C1684" t="s">
        <v>71</v>
      </c>
      <c r="D1684" t="s">
        <v>164</v>
      </c>
      <c r="E1684" t="s">
        <v>512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491</v>
      </c>
      <c r="AC1684" t="s">
        <v>672</v>
      </c>
      <c r="AD1684" t="s">
        <v>491</v>
      </c>
      <c r="AE1684" t="s">
        <v>657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458</v>
      </c>
      <c r="C1685" t="s">
        <v>71</v>
      </c>
      <c r="D1685" t="s">
        <v>491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491</v>
      </c>
      <c r="AC1685" t="s">
        <v>672</v>
      </c>
      <c r="AD1685" t="s">
        <v>513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458</v>
      </c>
      <c r="C1686" t="s">
        <v>71</v>
      </c>
      <c r="D1686" t="s">
        <v>491</v>
      </c>
      <c r="E1686" t="s">
        <v>491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491</v>
      </c>
      <c r="AC1686" t="s">
        <v>672</v>
      </c>
      <c r="AD1686" t="s">
        <v>672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458</v>
      </c>
      <c r="C1687" t="s">
        <v>71</v>
      </c>
      <c r="D1687" t="s">
        <v>513</v>
      </c>
      <c r="E1687" t="s">
        <v>513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491</v>
      </c>
      <c r="AC1687" t="s">
        <v>514</v>
      </c>
      <c r="AD1687" t="s">
        <v>491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458</v>
      </c>
      <c r="C1688" t="s">
        <v>71</v>
      </c>
      <c r="D1688" t="s">
        <v>517</v>
      </c>
      <c r="E1688" t="s">
        <v>517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491</v>
      </c>
      <c r="AC1688" t="s">
        <v>514</v>
      </c>
      <c r="AD1688" t="s">
        <v>491</v>
      </c>
      <c r="AE1688" t="s">
        <v>657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458</v>
      </c>
      <c r="C1689" t="s">
        <v>71</v>
      </c>
      <c r="D1689" t="s">
        <v>512</v>
      </c>
      <c r="E1689" t="s">
        <v>512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491</v>
      </c>
      <c r="AC1689" t="s">
        <v>514</v>
      </c>
      <c r="AD1689" t="s">
        <v>517</v>
      </c>
      <c r="AE1689" t="s">
        <v>657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458</v>
      </c>
      <c r="C1690" t="s">
        <v>71</v>
      </c>
      <c r="D1690" t="s">
        <v>519</v>
      </c>
      <c r="E1690" t="s">
        <v>519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491</v>
      </c>
      <c r="AC1690" t="s">
        <v>514</v>
      </c>
      <c r="AD1690" t="s">
        <v>512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458</v>
      </c>
      <c r="C1691" t="s">
        <v>73</v>
      </c>
      <c r="D1691" t="s">
        <v>511</v>
      </c>
      <c r="E1691" t="s">
        <v>511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491</v>
      </c>
      <c r="AC1691" t="s">
        <v>517</v>
      </c>
      <c r="AD1691" t="s">
        <v>164</v>
      </c>
      <c r="AE1691" t="s">
        <v>657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458</v>
      </c>
      <c r="C1692" t="s">
        <v>73</v>
      </c>
      <c r="D1692" t="s">
        <v>511</v>
      </c>
      <c r="E1692" t="s">
        <v>491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491</v>
      </c>
      <c r="AC1692" t="s">
        <v>517</v>
      </c>
      <c r="AD1692" t="s">
        <v>491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458</v>
      </c>
      <c r="C1693" t="s">
        <v>73</v>
      </c>
      <c r="D1693" t="s">
        <v>490</v>
      </c>
      <c r="E1693" t="s">
        <v>490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491</v>
      </c>
      <c r="AC1693" t="s">
        <v>517</v>
      </c>
      <c r="AD1693" t="s">
        <v>491</v>
      </c>
      <c r="AE1693" t="s">
        <v>657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458</v>
      </c>
      <c r="C1694" t="s">
        <v>73</v>
      </c>
      <c r="D1694" t="s">
        <v>164</v>
      </c>
      <c r="E1694" t="s">
        <v>511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491</v>
      </c>
      <c r="AC1694" t="s">
        <v>517</v>
      </c>
      <c r="AD1694" t="s">
        <v>517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458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491</v>
      </c>
      <c r="AC1695" t="s">
        <v>517</v>
      </c>
      <c r="AD1695" t="s">
        <v>517</v>
      </c>
      <c r="AE1695" t="s">
        <v>657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458</v>
      </c>
      <c r="C1696" t="s">
        <v>73</v>
      </c>
      <c r="D1696" t="s">
        <v>164</v>
      </c>
      <c r="E1696" t="s">
        <v>491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491</v>
      </c>
      <c r="AC1696" t="s">
        <v>512</v>
      </c>
      <c r="AD1696" t="s">
        <v>671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458</v>
      </c>
      <c r="C1697" t="s">
        <v>73</v>
      </c>
      <c r="D1697" t="s">
        <v>164</v>
      </c>
      <c r="E1697" t="s">
        <v>513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491</v>
      </c>
      <c r="AC1697" t="s">
        <v>512</v>
      </c>
      <c r="AD1697" t="s">
        <v>511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458</v>
      </c>
      <c r="C1698" t="s">
        <v>73</v>
      </c>
      <c r="D1698" t="s">
        <v>164</v>
      </c>
      <c r="E1698" t="s">
        <v>514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491</v>
      </c>
      <c r="AC1698" t="s">
        <v>512</v>
      </c>
      <c r="AD1698" t="s">
        <v>511</v>
      </c>
      <c r="AE1698" t="s">
        <v>657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458</v>
      </c>
      <c r="C1699" t="s">
        <v>73</v>
      </c>
      <c r="D1699" t="s">
        <v>164</v>
      </c>
      <c r="E1699" t="s">
        <v>517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491</v>
      </c>
      <c r="AC1699" t="s">
        <v>512</v>
      </c>
      <c r="AD1699" t="s">
        <v>490</v>
      </c>
      <c r="AE1699" t="s">
        <v>657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458</v>
      </c>
      <c r="C1700" t="s">
        <v>73</v>
      </c>
      <c r="D1700" t="s">
        <v>164</v>
      </c>
      <c r="E1700" t="s">
        <v>512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491</v>
      </c>
      <c r="AC1700" t="s">
        <v>512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458</v>
      </c>
      <c r="C1701" t="s">
        <v>73</v>
      </c>
      <c r="D1701" t="s">
        <v>491</v>
      </c>
      <c r="E1701" t="s">
        <v>511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491</v>
      </c>
      <c r="AC1701" t="s">
        <v>512</v>
      </c>
      <c r="AD1701" t="s">
        <v>164</v>
      </c>
      <c r="AE1701" t="s">
        <v>657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458</v>
      </c>
      <c r="C1702" t="s">
        <v>73</v>
      </c>
      <c r="D1702" t="s">
        <v>491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491</v>
      </c>
      <c r="AC1702" t="s">
        <v>512</v>
      </c>
      <c r="AD1702" t="s">
        <v>491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458</v>
      </c>
      <c r="C1703" t="s">
        <v>73</v>
      </c>
      <c r="D1703" t="s">
        <v>491</v>
      </c>
      <c r="E1703" t="s">
        <v>491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491</v>
      </c>
      <c r="AC1703" t="s">
        <v>512</v>
      </c>
      <c r="AD1703" t="s">
        <v>491</v>
      </c>
      <c r="AE1703" t="s">
        <v>657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458</v>
      </c>
      <c r="C1704" t="s">
        <v>73</v>
      </c>
      <c r="D1704" t="s">
        <v>491</v>
      </c>
      <c r="E1704" t="s">
        <v>513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491</v>
      </c>
      <c r="AC1704" t="s">
        <v>512</v>
      </c>
      <c r="AD1704" t="s">
        <v>513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458</v>
      </c>
      <c r="C1705" t="s">
        <v>73</v>
      </c>
      <c r="D1705" t="s">
        <v>513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491</v>
      </c>
      <c r="AC1705" t="s">
        <v>512</v>
      </c>
      <c r="AD1705" t="s">
        <v>513</v>
      </c>
      <c r="AE1705" t="s">
        <v>657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458</v>
      </c>
      <c r="C1706" t="s">
        <v>73</v>
      </c>
      <c r="D1706" t="s">
        <v>513</v>
      </c>
      <c r="E1706" t="s">
        <v>513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491</v>
      </c>
      <c r="AC1706" t="s">
        <v>512</v>
      </c>
      <c r="AD1706" t="s">
        <v>492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458</v>
      </c>
      <c r="C1707" t="s">
        <v>73</v>
      </c>
      <c r="D1707" t="s">
        <v>514</v>
      </c>
      <c r="E1707" t="s">
        <v>514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491</v>
      </c>
      <c r="AC1707" t="s">
        <v>512</v>
      </c>
      <c r="AD1707" t="s">
        <v>512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458</v>
      </c>
      <c r="C1708" t="s">
        <v>73</v>
      </c>
      <c r="D1708" t="s">
        <v>517</v>
      </c>
      <c r="E1708" t="s">
        <v>517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491</v>
      </c>
      <c r="AC1708" t="s">
        <v>512</v>
      </c>
      <c r="AD1708" t="s">
        <v>512</v>
      </c>
      <c r="AE1708" t="s">
        <v>657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458</v>
      </c>
      <c r="C1709" t="s">
        <v>73</v>
      </c>
      <c r="D1709" t="s">
        <v>512</v>
      </c>
      <c r="E1709" t="s">
        <v>511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491</v>
      </c>
      <c r="AC1709" t="s">
        <v>657</v>
      </c>
      <c r="AD1709" t="s">
        <v>164</v>
      </c>
      <c r="AE1709" t="s">
        <v>657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458</v>
      </c>
      <c r="C1710" t="s">
        <v>73</v>
      </c>
      <c r="D1710" t="s">
        <v>512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491</v>
      </c>
      <c r="AC1710" t="s">
        <v>657</v>
      </c>
      <c r="AD1710" t="s">
        <v>491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458</v>
      </c>
      <c r="C1711" t="s">
        <v>73</v>
      </c>
      <c r="D1711" t="s">
        <v>512</v>
      </c>
      <c r="E1711" t="s">
        <v>512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491</v>
      </c>
      <c r="AC1711" t="s">
        <v>657</v>
      </c>
      <c r="AD1711" t="s">
        <v>491</v>
      </c>
      <c r="AE1711" t="s">
        <v>657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458</v>
      </c>
      <c r="C1712" t="s">
        <v>73</v>
      </c>
      <c r="D1712" t="s">
        <v>519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491</v>
      </c>
      <c r="AC1712" t="s">
        <v>657</v>
      </c>
      <c r="AD1712" t="s">
        <v>513</v>
      </c>
      <c r="AE1712" t="s">
        <v>657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458</v>
      </c>
      <c r="C1713" t="s">
        <v>73</v>
      </c>
      <c r="D1713" t="s">
        <v>519</v>
      </c>
      <c r="E1713" t="s">
        <v>519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491</v>
      </c>
      <c r="AC1713" t="s">
        <v>657</v>
      </c>
      <c r="AD1713" t="s">
        <v>512</v>
      </c>
      <c r="AE1713" t="s">
        <v>657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459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491</v>
      </c>
      <c r="AC1714" t="s">
        <v>657</v>
      </c>
      <c r="AD1714" t="s">
        <v>515</v>
      </c>
      <c r="AE1714" t="s">
        <v>657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459</v>
      </c>
      <c r="C1715" t="s">
        <v>57</v>
      </c>
      <c r="D1715" t="s">
        <v>490</v>
      </c>
      <c r="E1715" t="s">
        <v>490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491</v>
      </c>
      <c r="AC1715" t="s">
        <v>567</v>
      </c>
      <c r="AD1715" t="s">
        <v>491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459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491</v>
      </c>
      <c r="AC1716" t="s">
        <v>567</v>
      </c>
      <c r="AD1716" t="s">
        <v>491</v>
      </c>
      <c r="AE1716" t="s">
        <v>657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459</v>
      </c>
      <c r="C1717" t="s">
        <v>57</v>
      </c>
      <c r="D1717" t="s">
        <v>164</v>
      </c>
      <c r="E1717" t="s">
        <v>512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491</v>
      </c>
      <c r="AC1717" t="s">
        <v>519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459</v>
      </c>
      <c r="C1718" t="s">
        <v>57</v>
      </c>
      <c r="D1718" t="s">
        <v>491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491</v>
      </c>
      <c r="AC1718" t="s">
        <v>519</v>
      </c>
      <c r="AD1718" t="s">
        <v>164</v>
      </c>
      <c r="AE1718" t="s">
        <v>657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459</v>
      </c>
      <c r="C1719" t="s">
        <v>57</v>
      </c>
      <c r="D1719" t="s">
        <v>491</v>
      </c>
      <c r="E1719" t="s">
        <v>491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491</v>
      </c>
      <c r="AC1719" t="s">
        <v>519</v>
      </c>
      <c r="AD1719" t="s">
        <v>491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459</v>
      </c>
      <c r="C1720" t="s">
        <v>57</v>
      </c>
      <c r="D1720" t="s">
        <v>492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491</v>
      </c>
      <c r="AC1720" t="s">
        <v>519</v>
      </c>
      <c r="AD1720" t="s">
        <v>491</v>
      </c>
      <c r="AE1720" t="s">
        <v>657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459</v>
      </c>
      <c r="C1721" t="s">
        <v>57</v>
      </c>
      <c r="D1721" t="s">
        <v>492</v>
      </c>
      <c r="E1721" t="s">
        <v>492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491</v>
      </c>
      <c r="AC1721" t="s">
        <v>519</v>
      </c>
      <c r="AD1721" t="s">
        <v>519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459</v>
      </c>
      <c r="C1722" t="s">
        <v>57</v>
      </c>
      <c r="D1722" t="s">
        <v>519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491</v>
      </c>
      <c r="AC1722" t="s">
        <v>519</v>
      </c>
      <c r="AD1722" t="s">
        <v>519</v>
      </c>
      <c r="AE1722" t="s">
        <v>657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459</v>
      </c>
      <c r="C1723" t="s">
        <v>57</v>
      </c>
      <c r="D1723" t="s">
        <v>519</v>
      </c>
      <c r="E1723" t="s">
        <v>519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491</v>
      </c>
      <c r="AC1723" t="s">
        <v>493</v>
      </c>
      <c r="AD1723" t="s">
        <v>491</v>
      </c>
      <c r="AE1723" t="s">
        <v>657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459</v>
      </c>
      <c r="C1724" t="s">
        <v>57</v>
      </c>
      <c r="D1724" t="s">
        <v>493</v>
      </c>
      <c r="E1724" t="s">
        <v>493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491</v>
      </c>
      <c r="AC1724" t="s">
        <v>515</v>
      </c>
      <c r="AD1724" t="s">
        <v>164</v>
      </c>
      <c r="AE1724" t="s">
        <v>657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459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491</v>
      </c>
      <c r="AC1725" t="s">
        <v>515</v>
      </c>
      <c r="AD1725" t="s">
        <v>491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459</v>
      </c>
      <c r="C1726" t="s">
        <v>59</v>
      </c>
      <c r="D1726" t="s">
        <v>491</v>
      </c>
      <c r="E1726" t="s">
        <v>491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491</v>
      </c>
      <c r="AC1726" t="s">
        <v>515</v>
      </c>
      <c r="AD1726" t="s">
        <v>491</v>
      </c>
      <c r="AE1726" t="s">
        <v>657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459</v>
      </c>
      <c r="C1727" t="s">
        <v>59</v>
      </c>
      <c r="D1727" t="s">
        <v>492</v>
      </c>
      <c r="E1727" t="s">
        <v>492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513</v>
      </c>
      <c r="AC1727" t="s">
        <v>511</v>
      </c>
      <c r="AD1727" t="s">
        <v>164</v>
      </c>
      <c r="AE1727" t="s">
        <v>657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459</v>
      </c>
      <c r="C1728" t="s">
        <v>59</v>
      </c>
      <c r="D1728" t="s">
        <v>492</v>
      </c>
      <c r="E1728" t="s">
        <v>519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513</v>
      </c>
      <c r="AC1728" t="s">
        <v>511</v>
      </c>
      <c r="AD1728" t="s">
        <v>513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459</v>
      </c>
      <c r="C1729" t="s">
        <v>59</v>
      </c>
      <c r="D1729" t="s">
        <v>493</v>
      </c>
      <c r="E1729" t="s">
        <v>493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513</v>
      </c>
      <c r="AC1729" t="s">
        <v>490</v>
      </c>
      <c r="AD1729" t="s">
        <v>513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459</v>
      </c>
      <c r="C1730" t="s">
        <v>61</v>
      </c>
      <c r="D1730" t="s">
        <v>511</v>
      </c>
      <c r="E1730" t="s">
        <v>511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513</v>
      </c>
      <c r="AC1730" t="s">
        <v>164</v>
      </c>
      <c r="AD1730" t="s">
        <v>164</v>
      </c>
      <c r="AE1730" t="s">
        <v>657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459</v>
      </c>
      <c r="C1731" t="s">
        <v>61</v>
      </c>
      <c r="D1731" t="s">
        <v>490</v>
      </c>
      <c r="E1731" t="s">
        <v>490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513</v>
      </c>
      <c r="AC1731" t="s">
        <v>164</v>
      </c>
      <c r="AD1731" t="s">
        <v>513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459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513</v>
      </c>
      <c r="AC1732" t="s">
        <v>164</v>
      </c>
      <c r="AD1732" t="s">
        <v>513</v>
      </c>
      <c r="AE1732" t="s">
        <v>657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459</v>
      </c>
      <c r="C1733" t="s">
        <v>61</v>
      </c>
      <c r="D1733" t="s">
        <v>491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513</v>
      </c>
      <c r="AC1733" t="s">
        <v>673</v>
      </c>
      <c r="AD1733" t="s">
        <v>513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459</v>
      </c>
      <c r="C1734" t="s">
        <v>61</v>
      </c>
      <c r="D1734" t="s">
        <v>491</v>
      </c>
      <c r="E1734" t="s">
        <v>491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513</v>
      </c>
      <c r="AC1734" t="s">
        <v>673</v>
      </c>
      <c r="AD1734" t="s">
        <v>513</v>
      </c>
      <c r="AE1734" t="s">
        <v>657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459</v>
      </c>
      <c r="C1735" t="s">
        <v>61</v>
      </c>
      <c r="D1735" t="s">
        <v>492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513</v>
      </c>
      <c r="AC1735" t="s">
        <v>513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459</v>
      </c>
      <c r="C1736" t="s">
        <v>61</v>
      </c>
      <c r="D1736" t="s">
        <v>492</v>
      </c>
      <c r="E1736" t="s">
        <v>492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513</v>
      </c>
      <c r="AC1736" t="s">
        <v>513</v>
      </c>
      <c r="AD1736" t="s">
        <v>164</v>
      </c>
      <c r="AE1736" t="s">
        <v>657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459</v>
      </c>
      <c r="C1737" t="s">
        <v>61</v>
      </c>
      <c r="D1737" t="s">
        <v>493</v>
      </c>
      <c r="E1737" t="s">
        <v>493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513</v>
      </c>
      <c r="AC1737" t="s">
        <v>513</v>
      </c>
      <c r="AD1737" t="s">
        <v>491</v>
      </c>
      <c r="AE1737" t="s">
        <v>657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459</v>
      </c>
      <c r="C1738" t="s">
        <v>63</v>
      </c>
      <c r="D1738" t="s">
        <v>511</v>
      </c>
      <c r="E1738" t="s">
        <v>511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513</v>
      </c>
      <c r="AC1738" t="s">
        <v>513</v>
      </c>
      <c r="AD1738" t="s">
        <v>513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459</v>
      </c>
      <c r="C1739" t="s">
        <v>63</v>
      </c>
      <c r="D1739" t="s">
        <v>490</v>
      </c>
      <c r="E1739" t="s">
        <v>490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513</v>
      </c>
      <c r="AC1739" t="s">
        <v>513</v>
      </c>
      <c r="AD1739" t="s">
        <v>513</v>
      </c>
      <c r="AE1739" t="s">
        <v>657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459</v>
      </c>
      <c r="C1740" t="s">
        <v>63</v>
      </c>
      <c r="D1740" t="s">
        <v>490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513</v>
      </c>
      <c r="AC1740" t="s">
        <v>492</v>
      </c>
      <c r="AD1740" t="s">
        <v>513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459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513</v>
      </c>
      <c r="AC1741" t="s">
        <v>514</v>
      </c>
      <c r="AD1741" t="s">
        <v>513</v>
      </c>
      <c r="AE1741" t="s">
        <v>657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459</v>
      </c>
      <c r="C1742" t="s">
        <v>63</v>
      </c>
      <c r="D1742" t="s">
        <v>491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513</v>
      </c>
      <c r="AC1742" t="s">
        <v>517</v>
      </c>
      <c r="AD1742" t="s">
        <v>513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459</v>
      </c>
      <c r="C1743" t="s">
        <v>63</v>
      </c>
      <c r="D1743" t="s">
        <v>491</v>
      </c>
      <c r="E1743" t="s">
        <v>491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513</v>
      </c>
      <c r="AC1743" t="s">
        <v>512</v>
      </c>
      <c r="AD1743" t="s">
        <v>491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459</v>
      </c>
      <c r="C1744" t="s">
        <v>63</v>
      </c>
      <c r="D1744" t="s">
        <v>492</v>
      </c>
      <c r="E1744" t="s">
        <v>492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513</v>
      </c>
      <c r="AC1744" t="s">
        <v>512</v>
      </c>
      <c r="AD1744" t="s">
        <v>491</v>
      </c>
      <c r="AE1744" t="s">
        <v>657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459</v>
      </c>
      <c r="C1745" t="s">
        <v>63</v>
      </c>
      <c r="D1745" t="s">
        <v>493</v>
      </c>
      <c r="E1745" t="s">
        <v>493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513</v>
      </c>
      <c r="AC1745" t="s">
        <v>512</v>
      </c>
      <c r="AD1745" t="s">
        <v>513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459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513</v>
      </c>
      <c r="AC1746" t="s">
        <v>657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459</v>
      </c>
      <c r="C1747" t="s">
        <v>65</v>
      </c>
      <c r="D1747" t="s">
        <v>511</v>
      </c>
      <c r="E1747" t="s">
        <v>511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513</v>
      </c>
      <c r="AC1747" t="s">
        <v>657</v>
      </c>
      <c r="AD1747" t="s">
        <v>164</v>
      </c>
      <c r="AE1747" t="s">
        <v>657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459</v>
      </c>
      <c r="C1748" t="s">
        <v>65</v>
      </c>
      <c r="D1748" t="s">
        <v>490</v>
      </c>
      <c r="E1748" t="s">
        <v>511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513</v>
      </c>
      <c r="AC1748" t="s">
        <v>657</v>
      </c>
      <c r="AD1748" t="s">
        <v>513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459</v>
      </c>
      <c r="C1749" t="s">
        <v>65</v>
      </c>
      <c r="D1749" t="s">
        <v>490</v>
      </c>
      <c r="E1749" t="s">
        <v>490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513</v>
      </c>
      <c r="AC1749" t="s">
        <v>657</v>
      </c>
      <c r="AD1749" t="s">
        <v>513</v>
      </c>
      <c r="AE1749" t="s">
        <v>657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459</v>
      </c>
      <c r="C1750" t="s">
        <v>65</v>
      </c>
      <c r="D1750" t="s">
        <v>490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513</v>
      </c>
      <c r="AC1750" t="s">
        <v>519</v>
      </c>
      <c r="AD1750" t="s">
        <v>492</v>
      </c>
      <c r="AE1750" t="s">
        <v>657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459</v>
      </c>
      <c r="C1751" t="s">
        <v>65</v>
      </c>
      <c r="D1751" t="s">
        <v>490</v>
      </c>
      <c r="E1751" t="s">
        <v>492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492</v>
      </c>
      <c r="AC1751" t="s">
        <v>671</v>
      </c>
      <c r="AD1751" t="s">
        <v>492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459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492</v>
      </c>
      <c r="AC1752" t="s">
        <v>671</v>
      </c>
      <c r="AD1752" t="s">
        <v>492</v>
      </c>
      <c r="AE1752" t="s">
        <v>657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459</v>
      </c>
      <c r="C1753" t="s">
        <v>65</v>
      </c>
      <c r="D1753" t="s">
        <v>164</v>
      </c>
      <c r="E1753" t="s">
        <v>512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492</v>
      </c>
      <c r="AC1753" t="s">
        <v>511</v>
      </c>
      <c r="AD1753" t="s">
        <v>492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459</v>
      </c>
      <c r="C1754" t="s">
        <v>65</v>
      </c>
      <c r="D1754" t="s">
        <v>491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492</v>
      </c>
      <c r="AC1754" t="s">
        <v>164</v>
      </c>
      <c r="AD1754" t="s">
        <v>492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459</v>
      </c>
      <c r="C1755" t="s">
        <v>65</v>
      </c>
      <c r="D1755" t="s">
        <v>491</v>
      </c>
      <c r="E1755" t="s">
        <v>491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492</v>
      </c>
      <c r="AC1755" t="s">
        <v>164</v>
      </c>
      <c r="AD1755" t="s">
        <v>492</v>
      </c>
      <c r="AE1755" t="s">
        <v>657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459</v>
      </c>
      <c r="C1756" t="s">
        <v>65</v>
      </c>
      <c r="D1756" t="s">
        <v>491</v>
      </c>
      <c r="E1756" t="s">
        <v>513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492</v>
      </c>
      <c r="AC1756" t="s">
        <v>673</v>
      </c>
      <c r="AD1756" t="s">
        <v>492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459</v>
      </c>
      <c r="C1757" t="s">
        <v>65</v>
      </c>
      <c r="D1757" t="s">
        <v>491</v>
      </c>
      <c r="E1757" t="s">
        <v>492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492</v>
      </c>
      <c r="AC1757" t="s">
        <v>673</v>
      </c>
      <c r="AD1757" t="s">
        <v>492</v>
      </c>
      <c r="AE1757" t="s">
        <v>657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459</v>
      </c>
      <c r="C1758" t="s">
        <v>65</v>
      </c>
      <c r="D1758" t="s">
        <v>491</v>
      </c>
      <c r="E1758" t="s">
        <v>512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492</v>
      </c>
      <c r="AC1758" t="s">
        <v>513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459</v>
      </c>
      <c r="C1759" t="s">
        <v>65</v>
      </c>
      <c r="D1759" t="s">
        <v>513</v>
      </c>
      <c r="E1759" t="s">
        <v>491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492</v>
      </c>
      <c r="AC1759" t="s">
        <v>513</v>
      </c>
      <c r="AD1759" t="s">
        <v>164</v>
      </c>
      <c r="AE1759" t="s">
        <v>657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459</v>
      </c>
      <c r="C1760" t="s">
        <v>65</v>
      </c>
      <c r="D1760" t="s">
        <v>492</v>
      </c>
      <c r="E1760" t="s">
        <v>490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492</v>
      </c>
      <c r="AC1760" t="s">
        <v>513</v>
      </c>
      <c r="AD1760" t="s">
        <v>513</v>
      </c>
      <c r="AE1760" t="s">
        <v>657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459</v>
      </c>
      <c r="C1761" t="s">
        <v>65</v>
      </c>
      <c r="D1761" t="s">
        <v>492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492</v>
      </c>
      <c r="AC1761" t="s">
        <v>513</v>
      </c>
      <c r="AD1761" t="s">
        <v>492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459</v>
      </c>
      <c r="C1762" t="s">
        <v>65</v>
      </c>
      <c r="D1762" t="s">
        <v>492</v>
      </c>
      <c r="E1762" t="s">
        <v>491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492</v>
      </c>
      <c r="AC1762" t="s">
        <v>513</v>
      </c>
      <c r="AD1762" t="s">
        <v>492</v>
      </c>
      <c r="AE1762" t="s">
        <v>657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459</v>
      </c>
      <c r="C1763" t="s">
        <v>65</v>
      </c>
      <c r="D1763" t="s">
        <v>492</v>
      </c>
      <c r="E1763" t="s">
        <v>492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492</v>
      </c>
      <c r="AC1763" t="s">
        <v>492</v>
      </c>
      <c r="AD1763" t="s">
        <v>164</v>
      </c>
      <c r="AE1763" t="s">
        <v>657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459</v>
      </c>
      <c r="C1764" t="s">
        <v>65</v>
      </c>
      <c r="D1764" t="s">
        <v>492</v>
      </c>
      <c r="E1764" t="s">
        <v>647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492</v>
      </c>
      <c r="AC1764" t="s">
        <v>492</v>
      </c>
      <c r="AD1764" t="s">
        <v>491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459</v>
      </c>
      <c r="C1765" t="s">
        <v>65</v>
      </c>
      <c r="D1765" t="s">
        <v>512</v>
      </c>
      <c r="E1765" t="s">
        <v>491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492</v>
      </c>
      <c r="AC1765" t="s">
        <v>492</v>
      </c>
      <c r="AD1765" t="s">
        <v>492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459</v>
      </c>
      <c r="C1766" t="s">
        <v>65</v>
      </c>
      <c r="D1766" t="s">
        <v>512</v>
      </c>
      <c r="E1766" t="s">
        <v>512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492</v>
      </c>
      <c r="AC1766" t="s">
        <v>492</v>
      </c>
      <c r="AD1766" t="s">
        <v>492</v>
      </c>
      <c r="AE1766" t="s">
        <v>657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459</v>
      </c>
      <c r="C1767" t="s">
        <v>65</v>
      </c>
      <c r="D1767" t="s">
        <v>519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492</v>
      </c>
      <c r="AC1767" t="s">
        <v>492</v>
      </c>
      <c r="AD1767" t="s">
        <v>672</v>
      </c>
      <c r="AE1767" t="s">
        <v>657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459</v>
      </c>
      <c r="C1768" t="s">
        <v>65</v>
      </c>
      <c r="D1768" t="s">
        <v>493</v>
      </c>
      <c r="E1768" t="s">
        <v>493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492</v>
      </c>
      <c r="AC1768" t="s">
        <v>672</v>
      </c>
      <c r="AD1768" t="s">
        <v>164</v>
      </c>
      <c r="AE1768" t="s">
        <v>657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459</v>
      </c>
      <c r="C1769" t="s">
        <v>65</v>
      </c>
      <c r="D1769" t="s">
        <v>515</v>
      </c>
      <c r="E1769" t="s">
        <v>515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492</v>
      </c>
      <c r="AC1769" t="s">
        <v>672</v>
      </c>
      <c r="AD1769" t="s">
        <v>491</v>
      </c>
      <c r="AE1769" t="s">
        <v>657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459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492</v>
      </c>
      <c r="AC1770" t="s">
        <v>672</v>
      </c>
      <c r="AD1770" t="s">
        <v>492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459</v>
      </c>
      <c r="C1771" t="s">
        <v>67</v>
      </c>
      <c r="D1771" t="s">
        <v>511</v>
      </c>
      <c r="E1771" t="s">
        <v>511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492</v>
      </c>
      <c r="AC1771" t="s">
        <v>672</v>
      </c>
      <c r="AD1771" t="s">
        <v>492</v>
      </c>
      <c r="AE1771" t="s">
        <v>657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459</v>
      </c>
      <c r="C1772" t="s">
        <v>67</v>
      </c>
      <c r="D1772" t="s">
        <v>511</v>
      </c>
      <c r="E1772" t="s">
        <v>490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492</v>
      </c>
      <c r="AC1772" t="s">
        <v>514</v>
      </c>
      <c r="AD1772" t="s">
        <v>492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459</v>
      </c>
      <c r="C1773" t="s">
        <v>67</v>
      </c>
      <c r="D1773" t="s">
        <v>511</v>
      </c>
      <c r="E1773" t="s">
        <v>491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492</v>
      </c>
      <c r="AC1773" t="s">
        <v>514</v>
      </c>
      <c r="AD1773" t="s">
        <v>492</v>
      </c>
      <c r="AE1773" t="s">
        <v>657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459</v>
      </c>
      <c r="C1774" t="s">
        <v>67</v>
      </c>
      <c r="D1774" t="s">
        <v>490</v>
      </c>
      <c r="E1774" t="s">
        <v>511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492</v>
      </c>
      <c r="AC1774" t="s">
        <v>512</v>
      </c>
      <c r="AD1774" t="s">
        <v>490</v>
      </c>
      <c r="AE1774" t="s">
        <v>657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459</v>
      </c>
      <c r="C1775" t="s">
        <v>67</v>
      </c>
      <c r="D1775" t="s">
        <v>490</v>
      </c>
      <c r="E1775" t="s">
        <v>490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492</v>
      </c>
      <c r="AC1775" t="s">
        <v>512</v>
      </c>
      <c r="AD1775" t="s">
        <v>164</v>
      </c>
      <c r="AE1775" t="s">
        <v>657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459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492</v>
      </c>
      <c r="AC1776" t="s">
        <v>512</v>
      </c>
      <c r="AD1776" t="s">
        <v>492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459</v>
      </c>
      <c r="C1777" t="s">
        <v>67</v>
      </c>
      <c r="D1777" t="s">
        <v>164</v>
      </c>
      <c r="E1777" t="s">
        <v>512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492</v>
      </c>
      <c r="AC1777" t="s">
        <v>512</v>
      </c>
      <c r="AD1777" t="s">
        <v>492</v>
      </c>
      <c r="AE1777" t="s">
        <v>657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459</v>
      </c>
      <c r="C1778" t="s">
        <v>67</v>
      </c>
      <c r="D1778" t="s">
        <v>491</v>
      </c>
      <c r="E1778" t="s">
        <v>511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492</v>
      </c>
      <c r="AC1778" t="s">
        <v>512</v>
      </c>
      <c r="AD1778" t="s">
        <v>512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459</v>
      </c>
      <c r="C1779" t="s">
        <v>67</v>
      </c>
      <c r="D1779" t="s">
        <v>491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492</v>
      </c>
      <c r="AC1779" t="s">
        <v>657</v>
      </c>
      <c r="AD1779" t="s">
        <v>164</v>
      </c>
      <c r="AE1779" t="s">
        <v>657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459</v>
      </c>
      <c r="C1780" t="s">
        <v>67</v>
      </c>
      <c r="D1780" t="s">
        <v>491</v>
      </c>
      <c r="E1780" t="s">
        <v>491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492</v>
      </c>
      <c r="AC1780" t="s">
        <v>657</v>
      </c>
      <c r="AD1780" t="s">
        <v>492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459</v>
      </c>
      <c r="C1781" t="s">
        <v>67</v>
      </c>
      <c r="D1781" t="s">
        <v>491</v>
      </c>
      <c r="E1781" t="s">
        <v>513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492</v>
      </c>
      <c r="AC1781" t="s">
        <v>657</v>
      </c>
      <c r="AD1781" t="s">
        <v>492</v>
      </c>
      <c r="AE1781" t="s">
        <v>657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459</v>
      </c>
      <c r="C1782" t="s">
        <v>67</v>
      </c>
      <c r="D1782" t="s">
        <v>491</v>
      </c>
      <c r="E1782" t="s">
        <v>492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492</v>
      </c>
      <c r="AC1782" t="s">
        <v>519</v>
      </c>
      <c r="AD1782" t="s">
        <v>164</v>
      </c>
      <c r="AE1782" t="s">
        <v>657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459</v>
      </c>
      <c r="C1783" t="s">
        <v>67</v>
      </c>
      <c r="D1783" t="s">
        <v>491</v>
      </c>
      <c r="E1783" t="s">
        <v>512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492</v>
      </c>
      <c r="AC1783" t="s">
        <v>519</v>
      </c>
      <c r="AD1783" t="s">
        <v>492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459</v>
      </c>
      <c r="C1784" t="s">
        <v>67</v>
      </c>
      <c r="D1784" t="s">
        <v>513</v>
      </c>
      <c r="E1784" t="s">
        <v>513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492</v>
      </c>
      <c r="AC1784" t="s">
        <v>519</v>
      </c>
      <c r="AD1784" t="s">
        <v>492</v>
      </c>
      <c r="AE1784" t="s">
        <v>657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459</v>
      </c>
      <c r="C1785" t="s">
        <v>67</v>
      </c>
      <c r="D1785" t="s">
        <v>492</v>
      </c>
      <c r="E1785" t="s">
        <v>490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492</v>
      </c>
      <c r="AC1785" t="s">
        <v>515</v>
      </c>
      <c r="AD1785" t="s">
        <v>492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459</v>
      </c>
      <c r="C1786" t="s">
        <v>67</v>
      </c>
      <c r="D1786" t="s">
        <v>492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492</v>
      </c>
      <c r="AC1786" t="s">
        <v>515</v>
      </c>
      <c r="AD1786" t="s">
        <v>492</v>
      </c>
      <c r="AE1786" t="s">
        <v>657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459</v>
      </c>
      <c r="C1787" t="s">
        <v>67</v>
      </c>
      <c r="D1787" t="s">
        <v>492</v>
      </c>
      <c r="E1787" t="s">
        <v>492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672</v>
      </c>
      <c r="AC1787" t="s">
        <v>490</v>
      </c>
      <c r="AD1787" t="s">
        <v>672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459</v>
      </c>
      <c r="C1788" t="s">
        <v>67</v>
      </c>
      <c r="D1788" t="s">
        <v>492</v>
      </c>
      <c r="E1788" t="s">
        <v>512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672</v>
      </c>
      <c r="AC1788" t="s">
        <v>164</v>
      </c>
      <c r="AD1788" t="s">
        <v>164</v>
      </c>
      <c r="AE1788" t="s">
        <v>657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459</v>
      </c>
      <c r="C1789" t="s">
        <v>67</v>
      </c>
      <c r="D1789" t="s">
        <v>647</v>
      </c>
      <c r="E1789" t="s">
        <v>647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672</v>
      </c>
      <c r="AC1789" t="s">
        <v>164</v>
      </c>
      <c r="AD1789" t="s">
        <v>672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459</v>
      </c>
      <c r="C1790" t="s">
        <v>67</v>
      </c>
      <c r="D1790" t="s">
        <v>512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672</v>
      </c>
      <c r="AC1790" t="s">
        <v>164</v>
      </c>
      <c r="AD1790" t="s">
        <v>672</v>
      </c>
      <c r="AE1790" t="s">
        <v>657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459</v>
      </c>
      <c r="C1791" t="s">
        <v>67</v>
      </c>
      <c r="D1791" t="s">
        <v>512</v>
      </c>
      <c r="E1791" t="s">
        <v>512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672</v>
      </c>
      <c r="AC1791" t="s">
        <v>673</v>
      </c>
      <c r="AD1791" t="s">
        <v>672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459</v>
      </c>
      <c r="C1792" t="s">
        <v>67</v>
      </c>
      <c r="D1792" t="s">
        <v>519</v>
      </c>
      <c r="E1792" t="s">
        <v>519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672</v>
      </c>
      <c r="AC1792" t="s">
        <v>673</v>
      </c>
      <c r="AD1792" t="s">
        <v>672</v>
      </c>
      <c r="AE1792" t="s">
        <v>657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459</v>
      </c>
      <c r="C1793" t="s">
        <v>67</v>
      </c>
      <c r="D1793" t="s">
        <v>493</v>
      </c>
      <c r="E1793" t="s">
        <v>493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672</v>
      </c>
      <c r="AC1793" t="s">
        <v>672</v>
      </c>
      <c r="AD1793" t="s">
        <v>164</v>
      </c>
      <c r="AE1793" t="s">
        <v>657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459</v>
      </c>
      <c r="C1794" t="s">
        <v>67</v>
      </c>
      <c r="D1794" t="s">
        <v>493</v>
      </c>
      <c r="E1794" t="s">
        <v>515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672</v>
      </c>
      <c r="AC1794" t="s">
        <v>672</v>
      </c>
      <c r="AD1794" t="s">
        <v>672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459</v>
      </c>
      <c r="C1795" t="s">
        <v>67</v>
      </c>
      <c r="D1795" t="s">
        <v>515</v>
      </c>
      <c r="E1795" t="s">
        <v>515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672</v>
      </c>
      <c r="AC1795" t="s">
        <v>512</v>
      </c>
      <c r="AD1795" t="s">
        <v>672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459</v>
      </c>
      <c r="C1796" t="s">
        <v>69</v>
      </c>
      <c r="D1796" t="s">
        <v>646</v>
      </c>
      <c r="E1796" t="s">
        <v>646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672</v>
      </c>
      <c r="AC1796" t="s">
        <v>657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459</v>
      </c>
      <c r="C1797" t="s">
        <v>69</v>
      </c>
      <c r="D1797" t="s">
        <v>511</v>
      </c>
      <c r="E1797" t="s">
        <v>511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672</v>
      </c>
      <c r="AC1797" t="s">
        <v>657</v>
      </c>
      <c r="AD1797" t="s">
        <v>164</v>
      </c>
      <c r="AE1797" t="s">
        <v>657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459</v>
      </c>
      <c r="C1798" t="s">
        <v>69</v>
      </c>
      <c r="D1798" t="s">
        <v>511</v>
      </c>
      <c r="E1798" t="s">
        <v>491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672</v>
      </c>
      <c r="AC1798" t="s">
        <v>657</v>
      </c>
      <c r="AD1798" t="s">
        <v>672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459</v>
      </c>
      <c r="C1799" t="s">
        <v>69</v>
      </c>
      <c r="D1799" t="s">
        <v>490</v>
      </c>
      <c r="E1799" t="s">
        <v>490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514</v>
      </c>
      <c r="AC1799" t="s">
        <v>490</v>
      </c>
      <c r="AD1799" t="s">
        <v>514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459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514</v>
      </c>
      <c r="AC1800" t="s">
        <v>164</v>
      </c>
      <c r="AD1800" t="s">
        <v>514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459</v>
      </c>
      <c r="C1801" t="s">
        <v>69</v>
      </c>
      <c r="D1801" t="s">
        <v>164</v>
      </c>
      <c r="E1801" t="s">
        <v>491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514</v>
      </c>
      <c r="AC1801" t="s">
        <v>513</v>
      </c>
      <c r="AD1801" t="s">
        <v>514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459</v>
      </c>
      <c r="C1802" t="s">
        <v>69</v>
      </c>
      <c r="D1802" t="s">
        <v>164</v>
      </c>
      <c r="E1802" t="s">
        <v>512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514</v>
      </c>
      <c r="AC1802" t="s">
        <v>513</v>
      </c>
      <c r="AD1802" t="s">
        <v>514</v>
      </c>
      <c r="AE1802" t="s">
        <v>657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459</v>
      </c>
      <c r="C1803" t="s">
        <v>69</v>
      </c>
      <c r="D1803" t="s">
        <v>491</v>
      </c>
      <c r="E1803" t="s">
        <v>511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514</v>
      </c>
      <c r="AC1803" t="s">
        <v>514</v>
      </c>
      <c r="AD1803" t="s">
        <v>514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459</v>
      </c>
      <c r="C1804" t="s">
        <v>69</v>
      </c>
      <c r="D1804" t="s">
        <v>491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514</v>
      </c>
      <c r="AC1804" t="s">
        <v>514</v>
      </c>
      <c r="AD1804" t="s">
        <v>514</v>
      </c>
      <c r="AE1804" t="s">
        <v>657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459</v>
      </c>
      <c r="C1805" t="s">
        <v>69</v>
      </c>
      <c r="D1805" t="s">
        <v>491</v>
      </c>
      <c r="E1805" t="s">
        <v>491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514</v>
      </c>
      <c r="AC1805" t="s">
        <v>517</v>
      </c>
      <c r="AD1805" t="s">
        <v>514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459</v>
      </c>
      <c r="C1806" t="s">
        <v>69</v>
      </c>
      <c r="D1806" t="s">
        <v>491</v>
      </c>
      <c r="E1806" t="s">
        <v>513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517</v>
      </c>
      <c r="AC1806" t="s">
        <v>164</v>
      </c>
      <c r="AD1806" t="s">
        <v>164</v>
      </c>
      <c r="AE1806" t="s">
        <v>657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459</v>
      </c>
      <c r="C1807" t="s">
        <v>69</v>
      </c>
      <c r="D1807" t="s">
        <v>491</v>
      </c>
      <c r="E1807" t="s">
        <v>512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517</v>
      </c>
      <c r="AC1807" t="s">
        <v>164</v>
      </c>
      <c r="AD1807" t="s">
        <v>517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459</v>
      </c>
      <c r="C1808" t="s">
        <v>69</v>
      </c>
      <c r="D1808" t="s">
        <v>513</v>
      </c>
      <c r="E1808" t="s">
        <v>513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517</v>
      </c>
      <c r="AC1808" t="s">
        <v>164</v>
      </c>
      <c r="AD1808" t="s">
        <v>517</v>
      </c>
      <c r="AE1808" t="s">
        <v>657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459</v>
      </c>
      <c r="C1809" t="s">
        <v>69</v>
      </c>
      <c r="D1809" t="s">
        <v>492</v>
      </c>
      <c r="E1809" t="s">
        <v>492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517</v>
      </c>
      <c r="AC1809" t="s">
        <v>673</v>
      </c>
      <c r="AD1809" t="s">
        <v>517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459</v>
      </c>
      <c r="C1810" t="s">
        <v>69</v>
      </c>
      <c r="D1810" t="s">
        <v>492</v>
      </c>
      <c r="E1810" t="s">
        <v>647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517</v>
      </c>
      <c r="AC1810" t="s">
        <v>673</v>
      </c>
      <c r="AD1810" t="s">
        <v>517</v>
      </c>
      <c r="AE1810" t="s">
        <v>657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459</v>
      </c>
      <c r="C1811" t="s">
        <v>69</v>
      </c>
      <c r="D1811" t="s">
        <v>647</v>
      </c>
      <c r="E1811" t="s">
        <v>647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517</v>
      </c>
      <c r="AC1811" t="s">
        <v>513</v>
      </c>
      <c r="AD1811" t="s">
        <v>517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459</v>
      </c>
      <c r="C1812" t="s">
        <v>69</v>
      </c>
      <c r="D1812" t="s">
        <v>517</v>
      </c>
      <c r="E1812" t="s">
        <v>517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517</v>
      </c>
      <c r="AC1812" t="s">
        <v>517</v>
      </c>
      <c r="AD1812" t="s">
        <v>514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459</v>
      </c>
      <c r="C1813" t="s">
        <v>69</v>
      </c>
      <c r="D1813" t="s">
        <v>512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517</v>
      </c>
      <c r="AC1813" t="s">
        <v>517</v>
      </c>
      <c r="AD1813" t="s">
        <v>517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459</v>
      </c>
      <c r="C1814" t="s">
        <v>69</v>
      </c>
      <c r="D1814" t="s">
        <v>512</v>
      </c>
      <c r="E1814" t="s">
        <v>512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517</v>
      </c>
      <c r="AC1814" t="s">
        <v>517</v>
      </c>
      <c r="AD1814" t="s">
        <v>517</v>
      </c>
      <c r="AE1814" t="s">
        <v>657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459</v>
      </c>
      <c r="C1815" t="s">
        <v>69</v>
      </c>
      <c r="D1815" t="s">
        <v>519</v>
      </c>
      <c r="E1815" t="s">
        <v>519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517</v>
      </c>
      <c r="AC1815" t="s">
        <v>657</v>
      </c>
      <c r="AD1815" t="s">
        <v>517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459</v>
      </c>
      <c r="C1816" t="s">
        <v>69</v>
      </c>
      <c r="D1816" t="s">
        <v>493</v>
      </c>
      <c r="E1816" t="s">
        <v>493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517</v>
      </c>
      <c r="AC1816" t="s">
        <v>657</v>
      </c>
      <c r="AD1816" t="s">
        <v>517</v>
      </c>
      <c r="AE1816" t="s">
        <v>657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459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512</v>
      </c>
      <c r="AC1817" t="s">
        <v>671</v>
      </c>
      <c r="AD1817" t="s">
        <v>512</v>
      </c>
      <c r="AE1817" t="s">
        <v>657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459</v>
      </c>
      <c r="C1818" t="s">
        <v>71</v>
      </c>
      <c r="D1818" t="s">
        <v>490</v>
      </c>
      <c r="E1818" t="s">
        <v>490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512</v>
      </c>
      <c r="AC1818" t="s">
        <v>511</v>
      </c>
      <c r="AD1818" t="s">
        <v>512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459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512</v>
      </c>
      <c r="AC1819" t="s">
        <v>511</v>
      </c>
      <c r="AD1819" t="s">
        <v>512</v>
      </c>
      <c r="AE1819" t="s">
        <v>657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459</v>
      </c>
      <c r="C1820" t="s">
        <v>71</v>
      </c>
      <c r="D1820" t="s">
        <v>164</v>
      </c>
      <c r="E1820" t="s">
        <v>491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512</v>
      </c>
      <c r="AC1820" t="s">
        <v>490</v>
      </c>
      <c r="AD1820" t="s">
        <v>512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459</v>
      </c>
      <c r="C1821" t="s">
        <v>71</v>
      </c>
      <c r="D1821" t="s">
        <v>164</v>
      </c>
      <c r="E1821" t="s">
        <v>512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512</v>
      </c>
      <c r="AC1821" t="s">
        <v>490</v>
      </c>
      <c r="AD1821" t="s">
        <v>512</v>
      </c>
      <c r="AE1821" t="s">
        <v>657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459</v>
      </c>
      <c r="C1822" t="s">
        <v>71</v>
      </c>
      <c r="D1822" t="s">
        <v>491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512</v>
      </c>
      <c r="AC1822" t="s">
        <v>164</v>
      </c>
      <c r="AD1822" t="s">
        <v>511</v>
      </c>
      <c r="AE1822" t="s">
        <v>657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459</v>
      </c>
      <c r="C1823" t="s">
        <v>71</v>
      </c>
      <c r="D1823" t="s">
        <v>491</v>
      </c>
      <c r="E1823" t="s">
        <v>491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512</v>
      </c>
      <c r="AC1823" t="s">
        <v>164</v>
      </c>
      <c r="AD1823" t="s">
        <v>164</v>
      </c>
      <c r="AE1823" t="s">
        <v>657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459</v>
      </c>
      <c r="C1824" t="s">
        <v>71</v>
      </c>
      <c r="D1824" t="s">
        <v>513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512</v>
      </c>
      <c r="AC1824" t="s">
        <v>164</v>
      </c>
      <c r="AD1824" t="s">
        <v>491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459</v>
      </c>
      <c r="C1825" t="s">
        <v>71</v>
      </c>
      <c r="D1825" t="s">
        <v>513</v>
      </c>
      <c r="E1825" t="s">
        <v>513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512</v>
      </c>
      <c r="AC1825" t="s">
        <v>164</v>
      </c>
      <c r="AD1825" t="s">
        <v>491</v>
      </c>
      <c r="AE1825" t="s">
        <v>657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459</v>
      </c>
      <c r="C1826" t="s">
        <v>71</v>
      </c>
      <c r="D1826" t="s">
        <v>492</v>
      </c>
      <c r="E1826" t="s">
        <v>492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512</v>
      </c>
      <c r="AC1826" t="s">
        <v>164</v>
      </c>
      <c r="AD1826" t="s">
        <v>512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459</v>
      </c>
      <c r="C1827" t="s">
        <v>71</v>
      </c>
      <c r="D1827" t="s">
        <v>647</v>
      </c>
      <c r="E1827" t="s">
        <v>647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512</v>
      </c>
      <c r="AC1827" t="s">
        <v>164</v>
      </c>
      <c r="AD1827" t="s">
        <v>512</v>
      </c>
      <c r="AE1827" t="s">
        <v>657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459</v>
      </c>
      <c r="C1828" t="s">
        <v>71</v>
      </c>
      <c r="D1828" t="s">
        <v>512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512</v>
      </c>
      <c r="AC1828" t="s">
        <v>673</v>
      </c>
      <c r="AD1828" t="s">
        <v>491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459</v>
      </c>
      <c r="C1829" t="s">
        <v>71</v>
      </c>
      <c r="D1829" t="s">
        <v>512</v>
      </c>
      <c r="E1829" t="s">
        <v>512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512</v>
      </c>
      <c r="AC1829" t="s">
        <v>673</v>
      </c>
      <c r="AD1829" t="s">
        <v>672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459</v>
      </c>
      <c r="C1830" t="s">
        <v>71</v>
      </c>
      <c r="D1830" t="s">
        <v>519</v>
      </c>
      <c r="E1830" t="s">
        <v>519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512</v>
      </c>
      <c r="AC1830" t="s">
        <v>673</v>
      </c>
      <c r="AD1830" t="s">
        <v>512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459</v>
      </c>
      <c r="C1831" t="s">
        <v>71</v>
      </c>
      <c r="D1831" t="s">
        <v>493</v>
      </c>
      <c r="E1831" t="s">
        <v>493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512</v>
      </c>
      <c r="AC1831" t="s">
        <v>673</v>
      </c>
      <c r="AD1831" t="s">
        <v>512</v>
      </c>
      <c r="AE1831" t="s">
        <v>657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459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512</v>
      </c>
      <c r="AC1832" t="s">
        <v>513</v>
      </c>
      <c r="AD1832" t="s">
        <v>512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459</v>
      </c>
      <c r="C1833" t="s">
        <v>73</v>
      </c>
      <c r="D1833" t="s">
        <v>511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512</v>
      </c>
      <c r="AC1833" t="s">
        <v>513</v>
      </c>
      <c r="AD1833" t="s">
        <v>512</v>
      </c>
      <c r="AE1833" t="s">
        <v>657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459</v>
      </c>
      <c r="C1834" t="s">
        <v>73</v>
      </c>
      <c r="D1834" t="s">
        <v>511</v>
      </c>
      <c r="E1834" t="s">
        <v>491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512</v>
      </c>
      <c r="AC1834" t="s">
        <v>492</v>
      </c>
      <c r="AD1834" t="s">
        <v>512</v>
      </c>
      <c r="AE1834" t="s">
        <v>657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459</v>
      </c>
      <c r="C1835" t="s">
        <v>73</v>
      </c>
      <c r="D1835" t="s">
        <v>490</v>
      </c>
      <c r="E1835" t="s">
        <v>490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512</v>
      </c>
      <c r="AC1835" t="s">
        <v>672</v>
      </c>
      <c r="AD1835" t="s">
        <v>512</v>
      </c>
      <c r="AE1835" t="s">
        <v>657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459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512</v>
      </c>
      <c r="AC1836" t="s">
        <v>517</v>
      </c>
      <c r="AD1836" t="s">
        <v>512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459</v>
      </c>
      <c r="C1837" t="s">
        <v>73</v>
      </c>
      <c r="D1837" t="s">
        <v>164</v>
      </c>
      <c r="E1837" t="s">
        <v>491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512</v>
      </c>
      <c r="AC1837" t="s">
        <v>517</v>
      </c>
      <c r="AD1837" t="s">
        <v>512</v>
      </c>
      <c r="AE1837" t="s">
        <v>657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459</v>
      </c>
      <c r="C1838" t="s">
        <v>73</v>
      </c>
      <c r="D1838" t="s">
        <v>164</v>
      </c>
      <c r="E1838" t="s">
        <v>513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512</v>
      </c>
      <c r="AC1838" t="s">
        <v>512</v>
      </c>
      <c r="AD1838" t="s">
        <v>511</v>
      </c>
      <c r="AE1838" t="s">
        <v>657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459</v>
      </c>
      <c r="C1839" t="s">
        <v>73</v>
      </c>
      <c r="D1839" t="s">
        <v>164</v>
      </c>
      <c r="E1839" t="s">
        <v>647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512</v>
      </c>
      <c r="AC1839" t="s">
        <v>512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459</v>
      </c>
      <c r="C1840" t="s">
        <v>73</v>
      </c>
      <c r="D1840" t="s">
        <v>164</v>
      </c>
      <c r="E1840" t="s">
        <v>512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512</v>
      </c>
      <c r="AC1840" t="s">
        <v>512</v>
      </c>
      <c r="AD1840" t="s">
        <v>164</v>
      </c>
      <c r="AE1840" t="s">
        <v>657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459</v>
      </c>
      <c r="C1841" t="s">
        <v>73</v>
      </c>
      <c r="D1841" t="s">
        <v>491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512</v>
      </c>
      <c r="AC1841" t="s">
        <v>512</v>
      </c>
      <c r="AD1841" t="s">
        <v>491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459</v>
      </c>
      <c r="C1842" t="s">
        <v>73</v>
      </c>
      <c r="D1842" t="s">
        <v>491</v>
      </c>
      <c r="E1842" t="s">
        <v>491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512</v>
      </c>
      <c r="AC1842" t="s">
        <v>512</v>
      </c>
      <c r="AD1842" t="s">
        <v>491</v>
      </c>
      <c r="AE1842" t="s">
        <v>657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459</v>
      </c>
      <c r="C1843" t="s">
        <v>73</v>
      </c>
      <c r="D1843" t="s">
        <v>491</v>
      </c>
      <c r="E1843" t="s">
        <v>513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512</v>
      </c>
      <c r="AC1843" t="s">
        <v>512</v>
      </c>
      <c r="AD1843" t="s">
        <v>512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459</v>
      </c>
      <c r="C1844" t="s">
        <v>73</v>
      </c>
      <c r="D1844" t="s">
        <v>491</v>
      </c>
      <c r="E1844" t="s">
        <v>647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512</v>
      </c>
      <c r="AC1844" t="s">
        <v>512</v>
      </c>
      <c r="AD1844" t="s">
        <v>512</v>
      </c>
      <c r="AE1844" t="s">
        <v>657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459</v>
      </c>
      <c r="C1845" t="s">
        <v>73</v>
      </c>
      <c r="D1845" t="s">
        <v>491</v>
      </c>
      <c r="E1845" t="s">
        <v>512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512</v>
      </c>
      <c r="AC1845" t="s">
        <v>512</v>
      </c>
      <c r="AD1845" t="s">
        <v>567</v>
      </c>
      <c r="AE1845" t="s">
        <v>657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459</v>
      </c>
      <c r="C1846" t="s">
        <v>73</v>
      </c>
      <c r="D1846" t="s">
        <v>513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512</v>
      </c>
      <c r="AC1846" t="s">
        <v>657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459</v>
      </c>
      <c r="C1847" t="s">
        <v>73</v>
      </c>
      <c r="D1847" t="s">
        <v>513</v>
      </c>
      <c r="E1847" t="s">
        <v>491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512</v>
      </c>
      <c r="AC1847" t="s">
        <v>657</v>
      </c>
      <c r="AD1847" t="s">
        <v>164</v>
      </c>
      <c r="AE1847" t="s">
        <v>657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459</v>
      </c>
      <c r="C1848" t="s">
        <v>73</v>
      </c>
      <c r="D1848" t="s">
        <v>513</v>
      </c>
      <c r="E1848" t="s">
        <v>513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512</v>
      </c>
      <c r="AC1848" t="s">
        <v>657</v>
      </c>
      <c r="AD1848" t="s">
        <v>512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459</v>
      </c>
      <c r="C1849" t="s">
        <v>73</v>
      </c>
      <c r="D1849" t="s">
        <v>492</v>
      </c>
      <c r="E1849" t="s">
        <v>492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512</v>
      </c>
      <c r="AC1849" t="s">
        <v>657</v>
      </c>
      <c r="AD1849" t="s">
        <v>512</v>
      </c>
      <c r="AE1849" t="s">
        <v>657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459</v>
      </c>
      <c r="C1850" t="s">
        <v>73</v>
      </c>
      <c r="D1850" t="s">
        <v>647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512</v>
      </c>
      <c r="AC1850" t="s">
        <v>567</v>
      </c>
      <c r="AD1850" t="s">
        <v>512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459</v>
      </c>
      <c r="C1851" t="s">
        <v>73</v>
      </c>
      <c r="D1851" t="s">
        <v>647</v>
      </c>
      <c r="E1851" t="s">
        <v>647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512</v>
      </c>
      <c r="AC1851" t="s">
        <v>567</v>
      </c>
      <c r="AD1851" t="s">
        <v>567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459</v>
      </c>
      <c r="C1852" t="s">
        <v>73</v>
      </c>
      <c r="D1852" t="s">
        <v>647</v>
      </c>
      <c r="E1852" t="s">
        <v>512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512</v>
      </c>
      <c r="AC1852" t="s">
        <v>519</v>
      </c>
      <c r="AD1852" t="s">
        <v>512</v>
      </c>
      <c r="AE1852" t="s">
        <v>657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459</v>
      </c>
      <c r="C1853" t="s">
        <v>73</v>
      </c>
      <c r="D1853" t="s">
        <v>517</v>
      </c>
      <c r="E1853" t="s">
        <v>490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519</v>
      </c>
      <c r="AC1853" t="s">
        <v>490</v>
      </c>
      <c r="AD1853" t="s">
        <v>519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459</v>
      </c>
      <c r="C1854" t="s">
        <v>73</v>
      </c>
      <c r="D1854" t="s">
        <v>517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519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459</v>
      </c>
      <c r="C1855" t="s">
        <v>73</v>
      </c>
      <c r="D1855" t="s">
        <v>517</v>
      </c>
      <c r="E1855" t="s">
        <v>517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519</v>
      </c>
      <c r="AC1855" t="s">
        <v>164</v>
      </c>
      <c r="AD1855" t="s">
        <v>164</v>
      </c>
      <c r="AE1855" t="s">
        <v>657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459</v>
      </c>
      <c r="C1856" t="s">
        <v>73</v>
      </c>
      <c r="D1856" t="s">
        <v>512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519</v>
      </c>
      <c r="AC1856" t="s">
        <v>164</v>
      </c>
      <c r="AD1856" t="s">
        <v>519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459</v>
      </c>
      <c r="C1857" t="s">
        <v>73</v>
      </c>
      <c r="D1857" t="s">
        <v>512</v>
      </c>
      <c r="E1857" t="s">
        <v>512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519</v>
      </c>
      <c r="AC1857" t="s">
        <v>164</v>
      </c>
      <c r="AD1857" t="s">
        <v>519</v>
      </c>
      <c r="AE1857" t="s">
        <v>657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459</v>
      </c>
      <c r="C1858" t="s">
        <v>73</v>
      </c>
      <c r="D1858" t="s">
        <v>519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519</v>
      </c>
      <c r="AC1858" t="s">
        <v>673</v>
      </c>
      <c r="AD1858" t="s">
        <v>519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459</v>
      </c>
      <c r="C1859" t="s">
        <v>73</v>
      </c>
      <c r="D1859" t="s">
        <v>519</v>
      </c>
      <c r="E1859" t="s">
        <v>519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519</v>
      </c>
      <c r="AC1859" t="s">
        <v>673</v>
      </c>
      <c r="AD1859" t="s">
        <v>519</v>
      </c>
      <c r="AE1859" t="s">
        <v>657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460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519</v>
      </c>
      <c r="AC1860" t="s">
        <v>513</v>
      </c>
      <c r="AD1860" t="s">
        <v>519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460</v>
      </c>
      <c r="C1861" t="s">
        <v>57</v>
      </c>
      <c r="D1861" t="s">
        <v>491</v>
      </c>
      <c r="E1861" t="s">
        <v>491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519</v>
      </c>
      <c r="AC1861" t="s">
        <v>513</v>
      </c>
      <c r="AD1861" t="s">
        <v>519</v>
      </c>
      <c r="AE1861" t="s">
        <v>657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460</v>
      </c>
      <c r="C1862" t="s">
        <v>57</v>
      </c>
      <c r="D1862" t="s">
        <v>493</v>
      </c>
      <c r="E1862" t="s">
        <v>493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519</v>
      </c>
      <c r="AC1862" t="s">
        <v>517</v>
      </c>
      <c r="AD1862" t="s">
        <v>519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460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519</v>
      </c>
      <c r="AC1863" t="s">
        <v>512</v>
      </c>
      <c r="AD1863" t="s">
        <v>164</v>
      </c>
      <c r="AE1863" t="s">
        <v>657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460</v>
      </c>
      <c r="C1864" t="s">
        <v>59</v>
      </c>
      <c r="D1864" t="s">
        <v>491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519</v>
      </c>
      <c r="AC1864" t="s">
        <v>512</v>
      </c>
      <c r="AD1864" t="s">
        <v>491</v>
      </c>
      <c r="AE1864" t="s">
        <v>657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460</v>
      </c>
      <c r="C1865" t="s">
        <v>59</v>
      </c>
      <c r="D1865" t="s">
        <v>491</v>
      </c>
      <c r="E1865" t="s">
        <v>491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519</v>
      </c>
      <c r="AC1865" t="s">
        <v>512</v>
      </c>
      <c r="AD1865" t="s">
        <v>519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460</v>
      </c>
      <c r="C1866" t="s">
        <v>59</v>
      </c>
      <c r="D1866" t="s">
        <v>519</v>
      </c>
      <c r="E1866" t="s">
        <v>519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519</v>
      </c>
      <c r="AC1866" t="s">
        <v>657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460</v>
      </c>
      <c r="C1867" t="s">
        <v>59</v>
      </c>
      <c r="D1867" t="s">
        <v>493</v>
      </c>
      <c r="E1867" t="s">
        <v>493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519</v>
      </c>
      <c r="AC1867" t="s">
        <v>657</v>
      </c>
      <c r="AD1867" t="s">
        <v>164</v>
      </c>
      <c r="AE1867" t="s">
        <v>657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460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519</v>
      </c>
      <c r="AC1868" t="s">
        <v>657</v>
      </c>
      <c r="AD1868" t="s">
        <v>519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460</v>
      </c>
      <c r="C1869" t="s">
        <v>61</v>
      </c>
      <c r="D1869" t="s">
        <v>164</v>
      </c>
      <c r="E1869" t="s">
        <v>491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519</v>
      </c>
      <c r="AC1869" t="s">
        <v>519</v>
      </c>
      <c r="AD1869" t="s">
        <v>519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460</v>
      </c>
      <c r="C1870" t="s">
        <v>61</v>
      </c>
      <c r="D1870" t="s">
        <v>491</v>
      </c>
      <c r="E1870" t="s">
        <v>491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519</v>
      </c>
      <c r="AC1870" t="s">
        <v>519</v>
      </c>
      <c r="AD1870" t="s">
        <v>519</v>
      </c>
      <c r="AE1870" t="s">
        <v>657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460</v>
      </c>
      <c r="C1871" t="s">
        <v>61</v>
      </c>
      <c r="D1871" t="s">
        <v>492</v>
      </c>
      <c r="E1871" t="s">
        <v>492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493</v>
      </c>
      <c r="AC1871" t="s">
        <v>164</v>
      </c>
      <c r="AD1871" t="s">
        <v>493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460</v>
      </c>
      <c r="C1872" t="s">
        <v>61</v>
      </c>
      <c r="D1872" t="s">
        <v>493</v>
      </c>
      <c r="E1872" t="s">
        <v>493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493</v>
      </c>
      <c r="AC1872" t="s">
        <v>164</v>
      </c>
      <c r="AD1872" t="s">
        <v>493</v>
      </c>
      <c r="AE1872" t="s">
        <v>657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460</v>
      </c>
      <c r="C1873" t="s">
        <v>63</v>
      </c>
      <c r="D1873" t="s">
        <v>490</v>
      </c>
      <c r="E1873" t="s">
        <v>490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493</v>
      </c>
      <c r="AC1873" t="s">
        <v>673</v>
      </c>
      <c r="AD1873" t="s">
        <v>493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460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493</v>
      </c>
      <c r="AC1874" t="s">
        <v>673</v>
      </c>
      <c r="AD1874" t="s">
        <v>493</v>
      </c>
      <c r="AE1874" t="s">
        <v>657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460</v>
      </c>
      <c r="C1875" t="s">
        <v>63</v>
      </c>
      <c r="D1875" t="s">
        <v>491</v>
      </c>
      <c r="E1875" t="s">
        <v>491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493</v>
      </c>
      <c r="AC1875" t="s">
        <v>513</v>
      </c>
      <c r="AD1875" t="s">
        <v>493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460</v>
      </c>
      <c r="C1876" t="s">
        <v>63</v>
      </c>
      <c r="D1876" t="s">
        <v>491</v>
      </c>
      <c r="E1876" t="s">
        <v>513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493</v>
      </c>
      <c r="AC1876" t="s">
        <v>513</v>
      </c>
      <c r="AD1876" t="s">
        <v>493</v>
      </c>
      <c r="AE1876" t="s">
        <v>657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460</v>
      </c>
      <c r="C1877" t="s">
        <v>63</v>
      </c>
      <c r="D1877" t="s">
        <v>492</v>
      </c>
      <c r="E1877" t="s">
        <v>492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493</v>
      </c>
      <c r="AC1877" t="s">
        <v>512</v>
      </c>
      <c r="AD1877" t="s">
        <v>164</v>
      </c>
      <c r="AE1877" t="s">
        <v>657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460</v>
      </c>
      <c r="C1878" t="s">
        <v>63</v>
      </c>
      <c r="D1878" t="s">
        <v>512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493</v>
      </c>
      <c r="AC1878" t="s">
        <v>512</v>
      </c>
      <c r="AD1878" t="s">
        <v>493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460</v>
      </c>
      <c r="C1879" t="s">
        <v>63</v>
      </c>
      <c r="D1879" t="s">
        <v>493</v>
      </c>
      <c r="E1879" t="s">
        <v>493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493</v>
      </c>
      <c r="AC1879" t="s">
        <v>512</v>
      </c>
      <c r="AD1879" t="s">
        <v>493</v>
      </c>
      <c r="AE1879" t="s">
        <v>657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460</v>
      </c>
      <c r="C1880" t="s">
        <v>65</v>
      </c>
      <c r="D1880" t="s">
        <v>511</v>
      </c>
      <c r="E1880" t="s">
        <v>511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493</v>
      </c>
      <c r="AC1880" t="s">
        <v>512</v>
      </c>
      <c r="AD1880" t="s">
        <v>515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460</v>
      </c>
      <c r="C1881" t="s">
        <v>65</v>
      </c>
      <c r="D1881" t="s">
        <v>490</v>
      </c>
      <c r="E1881" t="s">
        <v>490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493</v>
      </c>
      <c r="AC1881" t="s">
        <v>657</v>
      </c>
      <c r="AD1881" t="s">
        <v>164</v>
      </c>
      <c r="AE1881" t="s">
        <v>657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460</v>
      </c>
      <c r="C1882" t="s">
        <v>65</v>
      </c>
      <c r="D1882" t="s">
        <v>490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493</v>
      </c>
      <c r="AC1882" t="s">
        <v>657</v>
      </c>
      <c r="AD1882" t="s">
        <v>493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460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493</v>
      </c>
      <c r="AC1883" t="s">
        <v>515</v>
      </c>
      <c r="AD1883" t="s">
        <v>493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460</v>
      </c>
      <c r="C1884" t="s">
        <v>65</v>
      </c>
      <c r="D1884" t="s">
        <v>491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493</v>
      </c>
      <c r="AC1884" t="s">
        <v>515</v>
      </c>
      <c r="AD1884" t="s">
        <v>493</v>
      </c>
      <c r="AE1884" t="s">
        <v>657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460</v>
      </c>
      <c r="C1885" t="s">
        <v>65</v>
      </c>
      <c r="D1885" t="s">
        <v>491</v>
      </c>
      <c r="E1885" t="s">
        <v>491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515</v>
      </c>
      <c r="AC1885" t="s">
        <v>672</v>
      </c>
      <c r="AD1885" t="s">
        <v>515</v>
      </c>
      <c r="AE1885" t="s">
        <v>657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460</v>
      </c>
      <c r="C1886" t="s">
        <v>65</v>
      </c>
      <c r="D1886" t="s">
        <v>491</v>
      </c>
      <c r="E1886" t="s">
        <v>514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515</v>
      </c>
      <c r="AC1886" t="s">
        <v>512</v>
      </c>
      <c r="AD1886" t="s">
        <v>515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460</v>
      </c>
      <c r="C1887" t="s">
        <v>65</v>
      </c>
      <c r="D1887" t="s">
        <v>492</v>
      </c>
      <c r="E1887" t="s">
        <v>490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515</v>
      </c>
      <c r="AC1887" t="s">
        <v>512</v>
      </c>
      <c r="AD1887" t="s">
        <v>515</v>
      </c>
      <c r="AE1887" t="s">
        <v>657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460</v>
      </c>
      <c r="C1888" t="s">
        <v>65</v>
      </c>
      <c r="D1888" t="s">
        <v>492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515</v>
      </c>
      <c r="AC1888" t="s">
        <v>657</v>
      </c>
      <c r="AD1888" t="s">
        <v>515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460</v>
      </c>
      <c r="C1889" t="s">
        <v>65</v>
      </c>
      <c r="D1889" t="s">
        <v>492</v>
      </c>
      <c r="E1889" t="s">
        <v>492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657</v>
      </c>
      <c r="AE1889" t="s">
        <v>657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460</v>
      </c>
      <c r="C1890" t="s">
        <v>65</v>
      </c>
      <c r="D1890" t="s">
        <v>512</v>
      </c>
      <c r="E1890" t="s">
        <v>512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671</v>
      </c>
      <c r="AC1890" t="s">
        <v>513</v>
      </c>
      <c r="AD1890" t="s">
        <v>671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460</v>
      </c>
      <c r="C1891" t="s">
        <v>65</v>
      </c>
      <c r="D1891" t="s">
        <v>493</v>
      </c>
      <c r="E1891" t="s">
        <v>493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671</v>
      </c>
      <c r="AC1891" t="s">
        <v>672</v>
      </c>
      <c r="AD1891" t="s">
        <v>671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460</v>
      </c>
      <c r="C1892" t="s">
        <v>65</v>
      </c>
      <c r="D1892" t="s">
        <v>493</v>
      </c>
      <c r="E1892" t="s">
        <v>515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671</v>
      </c>
      <c r="AC1892" t="s">
        <v>657</v>
      </c>
      <c r="AD1892" t="s">
        <v>671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460</v>
      </c>
      <c r="C1893" t="s">
        <v>65</v>
      </c>
      <c r="D1893" t="s">
        <v>515</v>
      </c>
      <c r="E1893" t="s">
        <v>515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511</v>
      </c>
      <c r="AC1893" t="s">
        <v>671</v>
      </c>
      <c r="AD1893" t="s">
        <v>511</v>
      </c>
      <c r="AE1893" t="s">
        <v>657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460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511</v>
      </c>
      <c r="AC1894" t="s">
        <v>671</v>
      </c>
      <c r="AD1894" t="s">
        <v>491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460</v>
      </c>
      <c r="C1895" t="s">
        <v>67</v>
      </c>
      <c r="D1895" t="s">
        <v>511</v>
      </c>
      <c r="E1895" t="s">
        <v>511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511</v>
      </c>
      <c r="AC1895" t="s">
        <v>511</v>
      </c>
      <c r="AD1895" t="s">
        <v>511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460</v>
      </c>
      <c r="C1896" t="s">
        <v>67</v>
      </c>
      <c r="D1896" t="s">
        <v>490</v>
      </c>
      <c r="E1896" t="s">
        <v>490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511</v>
      </c>
      <c r="AC1896" t="s">
        <v>164</v>
      </c>
      <c r="AD1896" t="s">
        <v>511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460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511</v>
      </c>
      <c r="AC1897" t="s">
        <v>673</v>
      </c>
      <c r="AD1897" t="s">
        <v>511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460</v>
      </c>
      <c r="C1898" t="s">
        <v>67</v>
      </c>
      <c r="D1898" t="s">
        <v>491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511</v>
      </c>
      <c r="AC1898" t="s">
        <v>513</v>
      </c>
      <c r="AD1898" t="s">
        <v>511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460</v>
      </c>
      <c r="C1899" t="s">
        <v>67</v>
      </c>
      <c r="D1899" t="s">
        <v>491</v>
      </c>
      <c r="E1899" t="s">
        <v>491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511</v>
      </c>
      <c r="AC1899" t="s">
        <v>513</v>
      </c>
      <c r="AD1899" t="s">
        <v>511</v>
      </c>
      <c r="AE1899" t="s">
        <v>657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460</v>
      </c>
      <c r="C1900" t="s">
        <v>67</v>
      </c>
      <c r="D1900" t="s">
        <v>491</v>
      </c>
      <c r="E1900" t="s">
        <v>517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511</v>
      </c>
      <c r="AC1900" t="s">
        <v>672</v>
      </c>
      <c r="AD1900" t="s">
        <v>511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460</v>
      </c>
      <c r="C1901" t="s">
        <v>67</v>
      </c>
      <c r="D1901" t="s">
        <v>491</v>
      </c>
      <c r="E1901" t="s">
        <v>512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511</v>
      </c>
      <c r="AC1901" t="s">
        <v>672</v>
      </c>
      <c r="AD1901" t="s">
        <v>511</v>
      </c>
      <c r="AE1901" t="s">
        <v>657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460</v>
      </c>
      <c r="C1902" t="s">
        <v>67</v>
      </c>
      <c r="D1902" t="s">
        <v>513</v>
      </c>
      <c r="E1902" t="s">
        <v>513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511</v>
      </c>
      <c r="AC1902" t="s">
        <v>512</v>
      </c>
      <c r="AD1902" t="s">
        <v>511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460</v>
      </c>
      <c r="C1903" t="s">
        <v>67</v>
      </c>
      <c r="D1903" t="s">
        <v>492</v>
      </c>
      <c r="E1903" t="s">
        <v>492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511</v>
      </c>
      <c r="AC1903" t="s">
        <v>512</v>
      </c>
      <c r="AD1903" t="s">
        <v>511</v>
      </c>
      <c r="AE1903" t="s">
        <v>657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460</v>
      </c>
      <c r="C1904" t="s">
        <v>67</v>
      </c>
      <c r="D1904" t="s">
        <v>517</v>
      </c>
      <c r="E1904" t="s">
        <v>517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511</v>
      </c>
      <c r="AC1904" t="s">
        <v>512</v>
      </c>
      <c r="AD1904" t="s">
        <v>491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460</v>
      </c>
      <c r="C1905" t="s">
        <v>67</v>
      </c>
      <c r="D1905" t="s">
        <v>512</v>
      </c>
      <c r="E1905" t="s">
        <v>512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511</v>
      </c>
      <c r="AC1905" t="s">
        <v>512</v>
      </c>
      <c r="AD1905" t="s">
        <v>491</v>
      </c>
      <c r="AE1905" t="s">
        <v>657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460</v>
      </c>
      <c r="C1906" t="s">
        <v>67</v>
      </c>
      <c r="D1906" t="s">
        <v>493</v>
      </c>
      <c r="E1906" t="s">
        <v>493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511</v>
      </c>
      <c r="AC1906" t="s">
        <v>657</v>
      </c>
      <c r="AD1906" t="s">
        <v>511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460</v>
      </c>
      <c r="C1907" t="s">
        <v>67</v>
      </c>
      <c r="D1907" t="s">
        <v>515</v>
      </c>
      <c r="E1907" t="s">
        <v>515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511</v>
      </c>
      <c r="AC1907" t="s">
        <v>657</v>
      </c>
      <c r="AD1907" t="s">
        <v>511</v>
      </c>
      <c r="AE1907" t="s">
        <v>657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460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511</v>
      </c>
      <c r="AC1908" t="s">
        <v>519</v>
      </c>
      <c r="AD1908" t="s">
        <v>511</v>
      </c>
      <c r="AE1908" t="s">
        <v>657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460</v>
      </c>
      <c r="C1909" t="s">
        <v>69</v>
      </c>
      <c r="D1909" t="s">
        <v>511</v>
      </c>
      <c r="E1909" t="s">
        <v>511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490</v>
      </c>
      <c r="AC1909" t="s">
        <v>490</v>
      </c>
      <c r="AD1909" t="s">
        <v>490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460</v>
      </c>
      <c r="C1910" t="s">
        <v>69</v>
      </c>
      <c r="D1910" t="s">
        <v>490</v>
      </c>
      <c r="E1910" t="s">
        <v>490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490</v>
      </c>
      <c r="AC1910" t="s">
        <v>490</v>
      </c>
      <c r="AD1910" t="s">
        <v>490</v>
      </c>
      <c r="AE1910" t="s">
        <v>657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460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490</v>
      </c>
      <c r="AC1911" t="s">
        <v>164</v>
      </c>
      <c r="AD1911" t="s">
        <v>490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460</v>
      </c>
      <c r="C1912" t="s">
        <v>69</v>
      </c>
      <c r="D1912" t="s">
        <v>164</v>
      </c>
      <c r="E1912" t="s">
        <v>512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490</v>
      </c>
      <c r="AC1912" t="s">
        <v>164</v>
      </c>
      <c r="AD1912" t="s">
        <v>490</v>
      </c>
      <c r="AE1912" t="s">
        <v>657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460</v>
      </c>
      <c r="C1913" t="s">
        <v>69</v>
      </c>
      <c r="D1913" t="s">
        <v>491</v>
      </c>
      <c r="E1913" t="s">
        <v>646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490</v>
      </c>
      <c r="AC1913" t="s">
        <v>673</v>
      </c>
      <c r="AD1913" t="s">
        <v>490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460</v>
      </c>
      <c r="C1914" t="s">
        <v>69</v>
      </c>
      <c r="D1914" t="s">
        <v>491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490</v>
      </c>
      <c r="AC1914" t="s">
        <v>673</v>
      </c>
      <c r="AD1914" t="s">
        <v>490</v>
      </c>
      <c r="AE1914" t="s">
        <v>657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460</v>
      </c>
      <c r="C1915" t="s">
        <v>69</v>
      </c>
      <c r="D1915" t="s">
        <v>491</v>
      </c>
      <c r="E1915" t="s">
        <v>491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490</v>
      </c>
      <c r="AC1915" t="s">
        <v>513</v>
      </c>
      <c r="AD1915" t="s">
        <v>490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460</v>
      </c>
      <c r="C1916" t="s">
        <v>69</v>
      </c>
      <c r="D1916" t="s">
        <v>513</v>
      </c>
      <c r="E1916" t="s">
        <v>491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490</v>
      </c>
      <c r="AC1916" t="s">
        <v>513</v>
      </c>
      <c r="AD1916" t="s">
        <v>490</v>
      </c>
      <c r="AE1916" t="s">
        <v>657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460</v>
      </c>
      <c r="C1917" t="s">
        <v>69</v>
      </c>
      <c r="D1917" t="s">
        <v>513</v>
      </c>
      <c r="E1917" t="s">
        <v>513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490</v>
      </c>
      <c r="AC1917" t="s">
        <v>513</v>
      </c>
      <c r="AD1917" t="s">
        <v>164</v>
      </c>
      <c r="AE1917" t="s">
        <v>657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460</v>
      </c>
      <c r="C1918" t="s">
        <v>69</v>
      </c>
      <c r="D1918" t="s">
        <v>517</v>
      </c>
      <c r="E1918" t="s">
        <v>517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490</v>
      </c>
      <c r="AC1918" t="s">
        <v>672</v>
      </c>
      <c r="AD1918" t="s">
        <v>490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460</v>
      </c>
      <c r="C1919" t="s">
        <v>69</v>
      </c>
      <c r="D1919" t="s">
        <v>512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490</v>
      </c>
      <c r="AC1919" t="s">
        <v>672</v>
      </c>
      <c r="AD1919" t="s">
        <v>490</v>
      </c>
      <c r="AE1919" t="s">
        <v>657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460</v>
      </c>
      <c r="C1920" t="s">
        <v>69</v>
      </c>
      <c r="D1920" t="s">
        <v>512</v>
      </c>
      <c r="E1920" t="s">
        <v>512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490</v>
      </c>
      <c r="AC1920" t="s">
        <v>517</v>
      </c>
      <c r="AD1920" t="s">
        <v>490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460</v>
      </c>
      <c r="C1921" t="s">
        <v>69</v>
      </c>
      <c r="D1921" t="s">
        <v>519</v>
      </c>
      <c r="E1921" t="s">
        <v>519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490</v>
      </c>
      <c r="AC1921" t="s">
        <v>512</v>
      </c>
      <c r="AD1921" t="s">
        <v>511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460</v>
      </c>
      <c r="C1922" t="s">
        <v>69</v>
      </c>
      <c r="D1922" t="s">
        <v>493</v>
      </c>
      <c r="E1922" t="s">
        <v>493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490</v>
      </c>
      <c r="AC1922" t="s">
        <v>512</v>
      </c>
      <c r="AD1922" t="s">
        <v>490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460</v>
      </c>
      <c r="C1923" t="s">
        <v>71</v>
      </c>
      <c r="D1923" t="s">
        <v>490</v>
      </c>
      <c r="E1923" t="s">
        <v>490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490</v>
      </c>
      <c r="AC1923" t="s">
        <v>512</v>
      </c>
      <c r="AD1923" t="s">
        <v>490</v>
      </c>
      <c r="AE1923" t="s">
        <v>657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460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490</v>
      </c>
      <c r="AC1924" t="s">
        <v>512</v>
      </c>
      <c r="AD1924" t="s">
        <v>491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460</v>
      </c>
      <c r="C1925" t="s">
        <v>71</v>
      </c>
      <c r="D1925" t="s">
        <v>164</v>
      </c>
      <c r="E1925" t="s">
        <v>512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490</v>
      </c>
      <c r="AC1925" t="s">
        <v>657</v>
      </c>
      <c r="AD1925" t="s">
        <v>490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460</v>
      </c>
      <c r="C1926" t="s">
        <v>71</v>
      </c>
      <c r="D1926" t="s">
        <v>491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490</v>
      </c>
      <c r="AC1926" t="s">
        <v>657</v>
      </c>
      <c r="AD1926" t="s">
        <v>490</v>
      </c>
      <c r="AE1926" t="s">
        <v>657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460</v>
      </c>
      <c r="C1927" t="s">
        <v>71</v>
      </c>
      <c r="D1927" t="s">
        <v>491</v>
      </c>
      <c r="E1927" t="s">
        <v>491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490</v>
      </c>
      <c r="AC1927" t="s">
        <v>657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460</v>
      </c>
      <c r="C1928" t="s">
        <v>71</v>
      </c>
      <c r="D1928" t="s">
        <v>513</v>
      </c>
      <c r="E1928" t="s">
        <v>513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490</v>
      </c>
      <c r="AC1928" t="s">
        <v>519</v>
      </c>
      <c r="AD1928" t="s">
        <v>490</v>
      </c>
      <c r="AE1928" t="s">
        <v>657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460</v>
      </c>
      <c r="C1929" t="s">
        <v>71</v>
      </c>
      <c r="D1929" t="s">
        <v>514</v>
      </c>
      <c r="E1929" t="s">
        <v>514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511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460</v>
      </c>
      <c r="C1930" t="s">
        <v>71</v>
      </c>
      <c r="D1930" t="s">
        <v>517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511</v>
      </c>
      <c r="AD1930" t="s">
        <v>164</v>
      </c>
      <c r="AE1930" t="s">
        <v>657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460</v>
      </c>
      <c r="C1931" t="s">
        <v>71</v>
      </c>
      <c r="D1931" t="s">
        <v>517</v>
      </c>
      <c r="E1931" t="s">
        <v>517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490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460</v>
      </c>
      <c r="C1932" t="s">
        <v>71</v>
      </c>
      <c r="D1932" t="s">
        <v>512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490</v>
      </c>
      <c r="AD1932" t="s">
        <v>164</v>
      </c>
      <c r="AE1932" t="s">
        <v>657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460</v>
      </c>
      <c r="C1933" t="s">
        <v>71</v>
      </c>
      <c r="D1933" t="s">
        <v>512</v>
      </c>
      <c r="E1933" t="s">
        <v>512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460</v>
      </c>
      <c r="C1934" t="s">
        <v>71</v>
      </c>
      <c r="D1934" t="s">
        <v>519</v>
      </c>
      <c r="E1934" t="s">
        <v>519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657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460</v>
      </c>
      <c r="C1935" t="s">
        <v>71</v>
      </c>
      <c r="D1935" t="s">
        <v>515</v>
      </c>
      <c r="E1935" t="s">
        <v>515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491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460</v>
      </c>
      <c r="C1936" t="s">
        <v>73</v>
      </c>
      <c r="D1936" t="s">
        <v>511</v>
      </c>
      <c r="E1936" t="s">
        <v>511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512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460</v>
      </c>
      <c r="C1937" t="s">
        <v>73</v>
      </c>
      <c r="D1937" t="s">
        <v>490</v>
      </c>
      <c r="E1937" t="s">
        <v>490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512</v>
      </c>
      <c r="AE1937" t="s">
        <v>657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460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673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460</v>
      </c>
      <c r="C1939" t="s">
        <v>73</v>
      </c>
      <c r="D1939" t="s">
        <v>164</v>
      </c>
      <c r="E1939" t="s">
        <v>512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673</v>
      </c>
      <c r="AD1939" t="s">
        <v>164</v>
      </c>
      <c r="AE1939" t="s">
        <v>657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460</v>
      </c>
      <c r="C1940" t="s">
        <v>73</v>
      </c>
      <c r="D1940" t="s">
        <v>491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673</v>
      </c>
      <c r="AD1940" t="s">
        <v>491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460</v>
      </c>
      <c r="C1941" t="s">
        <v>73</v>
      </c>
      <c r="D1941" t="s">
        <v>491</v>
      </c>
      <c r="E1941" t="s">
        <v>491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513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460</v>
      </c>
      <c r="C1942" t="s">
        <v>73</v>
      </c>
      <c r="D1942" t="s">
        <v>513</v>
      </c>
      <c r="E1942" t="s">
        <v>513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513</v>
      </c>
      <c r="AD1942" t="s">
        <v>164</v>
      </c>
      <c r="AE1942" t="s">
        <v>657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460</v>
      </c>
      <c r="C1943" t="s">
        <v>73</v>
      </c>
      <c r="D1943" t="s">
        <v>647</v>
      </c>
      <c r="E1943" t="s">
        <v>647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513</v>
      </c>
      <c r="AD1943" t="s">
        <v>513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460</v>
      </c>
      <c r="C1944" t="s">
        <v>73</v>
      </c>
      <c r="D1944" t="s">
        <v>514</v>
      </c>
      <c r="E1944" t="s">
        <v>514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492</v>
      </c>
      <c r="AD1944" t="s">
        <v>164</v>
      </c>
      <c r="AE1944" t="s">
        <v>657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460</v>
      </c>
      <c r="C1945" t="s">
        <v>73</v>
      </c>
      <c r="D1945" t="s">
        <v>517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672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460</v>
      </c>
      <c r="C1946" t="s">
        <v>73</v>
      </c>
      <c r="D1946" t="s">
        <v>517</v>
      </c>
      <c r="E1946" t="s">
        <v>517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672</v>
      </c>
      <c r="AD1946" t="s">
        <v>164</v>
      </c>
      <c r="AE1946" t="s">
        <v>657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460</v>
      </c>
      <c r="C1947" t="s">
        <v>73</v>
      </c>
      <c r="D1947" t="s">
        <v>512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672</v>
      </c>
      <c r="AD1947" t="s">
        <v>672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460</v>
      </c>
      <c r="C1948" t="s">
        <v>73</v>
      </c>
      <c r="D1948" t="s">
        <v>512</v>
      </c>
      <c r="E1948" t="s">
        <v>512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514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460</v>
      </c>
      <c r="C1949" t="s">
        <v>73</v>
      </c>
      <c r="D1949" t="s">
        <v>519</v>
      </c>
      <c r="E1949" t="s">
        <v>519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514</v>
      </c>
      <c r="AD1949" t="s">
        <v>164</v>
      </c>
      <c r="AE1949" t="s">
        <v>657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461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517</v>
      </c>
      <c r="AD1950" t="s">
        <v>164</v>
      </c>
      <c r="AE1950" t="s">
        <v>657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461</v>
      </c>
      <c r="C1951" t="s">
        <v>57</v>
      </c>
      <c r="D1951" t="s">
        <v>490</v>
      </c>
      <c r="E1951" t="s">
        <v>490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517</v>
      </c>
      <c r="AD1951" t="s">
        <v>517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461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517</v>
      </c>
      <c r="AD1952" t="s">
        <v>517</v>
      </c>
      <c r="AE1952" t="s">
        <v>657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461</v>
      </c>
      <c r="C1953" t="s">
        <v>57</v>
      </c>
      <c r="D1953" t="s">
        <v>491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512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461</v>
      </c>
      <c r="C1954" t="s">
        <v>57</v>
      </c>
      <c r="D1954" t="s">
        <v>491</v>
      </c>
      <c r="E1954" t="s">
        <v>491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512</v>
      </c>
      <c r="AD1954" t="s">
        <v>164</v>
      </c>
      <c r="AE1954" t="s">
        <v>657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461</v>
      </c>
      <c r="C1955" t="s">
        <v>57</v>
      </c>
      <c r="D1955" t="s">
        <v>492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512</v>
      </c>
      <c r="AD1955" t="s">
        <v>491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461</v>
      </c>
      <c r="C1956" t="s">
        <v>57</v>
      </c>
      <c r="D1956" t="s">
        <v>492</v>
      </c>
      <c r="E1956" t="s">
        <v>492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512</v>
      </c>
      <c r="AD1956" t="s">
        <v>491</v>
      </c>
      <c r="AE1956" t="s">
        <v>657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461</v>
      </c>
      <c r="C1957" t="s">
        <v>57</v>
      </c>
      <c r="D1957" t="s">
        <v>493</v>
      </c>
      <c r="E1957" t="s">
        <v>493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512</v>
      </c>
      <c r="AD1957" t="s">
        <v>512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461</v>
      </c>
      <c r="C1958" t="s">
        <v>57</v>
      </c>
      <c r="D1958" t="s">
        <v>515</v>
      </c>
      <c r="E1958" t="s">
        <v>515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512</v>
      </c>
      <c r="AD1958" t="s">
        <v>512</v>
      </c>
      <c r="AE1958" t="s">
        <v>657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461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657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461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657</v>
      </c>
      <c r="AD1960" t="s">
        <v>164</v>
      </c>
      <c r="AE1960" t="s">
        <v>657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461</v>
      </c>
      <c r="C1961" t="s">
        <v>59</v>
      </c>
      <c r="D1961" t="s">
        <v>491</v>
      </c>
      <c r="E1961" t="s">
        <v>491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519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461</v>
      </c>
      <c r="C1962" t="s">
        <v>59</v>
      </c>
      <c r="D1962" t="s">
        <v>492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519</v>
      </c>
      <c r="AD1962" t="s">
        <v>164</v>
      </c>
      <c r="AE1962" t="s">
        <v>657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461</v>
      </c>
      <c r="C1963" t="s">
        <v>59</v>
      </c>
      <c r="D1963" t="s">
        <v>492</v>
      </c>
      <c r="E1963" t="s">
        <v>492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519</v>
      </c>
      <c r="AD1963" t="s">
        <v>519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461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491</v>
      </c>
      <c r="AC1964" t="s">
        <v>671</v>
      </c>
      <c r="AD1964" t="s">
        <v>671</v>
      </c>
      <c r="AE1964" t="s">
        <v>657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461</v>
      </c>
      <c r="C1965" t="s">
        <v>61</v>
      </c>
      <c r="D1965" t="s">
        <v>511</v>
      </c>
      <c r="E1965" t="s">
        <v>511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491</v>
      </c>
      <c r="AC1965" t="s">
        <v>671</v>
      </c>
      <c r="AD1965" t="s">
        <v>491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461</v>
      </c>
      <c r="C1966" t="s">
        <v>61</v>
      </c>
      <c r="D1966" t="s">
        <v>490</v>
      </c>
      <c r="E1966" t="s">
        <v>490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491</v>
      </c>
      <c r="AC1966" t="s">
        <v>671</v>
      </c>
      <c r="AD1966" t="s">
        <v>491</v>
      </c>
      <c r="AE1966" t="s">
        <v>657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461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491</v>
      </c>
      <c r="AC1967" t="s">
        <v>511</v>
      </c>
      <c r="AD1967" t="s">
        <v>164</v>
      </c>
      <c r="AE1967" t="s">
        <v>657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461</v>
      </c>
      <c r="C1968" t="s">
        <v>61</v>
      </c>
      <c r="D1968" t="s">
        <v>491</v>
      </c>
      <c r="E1968" t="s">
        <v>491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491</v>
      </c>
      <c r="AC1968" t="s">
        <v>511</v>
      </c>
      <c r="AD1968" t="s">
        <v>491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461</v>
      </c>
      <c r="C1969" t="s">
        <v>61</v>
      </c>
      <c r="D1969" t="s">
        <v>492</v>
      </c>
      <c r="E1969" t="s">
        <v>492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491</v>
      </c>
      <c r="AC1969" t="s">
        <v>511</v>
      </c>
      <c r="AD1969" t="s">
        <v>491</v>
      </c>
      <c r="AE1969" t="s">
        <v>657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461</v>
      </c>
      <c r="C1970" t="s">
        <v>61</v>
      </c>
      <c r="D1970" t="s">
        <v>519</v>
      </c>
      <c r="E1970" t="s">
        <v>519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491</v>
      </c>
      <c r="AC1970" t="s">
        <v>490</v>
      </c>
      <c r="AD1970" t="s">
        <v>491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461</v>
      </c>
      <c r="C1971" t="s">
        <v>61</v>
      </c>
      <c r="D1971" t="s">
        <v>493</v>
      </c>
      <c r="E1971" t="s">
        <v>493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491</v>
      </c>
      <c r="AC1971" t="s">
        <v>490</v>
      </c>
      <c r="AD1971" t="s">
        <v>491</v>
      </c>
      <c r="AE1971" t="s">
        <v>657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461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491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461</v>
      </c>
      <c r="C1973" t="s">
        <v>63</v>
      </c>
      <c r="D1973" t="s">
        <v>490</v>
      </c>
      <c r="E1973" t="s">
        <v>490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491</v>
      </c>
      <c r="AC1973" t="s">
        <v>164</v>
      </c>
      <c r="AD1973" t="s">
        <v>164</v>
      </c>
      <c r="AE1973" t="s">
        <v>657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461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491</v>
      </c>
      <c r="AC1974" t="s">
        <v>164</v>
      </c>
      <c r="AD1974" t="s">
        <v>491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461</v>
      </c>
      <c r="C1975" t="s">
        <v>63</v>
      </c>
      <c r="D1975" t="s">
        <v>164</v>
      </c>
      <c r="E1975" t="s">
        <v>491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491</v>
      </c>
      <c r="AC1975" t="s">
        <v>164</v>
      </c>
      <c r="AD1975" t="s">
        <v>491</v>
      </c>
      <c r="AE1975" t="s">
        <v>657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461</v>
      </c>
      <c r="C1976" t="s">
        <v>63</v>
      </c>
      <c r="D1976" t="s">
        <v>491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491</v>
      </c>
      <c r="AC1976" t="s">
        <v>164</v>
      </c>
      <c r="AD1976" t="s">
        <v>492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461</v>
      </c>
      <c r="C1977" t="s">
        <v>63</v>
      </c>
      <c r="D1977" t="s">
        <v>491</v>
      </c>
      <c r="E1977" t="s">
        <v>491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491</v>
      </c>
      <c r="AC1977" t="s">
        <v>164</v>
      </c>
      <c r="AD1977" t="s">
        <v>517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461</v>
      </c>
      <c r="C1978" t="s">
        <v>63</v>
      </c>
      <c r="D1978" t="s">
        <v>492</v>
      </c>
      <c r="E1978" t="s">
        <v>492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491</v>
      </c>
      <c r="AC1978" t="s">
        <v>164</v>
      </c>
      <c r="AD1978" t="s">
        <v>512</v>
      </c>
      <c r="AE1978" t="s">
        <v>657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461</v>
      </c>
      <c r="C1979" t="s">
        <v>63</v>
      </c>
      <c r="D1979" t="s">
        <v>493</v>
      </c>
      <c r="E1979" t="s">
        <v>493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491</v>
      </c>
      <c r="AC1979" t="s">
        <v>673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461</v>
      </c>
      <c r="C1980" t="s">
        <v>65</v>
      </c>
      <c r="D1980" t="s">
        <v>511</v>
      </c>
      <c r="E1980" t="s">
        <v>511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491</v>
      </c>
      <c r="AC1980" t="s">
        <v>673</v>
      </c>
      <c r="AD1980" t="s">
        <v>164</v>
      </c>
      <c r="AE1980" t="s">
        <v>657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461</v>
      </c>
      <c r="C1981" t="s">
        <v>65</v>
      </c>
      <c r="D1981" t="s">
        <v>490</v>
      </c>
      <c r="E1981" t="s">
        <v>490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491</v>
      </c>
      <c r="AC1981" t="s">
        <v>673</v>
      </c>
      <c r="AD1981" t="s">
        <v>491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461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491</v>
      </c>
      <c r="AC1982" t="s">
        <v>673</v>
      </c>
      <c r="AD1982" t="s">
        <v>491</v>
      </c>
      <c r="AE1982" t="s">
        <v>657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461</v>
      </c>
      <c r="C1983" t="s">
        <v>65</v>
      </c>
      <c r="D1983" t="s">
        <v>491</v>
      </c>
      <c r="E1983" t="s">
        <v>511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491</v>
      </c>
      <c r="AC1983" t="s">
        <v>673</v>
      </c>
      <c r="AD1983" t="s">
        <v>513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461</v>
      </c>
      <c r="C1984" t="s">
        <v>65</v>
      </c>
      <c r="D1984" t="s">
        <v>491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491</v>
      </c>
      <c r="AC1984" t="s">
        <v>673</v>
      </c>
      <c r="AD1984" t="s">
        <v>512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461</v>
      </c>
      <c r="C1985" t="s">
        <v>65</v>
      </c>
      <c r="D1985" t="s">
        <v>491</v>
      </c>
      <c r="E1985" t="s">
        <v>491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491</v>
      </c>
      <c r="AC1985" t="s">
        <v>513</v>
      </c>
      <c r="AD1985" t="s">
        <v>164</v>
      </c>
      <c r="AE1985" t="s">
        <v>657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461</v>
      </c>
      <c r="C1986" t="s">
        <v>65</v>
      </c>
      <c r="D1986" t="s">
        <v>491</v>
      </c>
      <c r="E1986" t="s">
        <v>513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491</v>
      </c>
      <c r="AC1986" t="s">
        <v>513</v>
      </c>
      <c r="AD1986" t="s">
        <v>491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461</v>
      </c>
      <c r="C1987" t="s">
        <v>65</v>
      </c>
      <c r="D1987" t="s">
        <v>492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491</v>
      </c>
      <c r="AC1987" t="s">
        <v>513</v>
      </c>
      <c r="AD1987" t="s">
        <v>491</v>
      </c>
      <c r="AE1987" t="s">
        <v>657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461</v>
      </c>
      <c r="C1988" t="s">
        <v>65</v>
      </c>
      <c r="D1988" t="s">
        <v>492</v>
      </c>
      <c r="E1988" t="s">
        <v>492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491</v>
      </c>
      <c r="AC1988" t="s">
        <v>513</v>
      </c>
      <c r="AD1988" t="s">
        <v>513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461</v>
      </c>
      <c r="C1989" t="s">
        <v>65</v>
      </c>
      <c r="D1989" t="s">
        <v>492</v>
      </c>
      <c r="E1989" t="s">
        <v>647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491</v>
      </c>
      <c r="AC1989" t="s">
        <v>513</v>
      </c>
      <c r="AD1989" t="s">
        <v>513</v>
      </c>
      <c r="AE1989" t="s">
        <v>657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461</v>
      </c>
      <c r="C1990" t="s">
        <v>65</v>
      </c>
      <c r="D1990" t="s">
        <v>493</v>
      </c>
      <c r="E1990" t="s">
        <v>493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491</v>
      </c>
      <c r="AC1990" t="s">
        <v>513</v>
      </c>
      <c r="AD1990" t="s">
        <v>492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461</v>
      </c>
      <c r="C1991" t="s">
        <v>65</v>
      </c>
      <c r="D1991" t="s">
        <v>515</v>
      </c>
      <c r="E1991" t="s">
        <v>515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491</v>
      </c>
      <c r="AC1991" t="s">
        <v>513</v>
      </c>
      <c r="AD1991" t="s">
        <v>492</v>
      </c>
      <c r="AE1991" t="s">
        <v>657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461</v>
      </c>
      <c r="C1992" t="s">
        <v>67</v>
      </c>
      <c r="D1992" t="s">
        <v>511</v>
      </c>
      <c r="E1992" t="s">
        <v>490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491</v>
      </c>
      <c r="AC1992" t="s">
        <v>492</v>
      </c>
      <c r="AD1992" t="s">
        <v>491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461</v>
      </c>
      <c r="C1993" t="s">
        <v>67</v>
      </c>
      <c r="D1993" t="s">
        <v>490</v>
      </c>
      <c r="E1993" t="s">
        <v>490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491</v>
      </c>
      <c r="AC1993" t="s">
        <v>492</v>
      </c>
      <c r="AD1993" t="s">
        <v>491</v>
      </c>
      <c r="AE1993" t="s">
        <v>657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461</v>
      </c>
      <c r="C1994" t="s">
        <v>67</v>
      </c>
      <c r="D1994" t="s">
        <v>490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491</v>
      </c>
      <c r="AC1994" t="s">
        <v>492</v>
      </c>
      <c r="AD1994" t="s">
        <v>492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461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491</v>
      </c>
      <c r="AC1995" t="s">
        <v>672</v>
      </c>
      <c r="AD1995" t="s">
        <v>164</v>
      </c>
      <c r="AE1995" t="s">
        <v>657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461</v>
      </c>
      <c r="C1996" t="s">
        <v>67</v>
      </c>
      <c r="D1996" t="s">
        <v>491</v>
      </c>
      <c r="E1996" t="s">
        <v>511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491</v>
      </c>
      <c r="AC1996" t="s">
        <v>672</v>
      </c>
      <c r="AD1996" t="s">
        <v>491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461</v>
      </c>
      <c r="C1997" t="s">
        <v>67</v>
      </c>
      <c r="D1997" t="s">
        <v>491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491</v>
      </c>
      <c r="AC1997" t="s">
        <v>672</v>
      </c>
      <c r="AD1997" t="s">
        <v>491</v>
      </c>
      <c r="AE1997" t="s">
        <v>657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461</v>
      </c>
      <c r="C1998" t="s">
        <v>67</v>
      </c>
      <c r="D1998" t="s">
        <v>491</v>
      </c>
      <c r="E1998" t="s">
        <v>491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491</v>
      </c>
      <c r="AC1998" t="s">
        <v>672</v>
      </c>
      <c r="AD1998" t="s">
        <v>672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461</v>
      </c>
      <c r="C1999" t="s">
        <v>67</v>
      </c>
      <c r="D1999" t="s">
        <v>491</v>
      </c>
      <c r="E1999" t="s">
        <v>492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491</v>
      </c>
      <c r="AC1999" t="s">
        <v>514</v>
      </c>
      <c r="AD1999" t="s">
        <v>491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461</v>
      </c>
      <c r="C2000" t="s">
        <v>67</v>
      </c>
      <c r="D2000" t="s">
        <v>513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491</v>
      </c>
      <c r="AC2000" t="s">
        <v>514</v>
      </c>
      <c r="AD2000" t="s">
        <v>491</v>
      </c>
      <c r="AE2000" t="s">
        <v>657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461</v>
      </c>
      <c r="C2001" t="s">
        <v>67</v>
      </c>
      <c r="D2001" t="s">
        <v>492</v>
      </c>
      <c r="E2001" t="s">
        <v>491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491</v>
      </c>
      <c r="AC2001" t="s">
        <v>517</v>
      </c>
      <c r="AD2001" t="s">
        <v>164</v>
      </c>
      <c r="AE2001" t="s">
        <v>657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461</v>
      </c>
      <c r="C2002" t="s">
        <v>67</v>
      </c>
      <c r="D2002" t="s">
        <v>492</v>
      </c>
      <c r="E2002" t="s">
        <v>492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491</v>
      </c>
      <c r="AC2002" t="s">
        <v>517</v>
      </c>
      <c r="AD2002" t="s">
        <v>491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461</v>
      </c>
      <c r="C2003" t="s">
        <v>67</v>
      </c>
      <c r="D2003" t="s">
        <v>512</v>
      </c>
      <c r="E2003" t="s">
        <v>512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491</v>
      </c>
      <c r="AC2003" t="s">
        <v>517</v>
      </c>
      <c r="AD2003" t="s">
        <v>491</v>
      </c>
      <c r="AE2003" t="s">
        <v>657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461</v>
      </c>
      <c r="C2004" t="s">
        <v>67</v>
      </c>
      <c r="D2004" t="s">
        <v>519</v>
      </c>
      <c r="E2004" t="s">
        <v>519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491</v>
      </c>
      <c r="AC2004" t="s">
        <v>517</v>
      </c>
      <c r="AD2004" t="s">
        <v>517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461</v>
      </c>
      <c r="C2005" t="s">
        <v>67</v>
      </c>
      <c r="D2005" t="s">
        <v>493</v>
      </c>
      <c r="E2005" t="s">
        <v>493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491</v>
      </c>
      <c r="AC2005" t="s">
        <v>517</v>
      </c>
      <c r="AD2005" t="s">
        <v>517</v>
      </c>
      <c r="AE2005" t="s">
        <v>657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461</v>
      </c>
      <c r="C2006" t="s">
        <v>67</v>
      </c>
      <c r="D2006" t="s">
        <v>515</v>
      </c>
      <c r="E2006" t="s">
        <v>515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491</v>
      </c>
      <c r="AC2006" t="s">
        <v>512</v>
      </c>
      <c r="AD2006" t="s">
        <v>671</v>
      </c>
      <c r="AE2006" t="s">
        <v>657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461</v>
      </c>
      <c r="C2007" t="s">
        <v>69</v>
      </c>
      <c r="D2007" t="s">
        <v>490</v>
      </c>
      <c r="E2007" t="s">
        <v>490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491</v>
      </c>
      <c r="AC2007" t="s">
        <v>512</v>
      </c>
      <c r="AD2007" t="s">
        <v>511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461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491</v>
      </c>
      <c r="AC2008" t="s">
        <v>512</v>
      </c>
      <c r="AD2008" t="s">
        <v>511</v>
      </c>
      <c r="AE2008" t="s">
        <v>657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461</v>
      </c>
      <c r="C2009" t="s">
        <v>69</v>
      </c>
      <c r="D2009" t="s">
        <v>491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491</v>
      </c>
      <c r="AC2009" t="s">
        <v>512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461</v>
      </c>
      <c r="C2010" t="s">
        <v>69</v>
      </c>
      <c r="D2010" t="s">
        <v>491</v>
      </c>
      <c r="E2010" t="s">
        <v>491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491</v>
      </c>
      <c r="AC2010" t="s">
        <v>512</v>
      </c>
      <c r="AD2010" t="s">
        <v>164</v>
      </c>
      <c r="AE2010" t="s">
        <v>657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461</v>
      </c>
      <c r="C2011" t="s">
        <v>69</v>
      </c>
      <c r="D2011" t="s">
        <v>491</v>
      </c>
      <c r="E2011" t="s">
        <v>513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491</v>
      </c>
      <c r="AC2011" t="s">
        <v>512</v>
      </c>
      <c r="AD2011" t="s">
        <v>491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461</v>
      </c>
      <c r="C2012" t="s">
        <v>69</v>
      </c>
      <c r="D2012" t="s">
        <v>513</v>
      </c>
      <c r="E2012" t="s">
        <v>513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491</v>
      </c>
      <c r="AC2012" t="s">
        <v>512</v>
      </c>
      <c r="AD2012" t="s">
        <v>491</v>
      </c>
      <c r="AE2012" t="s">
        <v>657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461</v>
      </c>
      <c r="C2013" t="s">
        <v>69</v>
      </c>
      <c r="D2013" t="s">
        <v>492</v>
      </c>
      <c r="E2013" t="s">
        <v>492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491</v>
      </c>
      <c r="AC2013" t="s">
        <v>512</v>
      </c>
      <c r="AD2013" t="s">
        <v>513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461</v>
      </c>
      <c r="C2014" t="s">
        <v>69</v>
      </c>
      <c r="D2014" t="s">
        <v>647</v>
      </c>
      <c r="E2014" t="s">
        <v>647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491</v>
      </c>
      <c r="AC2014" t="s">
        <v>512</v>
      </c>
      <c r="AD2014" t="s">
        <v>492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461</v>
      </c>
      <c r="C2015" t="s">
        <v>69</v>
      </c>
      <c r="D2015" t="s">
        <v>512</v>
      </c>
      <c r="E2015" t="s">
        <v>512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491</v>
      </c>
      <c r="AC2015" t="s">
        <v>512</v>
      </c>
      <c r="AD2015" t="s">
        <v>492</v>
      </c>
      <c r="AE2015" t="s">
        <v>657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461</v>
      </c>
      <c r="C2016" t="s">
        <v>69</v>
      </c>
      <c r="D2016" t="s">
        <v>493</v>
      </c>
      <c r="E2016" t="s">
        <v>493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491</v>
      </c>
      <c r="AC2016" t="s">
        <v>512</v>
      </c>
      <c r="AD2016" t="s">
        <v>672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461</v>
      </c>
      <c r="C2017" t="s">
        <v>69</v>
      </c>
      <c r="D2017" t="s">
        <v>515</v>
      </c>
      <c r="E2017" t="s">
        <v>515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491</v>
      </c>
      <c r="AC2017" t="s">
        <v>512</v>
      </c>
      <c r="AD2017" t="s">
        <v>672</v>
      </c>
      <c r="AE2017" t="s">
        <v>657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461</v>
      </c>
      <c r="C2018" t="s">
        <v>71</v>
      </c>
      <c r="D2018" t="s">
        <v>490</v>
      </c>
      <c r="E2018" t="s">
        <v>490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491</v>
      </c>
      <c r="AC2018" t="s">
        <v>512</v>
      </c>
      <c r="AD2018" t="s">
        <v>512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461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491</v>
      </c>
      <c r="AC2019" t="s">
        <v>512</v>
      </c>
      <c r="AD2019" t="s">
        <v>512</v>
      </c>
      <c r="AE2019" t="s">
        <v>657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461</v>
      </c>
      <c r="C2020" t="s">
        <v>71</v>
      </c>
      <c r="D2020" t="s">
        <v>164</v>
      </c>
      <c r="E2020" t="s">
        <v>517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491</v>
      </c>
      <c r="AC2020" t="s">
        <v>657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461</v>
      </c>
      <c r="C2021" t="s">
        <v>71</v>
      </c>
      <c r="D2021" t="s">
        <v>491</v>
      </c>
      <c r="E2021" t="s">
        <v>491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491</v>
      </c>
      <c r="AC2021" t="s">
        <v>657</v>
      </c>
      <c r="AD2021" t="s">
        <v>164</v>
      </c>
      <c r="AE2021" t="s">
        <v>657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461</v>
      </c>
      <c r="C2022" t="s">
        <v>71</v>
      </c>
      <c r="D2022" t="s">
        <v>491</v>
      </c>
      <c r="E2022" t="s">
        <v>513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491</v>
      </c>
      <c r="AC2022" t="s">
        <v>657</v>
      </c>
      <c r="AD2022" t="s">
        <v>491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461</v>
      </c>
      <c r="C2023" t="s">
        <v>71</v>
      </c>
      <c r="D2023" t="s">
        <v>491</v>
      </c>
      <c r="E2023" t="s">
        <v>647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491</v>
      </c>
      <c r="AC2023" t="s">
        <v>657</v>
      </c>
      <c r="AD2023" t="s">
        <v>491</v>
      </c>
      <c r="AE2023" t="s">
        <v>657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461</v>
      </c>
      <c r="C2024" t="s">
        <v>71</v>
      </c>
      <c r="D2024" t="s">
        <v>513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491</v>
      </c>
      <c r="AC2024" t="s">
        <v>657</v>
      </c>
      <c r="AD2024" t="s">
        <v>512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461</v>
      </c>
      <c r="C2025" t="s">
        <v>71</v>
      </c>
      <c r="D2025" t="s">
        <v>513</v>
      </c>
      <c r="E2025" t="s">
        <v>513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491</v>
      </c>
      <c r="AC2025" t="s">
        <v>567</v>
      </c>
      <c r="AD2025" t="s">
        <v>491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461</v>
      </c>
      <c r="C2026" t="s">
        <v>71</v>
      </c>
      <c r="D2026" t="s">
        <v>492</v>
      </c>
      <c r="E2026" t="s">
        <v>492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491</v>
      </c>
      <c r="AC2026" t="s">
        <v>567</v>
      </c>
      <c r="AD2026" t="s">
        <v>491</v>
      </c>
      <c r="AE2026" t="s">
        <v>657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461</v>
      </c>
      <c r="C2027" t="s">
        <v>71</v>
      </c>
      <c r="D2027" t="s">
        <v>647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491</v>
      </c>
      <c r="AC2027" t="s">
        <v>519</v>
      </c>
      <c r="AD2027" t="s">
        <v>164</v>
      </c>
      <c r="AE2027" t="s">
        <v>657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461</v>
      </c>
      <c r="C2028" t="s">
        <v>71</v>
      </c>
      <c r="D2028" t="s">
        <v>647</v>
      </c>
      <c r="E2028" t="s">
        <v>647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491</v>
      </c>
      <c r="AC2028" t="s">
        <v>519</v>
      </c>
      <c r="AD2028" t="s">
        <v>491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461</v>
      </c>
      <c r="C2029" t="s">
        <v>71</v>
      </c>
      <c r="D2029" t="s">
        <v>512</v>
      </c>
      <c r="E2029" t="s">
        <v>512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491</v>
      </c>
      <c r="AC2029" t="s">
        <v>519</v>
      </c>
      <c r="AD2029" t="s">
        <v>491</v>
      </c>
      <c r="AE2029" t="s">
        <v>657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461</v>
      </c>
      <c r="C2030" t="s">
        <v>71</v>
      </c>
      <c r="D2030" t="s">
        <v>515</v>
      </c>
      <c r="E2030" t="s">
        <v>515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491</v>
      </c>
      <c r="AC2030" t="s">
        <v>493</v>
      </c>
      <c r="AD2030" t="s">
        <v>491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461</v>
      </c>
      <c r="C2031" t="s">
        <v>73</v>
      </c>
      <c r="D2031" t="s">
        <v>490</v>
      </c>
      <c r="E2031" t="s">
        <v>490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491</v>
      </c>
      <c r="AC2031" t="s">
        <v>515</v>
      </c>
      <c r="AD2031" t="s">
        <v>491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461</v>
      </c>
      <c r="C2032" t="s">
        <v>73</v>
      </c>
      <c r="D2032" t="s">
        <v>490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491</v>
      </c>
      <c r="AC2032" t="s">
        <v>515</v>
      </c>
      <c r="AD2032" t="s">
        <v>491</v>
      </c>
      <c r="AE2032" t="s">
        <v>657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461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513</v>
      </c>
      <c r="AC2033" t="s">
        <v>164</v>
      </c>
      <c r="AD2033" t="s">
        <v>164</v>
      </c>
      <c r="AE2033" t="s">
        <v>657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461</v>
      </c>
      <c r="C2034" t="s">
        <v>73</v>
      </c>
      <c r="D2034" t="s">
        <v>164</v>
      </c>
      <c r="E2034" t="s">
        <v>491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513</v>
      </c>
      <c r="AC2034" t="s">
        <v>164</v>
      </c>
      <c r="AD2034" t="s">
        <v>491</v>
      </c>
      <c r="AE2034" t="s">
        <v>657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461</v>
      </c>
      <c r="C2035" t="s">
        <v>73</v>
      </c>
      <c r="D2035" t="s">
        <v>164</v>
      </c>
      <c r="E2035" t="s">
        <v>647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513</v>
      </c>
      <c r="AC2035" t="s">
        <v>164</v>
      </c>
      <c r="AD2035" t="s">
        <v>513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461</v>
      </c>
      <c r="C2036" t="s">
        <v>73</v>
      </c>
      <c r="D2036" t="s">
        <v>164</v>
      </c>
      <c r="E2036" t="s">
        <v>512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513</v>
      </c>
      <c r="AC2036" t="s">
        <v>164</v>
      </c>
      <c r="AD2036" t="s">
        <v>513</v>
      </c>
      <c r="AE2036" t="s">
        <v>657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461</v>
      </c>
      <c r="C2037" t="s">
        <v>73</v>
      </c>
      <c r="D2037" t="s">
        <v>491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513</v>
      </c>
      <c r="AC2037" t="s">
        <v>673</v>
      </c>
      <c r="AD2037" t="s">
        <v>491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461</v>
      </c>
      <c r="C2038" t="s">
        <v>73</v>
      </c>
      <c r="D2038" t="s">
        <v>491</v>
      </c>
      <c r="E2038" t="s">
        <v>491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513</v>
      </c>
      <c r="AC2038" t="s">
        <v>673</v>
      </c>
      <c r="AD2038" t="s">
        <v>513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461</v>
      </c>
      <c r="C2039" t="s">
        <v>73</v>
      </c>
      <c r="D2039" t="s">
        <v>513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513</v>
      </c>
      <c r="AC2039" t="s">
        <v>673</v>
      </c>
      <c r="AD2039" t="s">
        <v>513</v>
      </c>
      <c r="AE2039" t="s">
        <v>657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461</v>
      </c>
      <c r="C2040" t="s">
        <v>73</v>
      </c>
      <c r="D2040" t="s">
        <v>513</v>
      </c>
      <c r="E2040" t="s">
        <v>491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513</v>
      </c>
      <c r="AC2040" t="s">
        <v>513</v>
      </c>
      <c r="AD2040" t="s">
        <v>164</v>
      </c>
      <c r="AE2040" t="s">
        <v>657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461</v>
      </c>
      <c r="C2041" t="s">
        <v>73</v>
      </c>
      <c r="D2041" t="s">
        <v>513</v>
      </c>
      <c r="E2041" t="s">
        <v>513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513</v>
      </c>
      <c r="AC2041" t="s">
        <v>513</v>
      </c>
      <c r="AD2041" t="s">
        <v>513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461</v>
      </c>
      <c r="C2042" t="s">
        <v>73</v>
      </c>
      <c r="D2042" t="s">
        <v>492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513</v>
      </c>
      <c r="AC2042" t="s">
        <v>513</v>
      </c>
      <c r="AD2042" t="s">
        <v>513</v>
      </c>
      <c r="AE2042" t="s">
        <v>657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461</v>
      </c>
      <c r="C2043" t="s">
        <v>73</v>
      </c>
      <c r="D2043" t="s">
        <v>492</v>
      </c>
      <c r="E2043" t="s">
        <v>492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513</v>
      </c>
      <c r="AC2043" t="s">
        <v>517</v>
      </c>
      <c r="AD2043" t="s">
        <v>513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461</v>
      </c>
      <c r="C2044" t="s">
        <v>73</v>
      </c>
      <c r="D2044" t="s">
        <v>647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513</v>
      </c>
      <c r="AC2044" t="s">
        <v>512</v>
      </c>
      <c r="AD2044" t="s">
        <v>491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461</v>
      </c>
      <c r="C2045" t="s">
        <v>73</v>
      </c>
      <c r="D2045" t="s">
        <v>647</v>
      </c>
      <c r="E2045" t="s">
        <v>647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513</v>
      </c>
      <c r="AC2045" t="s">
        <v>512</v>
      </c>
      <c r="AD2045" t="s">
        <v>513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461</v>
      </c>
      <c r="C2046" t="s">
        <v>73</v>
      </c>
      <c r="D2046" t="s">
        <v>512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513</v>
      </c>
      <c r="AC2046" t="s">
        <v>657</v>
      </c>
      <c r="AD2046" t="s">
        <v>164</v>
      </c>
      <c r="AE2046" t="s">
        <v>657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461</v>
      </c>
      <c r="C2047" t="s">
        <v>73</v>
      </c>
      <c r="D2047" t="s">
        <v>512</v>
      </c>
      <c r="E2047" t="s">
        <v>512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513</v>
      </c>
      <c r="AC2047" t="s">
        <v>657</v>
      </c>
      <c r="AD2047" t="s">
        <v>513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461</v>
      </c>
      <c r="C2048" t="s">
        <v>73</v>
      </c>
      <c r="D2048" t="s">
        <v>512</v>
      </c>
      <c r="E2048" t="s">
        <v>567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513</v>
      </c>
      <c r="AC2048" t="s">
        <v>657</v>
      </c>
      <c r="AD2048" t="s">
        <v>513</v>
      </c>
      <c r="AE2048" t="s">
        <v>657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461</v>
      </c>
      <c r="C2049" t="s">
        <v>73</v>
      </c>
      <c r="D2049" t="s">
        <v>493</v>
      </c>
      <c r="E2049" t="s">
        <v>493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513</v>
      </c>
      <c r="AC2049" t="s">
        <v>567</v>
      </c>
      <c r="AD2049" t="s">
        <v>491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462</v>
      </c>
      <c r="C2050" t="s">
        <v>57</v>
      </c>
      <c r="D2050" t="s">
        <v>511</v>
      </c>
      <c r="E2050" t="s">
        <v>511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492</v>
      </c>
      <c r="AC2050" t="s">
        <v>511</v>
      </c>
      <c r="AD2050" t="s">
        <v>492</v>
      </c>
      <c r="AE2050" t="s">
        <v>657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462</v>
      </c>
      <c r="C2051" t="s">
        <v>57</v>
      </c>
      <c r="D2051" t="s">
        <v>490</v>
      </c>
      <c r="E2051" t="s">
        <v>490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492</v>
      </c>
      <c r="AC2051" t="s">
        <v>164</v>
      </c>
      <c r="AD2051" t="s">
        <v>164</v>
      </c>
      <c r="AE2051" t="s">
        <v>657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462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492</v>
      </c>
      <c r="AC2052" t="s">
        <v>164</v>
      </c>
      <c r="AD2052" t="s">
        <v>492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462</v>
      </c>
      <c r="C2053" t="s">
        <v>57</v>
      </c>
      <c r="D2053" t="s">
        <v>491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492</v>
      </c>
      <c r="AC2053" t="s">
        <v>164</v>
      </c>
      <c r="AD2053" t="s">
        <v>492</v>
      </c>
      <c r="AE2053" t="s">
        <v>657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462</v>
      </c>
      <c r="C2054" t="s">
        <v>57</v>
      </c>
      <c r="D2054" t="s">
        <v>491</v>
      </c>
      <c r="E2054" t="s">
        <v>491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492</v>
      </c>
      <c r="AC2054" t="s">
        <v>673</v>
      </c>
      <c r="AD2054" t="s">
        <v>491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462</v>
      </c>
      <c r="C2055" t="s">
        <v>57</v>
      </c>
      <c r="D2055" t="s">
        <v>492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492</v>
      </c>
      <c r="AC2055" t="s">
        <v>673</v>
      </c>
      <c r="AD2055" t="s">
        <v>492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462</v>
      </c>
      <c r="C2056" t="s">
        <v>57</v>
      </c>
      <c r="D2056" t="s">
        <v>492</v>
      </c>
      <c r="E2056" t="s">
        <v>492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492</v>
      </c>
      <c r="AC2056" t="s">
        <v>673</v>
      </c>
      <c r="AD2056" t="s">
        <v>492</v>
      </c>
      <c r="AE2056" t="s">
        <v>657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462</v>
      </c>
      <c r="C2057" t="s">
        <v>57</v>
      </c>
      <c r="D2057" t="s">
        <v>519</v>
      </c>
      <c r="E2057" t="s">
        <v>519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492</v>
      </c>
      <c r="AC2057" t="s">
        <v>513</v>
      </c>
      <c r="AD2057" t="s">
        <v>164</v>
      </c>
      <c r="AE2057" t="s">
        <v>657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462</v>
      </c>
      <c r="C2058" t="s">
        <v>57</v>
      </c>
      <c r="D2058" t="s">
        <v>493</v>
      </c>
      <c r="E2058" t="s">
        <v>493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492</v>
      </c>
      <c r="AC2058" t="s">
        <v>513</v>
      </c>
      <c r="AD2058" t="s">
        <v>492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462</v>
      </c>
      <c r="C2059" t="s">
        <v>59</v>
      </c>
      <c r="D2059" t="s">
        <v>490</v>
      </c>
      <c r="E2059" t="s">
        <v>490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492</v>
      </c>
      <c r="AC2059" t="s">
        <v>513</v>
      </c>
      <c r="AD2059" t="s">
        <v>492</v>
      </c>
      <c r="AE2059" t="s">
        <v>657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462</v>
      </c>
      <c r="C2060" t="s">
        <v>59</v>
      </c>
      <c r="D2060" t="s">
        <v>490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492</v>
      </c>
      <c r="AC2060" t="s">
        <v>492</v>
      </c>
      <c r="AD2060" t="s">
        <v>164</v>
      </c>
      <c r="AE2060" t="s">
        <v>657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462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492</v>
      </c>
      <c r="AC2061" t="s">
        <v>492</v>
      </c>
      <c r="AD2061" t="s">
        <v>491</v>
      </c>
      <c r="AE2061" t="s">
        <v>657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462</v>
      </c>
      <c r="C2062" t="s">
        <v>59</v>
      </c>
      <c r="D2062" t="s">
        <v>516</v>
      </c>
      <c r="E2062" t="s">
        <v>516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492</v>
      </c>
      <c r="AC2062" t="s">
        <v>492</v>
      </c>
      <c r="AD2062" t="s">
        <v>492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462</v>
      </c>
      <c r="C2063" t="s">
        <v>59</v>
      </c>
      <c r="D2063" t="s">
        <v>491</v>
      </c>
      <c r="E2063" t="s">
        <v>491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492</v>
      </c>
      <c r="AC2063" t="s">
        <v>492</v>
      </c>
      <c r="AD2063" t="s">
        <v>492</v>
      </c>
      <c r="AE2063" t="s">
        <v>657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462</v>
      </c>
      <c r="C2064" t="s">
        <v>59</v>
      </c>
      <c r="D2064" t="s">
        <v>492</v>
      </c>
      <c r="E2064" t="s">
        <v>492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492</v>
      </c>
      <c r="AC2064" t="s">
        <v>672</v>
      </c>
      <c r="AD2064" t="s">
        <v>164</v>
      </c>
      <c r="AE2064" t="s">
        <v>657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462</v>
      </c>
      <c r="C2065" t="s">
        <v>59</v>
      </c>
      <c r="D2065" t="s">
        <v>512</v>
      </c>
      <c r="E2065" t="s">
        <v>512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492</v>
      </c>
      <c r="AC2065" t="s">
        <v>672</v>
      </c>
      <c r="AD2065" t="s">
        <v>492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462</v>
      </c>
      <c r="C2066" t="s">
        <v>59</v>
      </c>
      <c r="D2066" t="s">
        <v>493</v>
      </c>
      <c r="E2066" t="s">
        <v>493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492</v>
      </c>
      <c r="AC2066" t="s">
        <v>672</v>
      </c>
      <c r="AD2066" t="s">
        <v>492</v>
      </c>
      <c r="AE2066" t="s">
        <v>657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462</v>
      </c>
      <c r="C2067" t="s">
        <v>61</v>
      </c>
      <c r="D2067" t="s">
        <v>511</v>
      </c>
      <c r="E2067" t="s">
        <v>511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492</v>
      </c>
      <c r="AC2067" t="s">
        <v>514</v>
      </c>
      <c r="AD2067" t="s">
        <v>492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462</v>
      </c>
      <c r="C2068" t="s">
        <v>61</v>
      </c>
      <c r="D2068" t="s">
        <v>490</v>
      </c>
      <c r="E2068" t="s">
        <v>490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492</v>
      </c>
      <c r="AC2068" t="s">
        <v>517</v>
      </c>
      <c r="AD2068" t="s">
        <v>492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462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492</v>
      </c>
      <c r="AC2069" t="s">
        <v>512</v>
      </c>
      <c r="AD2069" t="s">
        <v>164</v>
      </c>
      <c r="AE2069" t="s">
        <v>657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462</v>
      </c>
      <c r="C2070" t="s">
        <v>61</v>
      </c>
      <c r="D2070" t="s">
        <v>164</v>
      </c>
      <c r="E2070" t="s">
        <v>491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492</v>
      </c>
      <c r="AC2070" t="s">
        <v>512</v>
      </c>
      <c r="AD2070" t="s">
        <v>492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462</v>
      </c>
      <c r="C2071" t="s">
        <v>61</v>
      </c>
      <c r="D2071" t="s">
        <v>491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492</v>
      </c>
      <c r="AC2071" t="s">
        <v>512</v>
      </c>
      <c r="AD2071" t="s">
        <v>492</v>
      </c>
      <c r="AE2071" t="s">
        <v>657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462</v>
      </c>
      <c r="C2072" t="s">
        <v>61</v>
      </c>
      <c r="D2072" t="s">
        <v>491</v>
      </c>
      <c r="E2072" t="s">
        <v>491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492</v>
      </c>
      <c r="AC2072" t="s">
        <v>657</v>
      </c>
      <c r="AD2072" t="s">
        <v>164</v>
      </c>
      <c r="AE2072" t="s">
        <v>657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462</v>
      </c>
      <c r="C2073" t="s">
        <v>61</v>
      </c>
      <c r="D2073" t="s">
        <v>492</v>
      </c>
      <c r="E2073" t="s">
        <v>492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492</v>
      </c>
      <c r="AC2073" t="s">
        <v>657</v>
      </c>
      <c r="AD2073" t="s">
        <v>492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462</v>
      </c>
      <c r="C2074" t="s">
        <v>61</v>
      </c>
      <c r="D2074" t="s">
        <v>512</v>
      </c>
      <c r="E2074" t="s">
        <v>490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492</v>
      </c>
      <c r="AC2074" t="s">
        <v>657</v>
      </c>
      <c r="AD2074" t="s">
        <v>492</v>
      </c>
      <c r="AE2074" t="s">
        <v>657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462</v>
      </c>
      <c r="C2075" t="s">
        <v>61</v>
      </c>
      <c r="D2075" t="s">
        <v>512</v>
      </c>
      <c r="E2075" t="s">
        <v>512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492</v>
      </c>
      <c r="AC2075" t="s">
        <v>519</v>
      </c>
      <c r="AD2075" t="s">
        <v>492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462</v>
      </c>
      <c r="C2076" t="s">
        <v>61</v>
      </c>
      <c r="D2076" t="s">
        <v>493</v>
      </c>
      <c r="E2076" t="s">
        <v>493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492</v>
      </c>
      <c r="AC2076" t="s">
        <v>519</v>
      </c>
      <c r="AD2076" t="s">
        <v>492</v>
      </c>
      <c r="AE2076" t="s">
        <v>657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462</v>
      </c>
      <c r="C2077" t="s">
        <v>63</v>
      </c>
      <c r="D2077" t="s">
        <v>490</v>
      </c>
      <c r="E2077" t="s">
        <v>490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672</v>
      </c>
      <c r="AC2077" t="s">
        <v>164</v>
      </c>
      <c r="AD2077" t="s">
        <v>164</v>
      </c>
      <c r="AE2077" t="s">
        <v>657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462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672</v>
      </c>
      <c r="AC2078" t="s">
        <v>164</v>
      </c>
      <c r="AD2078" t="s">
        <v>672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462</v>
      </c>
      <c r="C2079" t="s">
        <v>63</v>
      </c>
      <c r="D2079" t="s">
        <v>569</v>
      </c>
      <c r="E2079" t="s">
        <v>569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672</v>
      </c>
      <c r="AC2079" t="s">
        <v>164</v>
      </c>
      <c r="AD2079" t="s">
        <v>672</v>
      </c>
      <c r="AE2079" t="s">
        <v>657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462</v>
      </c>
      <c r="C2080" t="s">
        <v>63</v>
      </c>
      <c r="D2080" t="s">
        <v>491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672</v>
      </c>
      <c r="AC2080" t="s">
        <v>673</v>
      </c>
      <c r="AD2080" t="s">
        <v>672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462</v>
      </c>
      <c r="C2081" t="s">
        <v>63</v>
      </c>
      <c r="D2081" t="s">
        <v>491</v>
      </c>
      <c r="E2081" t="s">
        <v>491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672</v>
      </c>
      <c r="AC2081" t="s">
        <v>513</v>
      </c>
      <c r="AD2081" t="s">
        <v>672</v>
      </c>
      <c r="AE2081" t="s">
        <v>657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462</v>
      </c>
      <c r="C2082" t="s">
        <v>63</v>
      </c>
      <c r="D2082" t="s">
        <v>491</v>
      </c>
      <c r="E2082" t="s">
        <v>492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672</v>
      </c>
      <c r="AC2082" t="s">
        <v>492</v>
      </c>
      <c r="AD2082" t="s">
        <v>672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462</v>
      </c>
      <c r="C2083" t="s">
        <v>63</v>
      </c>
      <c r="D2083" t="s">
        <v>491</v>
      </c>
      <c r="E2083" t="s">
        <v>517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672</v>
      </c>
      <c r="AC2083" t="s">
        <v>672</v>
      </c>
      <c r="AD2083" t="s">
        <v>164</v>
      </c>
      <c r="AE2083" t="s">
        <v>657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462</v>
      </c>
      <c r="C2084" t="s">
        <v>63</v>
      </c>
      <c r="D2084" t="s">
        <v>491</v>
      </c>
      <c r="E2084" t="s">
        <v>519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672</v>
      </c>
      <c r="AC2084" t="s">
        <v>672</v>
      </c>
      <c r="AD2084" t="s">
        <v>672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462</v>
      </c>
      <c r="C2085" t="s">
        <v>63</v>
      </c>
      <c r="D2085" t="s">
        <v>492</v>
      </c>
      <c r="E2085" t="s">
        <v>492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672</v>
      </c>
      <c r="AC2085" t="s">
        <v>672</v>
      </c>
      <c r="AD2085" t="s">
        <v>672</v>
      </c>
      <c r="AE2085" t="s">
        <v>657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462</v>
      </c>
      <c r="C2086" t="s">
        <v>63</v>
      </c>
      <c r="D2086" t="s">
        <v>512</v>
      </c>
      <c r="E2086" t="s">
        <v>512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672</v>
      </c>
      <c r="AC2086" t="s">
        <v>657</v>
      </c>
      <c r="AD2086" t="s">
        <v>672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462</v>
      </c>
      <c r="C2087" t="s">
        <v>63</v>
      </c>
      <c r="D2087" t="s">
        <v>519</v>
      </c>
      <c r="E2087" t="s">
        <v>519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672</v>
      </c>
      <c r="AC2087" t="s">
        <v>657</v>
      </c>
      <c r="AD2087" t="s">
        <v>672</v>
      </c>
      <c r="AE2087" t="s">
        <v>657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462</v>
      </c>
      <c r="C2088" t="s">
        <v>63</v>
      </c>
      <c r="D2088" t="s">
        <v>493</v>
      </c>
      <c r="E2088" t="s">
        <v>493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514</v>
      </c>
      <c r="AC2088" t="s">
        <v>164</v>
      </c>
      <c r="AD2088" t="s">
        <v>514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462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514</v>
      </c>
      <c r="AC2089" t="s">
        <v>164</v>
      </c>
      <c r="AD2089" t="s">
        <v>514</v>
      </c>
      <c r="AE2089" t="s">
        <v>657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462</v>
      </c>
      <c r="C2090" t="s">
        <v>65</v>
      </c>
      <c r="D2090" t="s">
        <v>511</v>
      </c>
      <c r="E2090" t="s">
        <v>511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514</v>
      </c>
      <c r="AC2090" t="s">
        <v>673</v>
      </c>
      <c r="AD2090" t="s">
        <v>514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462</v>
      </c>
      <c r="C2091" t="s">
        <v>65</v>
      </c>
      <c r="D2091" t="s">
        <v>490</v>
      </c>
      <c r="E2091" t="s">
        <v>490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514</v>
      </c>
      <c r="AC2091" t="s">
        <v>514</v>
      </c>
      <c r="AD2091" t="s">
        <v>164</v>
      </c>
      <c r="AE2091" t="s">
        <v>657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462</v>
      </c>
      <c r="C2092" t="s">
        <v>65</v>
      </c>
      <c r="D2092" t="s">
        <v>490</v>
      </c>
      <c r="E2092" t="s">
        <v>492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514</v>
      </c>
      <c r="AC2092" t="s">
        <v>514</v>
      </c>
      <c r="AD2092" t="s">
        <v>514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462</v>
      </c>
      <c r="C2093" t="s">
        <v>65</v>
      </c>
      <c r="D2093" t="s">
        <v>164</v>
      </c>
      <c r="E2093" t="s">
        <v>490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514</v>
      </c>
      <c r="AC2093" t="s">
        <v>514</v>
      </c>
      <c r="AD2093" t="s">
        <v>514</v>
      </c>
      <c r="AE2093" t="s">
        <v>657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462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514</v>
      </c>
      <c r="AC2094" t="s">
        <v>657</v>
      </c>
      <c r="AD2094" t="s">
        <v>514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462</v>
      </c>
      <c r="C2095" t="s">
        <v>65</v>
      </c>
      <c r="D2095" t="s">
        <v>164</v>
      </c>
      <c r="E2095" t="s">
        <v>491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514</v>
      </c>
      <c r="AC2095" t="s">
        <v>657</v>
      </c>
      <c r="AD2095" t="s">
        <v>514</v>
      </c>
      <c r="AE2095" t="s">
        <v>657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462</v>
      </c>
      <c r="C2096" t="s">
        <v>65</v>
      </c>
      <c r="D2096" t="s">
        <v>164</v>
      </c>
      <c r="E2096" t="s">
        <v>512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517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462</v>
      </c>
      <c r="C2097" t="s">
        <v>65</v>
      </c>
      <c r="D2097" t="s">
        <v>491</v>
      </c>
      <c r="E2097" t="s">
        <v>646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517</v>
      </c>
      <c r="AC2097" t="s">
        <v>164</v>
      </c>
      <c r="AD2097" t="s">
        <v>517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462</v>
      </c>
      <c r="C2098" t="s">
        <v>65</v>
      </c>
      <c r="D2098" t="s">
        <v>491</v>
      </c>
      <c r="E2098" t="s">
        <v>511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517</v>
      </c>
      <c r="AC2098" t="s">
        <v>164</v>
      </c>
      <c r="AD2098" t="s">
        <v>517</v>
      </c>
      <c r="AE2098" t="s">
        <v>657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462</v>
      </c>
      <c r="C2099" t="s">
        <v>65</v>
      </c>
      <c r="D2099" t="s">
        <v>491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517</v>
      </c>
      <c r="AC2099" t="s">
        <v>673</v>
      </c>
      <c r="AD2099" t="s">
        <v>517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462</v>
      </c>
      <c r="C2100" t="s">
        <v>65</v>
      </c>
      <c r="D2100" t="s">
        <v>491</v>
      </c>
      <c r="E2100" t="s">
        <v>491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517</v>
      </c>
      <c r="AC2100" t="s">
        <v>513</v>
      </c>
      <c r="AD2100" t="s">
        <v>513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462</v>
      </c>
      <c r="C2101" t="s">
        <v>65</v>
      </c>
      <c r="D2101" t="s">
        <v>491</v>
      </c>
      <c r="E2101" t="s">
        <v>513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517</v>
      </c>
      <c r="AC2101" t="s">
        <v>517</v>
      </c>
      <c r="AD2101" t="s">
        <v>164</v>
      </c>
      <c r="AE2101" t="s">
        <v>657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462</v>
      </c>
      <c r="C2102" t="s">
        <v>65</v>
      </c>
      <c r="D2102" t="s">
        <v>491</v>
      </c>
      <c r="E2102" t="s">
        <v>517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517</v>
      </c>
      <c r="AC2102" t="s">
        <v>517</v>
      </c>
      <c r="AD2102" t="s">
        <v>517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462</v>
      </c>
      <c r="C2103" t="s">
        <v>65</v>
      </c>
      <c r="D2103" t="s">
        <v>491</v>
      </c>
      <c r="E2103" t="s">
        <v>512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517</v>
      </c>
      <c r="AC2103" t="s">
        <v>517</v>
      </c>
      <c r="AD2103" t="s">
        <v>517</v>
      </c>
      <c r="AE2103" t="s">
        <v>657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462</v>
      </c>
      <c r="C2104" t="s">
        <v>65</v>
      </c>
      <c r="D2104" t="s">
        <v>513</v>
      </c>
      <c r="E2104" t="s">
        <v>491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517</v>
      </c>
      <c r="AC2104" t="s">
        <v>512</v>
      </c>
      <c r="AD2104" t="s">
        <v>517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462</v>
      </c>
      <c r="C2105" t="s">
        <v>65</v>
      </c>
      <c r="D2105" t="s">
        <v>492</v>
      </c>
      <c r="E2105" t="s">
        <v>490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517</v>
      </c>
      <c r="AC2105" t="s">
        <v>512</v>
      </c>
      <c r="AD2105" t="s">
        <v>517</v>
      </c>
      <c r="AE2105" t="s">
        <v>657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462</v>
      </c>
      <c r="C2106" t="s">
        <v>65</v>
      </c>
      <c r="D2106" t="s">
        <v>492</v>
      </c>
      <c r="E2106" t="s">
        <v>492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517</v>
      </c>
      <c r="AC2106" t="s">
        <v>657</v>
      </c>
      <c r="AD2106" t="s">
        <v>164</v>
      </c>
      <c r="AE2106" t="s">
        <v>657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462</v>
      </c>
      <c r="C2107" t="s">
        <v>65</v>
      </c>
      <c r="D2107" t="s">
        <v>517</v>
      </c>
      <c r="E2107" t="s">
        <v>517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517</v>
      </c>
      <c r="AC2107" t="s">
        <v>657</v>
      </c>
      <c r="AD2107" t="s">
        <v>517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462</v>
      </c>
      <c r="C2108" t="s">
        <v>65</v>
      </c>
      <c r="D2108" t="s">
        <v>512</v>
      </c>
      <c r="E2108" t="s">
        <v>490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517</v>
      </c>
      <c r="AC2108" t="s">
        <v>657</v>
      </c>
      <c r="AD2108" t="s">
        <v>517</v>
      </c>
      <c r="AE2108" t="s">
        <v>657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462</v>
      </c>
      <c r="C2109" t="s">
        <v>65</v>
      </c>
      <c r="D2109" t="s">
        <v>512</v>
      </c>
      <c r="E2109" t="s">
        <v>512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517</v>
      </c>
      <c r="AC2109" t="s">
        <v>519</v>
      </c>
      <c r="AD2109" t="s">
        <v>517</v>
      </c>
      <c r="AE2109" t="s">
        <v>657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462</v>
      </c>
      <c r="C2110" t="s">
        <v>65</v>
      </c>
      <c r="D2110" t="s">
        <v>519</v>
      </c>
      <c r="E2110" t="s">
        <v>491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512</v>
      </c>
      <c r="AC2110" t="s">
        <v>511</v>
      </c>
      <c r="AD2110" t="s">
        <v>512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462</v>
      </c>
      <c r="C2111" t="s">
        <v>65</v>
      </c>
      <c r="D2111" t="s">
        <v>519</v>
      </c>
      <c r="E2111" t="s">
        <v>519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512</v>
      </c>
      <c r="AC2111" t="s">
        <v>490</v>
      </c>
      <c r="AD2111" t="s">
        <v>512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462</v>
      </c>
      <c r="C2112" t="s">
        <v>65</v>
      </c>
      <c r="D2112" t="s">
        <v>493</v>
      </c>
      <c r="E2112" t="s">
        <v>493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512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462</v>
      </c>
      <c r="C2113" t="s">
        <v>65</v>
      </c>
      <c r="D2113" t="s">
        <v>515</v>
      </c>
      <c r="E2113" t="s">
        <v>515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512</v>
      </c>
      <c r="AC2113" t="s">
        <v>164</v>
      </c>
      <c r="AD2113" t="s">
        <v>164</v>
      </c>
      <c r="AE2113" t="s">
        <v>657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462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512</v>
      </c>
      <c r="AC2114" t="s">
        <v>164</v>
      </c>
      <c r="AD2114" t="s">
        <v>491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462</v>
      </c>
      <c r="C2115" t="s">
        <v>67</v>
      </c>
      <c r="D2115" t="s">
        <v>511</v>
      </c>
      <c r="E2115" t="s">
        <v>511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512</v>
      </c>
      <c r="AC2115" t="s">
        <v>164</v>
      </c>
      <c r="AD2115" t="s">
        <v>491</v>
      </c>
      <c r="AE2115" t="s">
        <v>657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462</v>
      </c>
      <c r="C2116" t="s">
        <v>67</v>
      </c>
      <c r="D2116" t="s">
        <v>490</v>
      </c>
      <c r="E2116" t="s">
        <v>490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512</v>
      </c>
      <c r="AC2116" t="s">
        <v>164</v>
      </c>
      <c r="AD2116" t="s">
        <v>512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462</v>
      </c>
      <c r="C2117" t="s">
        <v>67</v>
      </c>
      <c r="D2117" t="s">
        <v>490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512</v>
      </c>
      <c r="AC2117" t="s">
        <v>164</v>
      </c>
      <c r="AD2117" t="s">
        <v>512</v>
      </c>
      <c r="AE2117" t="s">
        <v>657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462</v>
      </c>
      <c r="C2118" t="s">
        <v>67</v>
      </c>
      <c r="D2118" t="s">
        <v>490</v>
      </c>
      <c r="E2118" t="s">
        <v>491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512</v>
      </c>
      <c r="AC2118" t="s">
        <v>673</v>
      </c>
      <c r="AD2118" t="s">
        <v>491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462</v>
      </c>
      <c r="C2119" t="s">
        <v>67</v>
      </c>
      <c r="D2119" t="s">
        <v>490</v>
      </c>
      <c r="E2119" t="s">
        <v>492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512</v>
      </c>
      <c r="AC2119" t="s">
        <v>673</v>
      </c>
      <c r="AD2119" t="s">
        <v>512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462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512</v>
      </c>
      <c r="AC2120" t="s">
        <v>673</v>
      </c>
      <c r="AD2120" t="s">
        <v>512</v>
      </c>
      <c r="AE2120" t="s">
        <v>657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462</v>
      </c>
      <c r="C2121" t="s">
        <v>67</v>
      </c>
      <c r="D2121" t="s">
        <v>491</v>
      </c>
      <c r="E2121" t="s">
        <v>511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512</v>
      </c>
      <c r="AC2121" t="s">
        <v>513</v>
      </c>
      <c r="AD2121" t="s">
        <v>512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462</v>
      </c>
      <c r="C2122" t="s">
        <v>67</v>
      </c>
      <c r="D2122" t="s">
        <v>491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512</v>
      </c>
      <c r="AC2122" t="s">
        <v>513</v>
      </c>
      <c r="AD2122" t="s">
        <v>512</v>
      </c>
      <c r="AE2122" t="s">
        <v>657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462</v>
      </c>
      <c r="C2123" t="s">
        <v>67</v>
      </c>
      <c r="D2123" t="s">
        <v>491</v>
      </c>
      <c r="E2123" t="s">
        <v>491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512</v>
      </c>
      <c r="AC2123" t="s">
        <v>672</v>
      </c>
      <c r="AD2123" t="s">
        <v>512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462</v>
      </c>
      <c r="C2124" t="s">
        <v>67</v>
      </c>
      <c r="D2124" t="s">
        <v>491</v>
      </c>
      <c r="E2124" t="s">
        <v>513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512</v>
      </c>
      <c r="AC2124" t="s">
        <v>514</v>
      </c>
      <c r="AD2124" t="s">
        <v>512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462</v>
      </c>
      <c r="C2125" t="s">
        <v>67</v>
      </c>
      <c r="D2125" t="s">
        <v>491</v>
      </c>
      <c r="E2125" t="s">
        <v>514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512</v>
      </c>
      <c r="AC2125" t="s">
        <v>517</v>
      </c>
      <c r="AD2125" t="s">
        <v>512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462</v>
      </c>
      <c r="C2126" t="s">
        <v>67</v>
      </c>
      <c r="D2126" t="s">
        <v>491</v>
      </c>
      <c r="E2126" t="s">
        <v>517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512</v>
      </c>
      <c r="AC2126" t="s">
        <v>512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462</v>
      </c>
      <c r="C2127" t="s">
        <v>67</v>
      </c>
      <c r="D2127" t="s">
        <v>491</v>
      </c>
      <c r="E2127" t="s">
        <v>512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512</v>
      </c>
      <c r="AC2127" t="s">
        <v>512</v>
      </c>
      <c r="AD2127" t="s">
        <v>164</v>
      </c>
      <c r="AE2127" t="s">
        <v>657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462</v>
      </c>
      <c r="C2128" t="s">
        <v>67</v>
      </c>
      <c r="D2128" t="s">
        <v>491</v>
      </c>
      <c r="E2128" t="s">
        <v>519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512</v>
      </c>
      <c r="AC2128" t="s">
        <v>512</v>
      </c>
      <c r="AD2128" t="s">
        <v>491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462</v>
      </c>
      <c r="C2129" t="s">
        <v>67</v>
      </c>
      <c r="D2129" t="s">
        <v>513</v>
      </c>
      <c r="E2129" t="s">
        <v>646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512</v>
      </c>
      <c r="AC2129" t="s">
        <v>512</v>
      </c>
      <c r="AD2129" t="s">
        <v>512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462</v>
      </c>
      <c r="C2130" t="s">
        <v>67</v>
      </c>
      <c r="D2130" t="s">
        <v>513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512</v>
      </c>
      <c r="AC2130" t="s">
        <v>512</v>
      </c>
      <c r="AD2130" t="s">
        <v>512</v>
      </c>
      <c r="AE2130" t="s">
        <v>657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462</v>
      </c>
      <c r="C2131" t="s">
        <v>67</v>
      </c>
      <c r="D2131" t="s">
        <v>513</v>
      </c>
      <c r="E2131" t="s">
        <v>491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512</v>
      </c>
      <c r="AC2131" t="s">
        <v>512</v>
      </c>
      <c r="AD2131" t="s">
        <v>567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462</v>
      </c>
      <c r="C2132" t="s">
        <v>67</v>
      </c>
      <c r="D2132" t="s">
        <v>492</v>
      </c>
      <c r="E2132" t="s">
        <v>492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512</v>
      </c>
      <c r="AC2132" t="s">
        <v>657</v>
      </c>
      <c r="AD2132" t="s">
        <v>164</v>
      </c>
      <c r="AE2132" t="s">
        <v>657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462</v>
      </c>
      <c r="C2133" t="s">
        <v>67</v>
      </c>
      <c r="D2133" t="s">
        <v>647</v>
      </c>
      <c r="E2133" t="s">
        <v>647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512</v>
      </c>
      <c r="AC2133" t="s">
        <v>657</v>
      </c>
      <c r="AD2133" t="s">
        <v>491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462</v>
      </c>
      <c r="C2134" t="s">
        <v>67</v>
      </c>
      <c r="D2134" t="s">
        <v>514</v>
      </c>
      <c r="E2134" t="s">
        <v>514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512</v>
      </c>
      <c r="AC2134" t="s">
        <v>657</v>
      </c>
      <c r="AD2134" t="s">
        <v>512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462</v>
      </c>
      <c r="C2135" t="s">
        <v>67</v>
      </c>
      <c r="D2135" t="s">
        <v>517</v>
      </c>
      <c r="E2135" t="s">
        <v>491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512</v>
      </c>
      <c r="AC2135" t="s">
        <v>657</v>
      </c>
      <c r="AD2135" t="s">
        <v>512</v>
      </c>
      <c r="AE2135" t="s">
        <v>657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462</v>
      </c>
      <c r="C2136" t="s">
        <v>67</v>
      </c>
      <c r="D2136" t="s">
        <v>517</v>
      </c>
      <c r="E2136" t="s">
        <v>517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512</v>
      </c>
      <c r="AC2136" t="s">
        <v>657</v>
      </c>
      <c r="AD2136" t="s">
        <v>567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462</v>
      </c>
      <c r="C2137" t="s">
        <v>67</v>
      </c>
      <c r="D2137" t="s">
        <v>512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512</v>
      </c>
      <c r="AC2137" t="s">
        <v>567</v>
      </c>
      <c r="AD2137" t="s">
        <v>512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462</v>
      </c>
      <c r="C2138" t="s">
        <v>67</v>
      </c>
      <c r="D2138" t="s">
        <v>512</v>
      </c>
      <c r="E2138" t="s">
        <v>491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512</v>
      </c>
      <c r="AC2138" t="s">
        <v>567</v>
      </c>
      <c r="AD2138" t="s">
        <v>512</v>
      </c>
      <c r="AE2138" t="s">
        <v>657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462</v>
      </c>
      <c r="C2139" t="s">
        <v>67</v>
      </c>
      <c r="D2139" t="s">
        <v>512</v>
      </c>
      <c r="E2139" t="s">
        <v>512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512</v>
      </c>
      <c r="AC2139" t="s">
        <v>519</v>
      </c>
      <c r="AD2139" t="s">
        <v>512</v>
      </c>
      <c r="AE2139" t="s">
        <v>657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462</v>
      </c>
      <c r="C2140" t="s">
        <v>67</v>
      </c>
      <c r="D2140" t="s">
        <v>519</v>
      </c>
      <c r="E2140" t="s">
        <v>519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519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462</v>
      </c>
      <c r="C2141" t="s">
        <v>67</v>
      </c>
      <c r="D2141" t="s">
        <v>493</v>
      </c>
      <c r="E2141" t="s">
        <v>493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519</v>
      </c>
      <c r="AC2141" t="s">
        <v>164</v>
      </c>
      <c r="AD2141" t="s">
        <v>164</v>
      </c>
      <c r="AE2141" t="s">
        <v>657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462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519</v>
      </c>
      <c r="AC2142" t="s">
        <v>164</v>
      </c>
      <c r="AD2142" t="s">
        <v>519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462</v>
      </c>
      <c r="C2143" t="s">
        <v>69</v>
      </c>
      <c r="D2143" t="s">
        <v>511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519</v>
      </c>
      <c r="AC2143" t="s">
        <v>164</v>
      </c>
      <c r="AD2143" t="s">
        <v>519</v>
      </c>
      <c r="AE2143" t="s">
        <v>657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462</v>
      </c>
      <c r="C2144" t="s">
        <v>69</v>
      </c>
      <c r="D2144" t="s">
        <v>490</v>
      </c>
      <c r="E2144" t="s">
        <v>490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519</v>
      </c>
      <c r="AC2144" t="s">
        <v>673</v>
      </c>
      <c r="AD2144" t="s">
        <v>519</v>
      </c>
      <c r="AE2144" t="s">
        <v>657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462</v>
      </c>
      <c r="C2145" t="s">
        <v>69</v>
      </c>
      <c r="D2145" t="s">
        <v>490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519</v>
      </c>
      <c r="AC2145" t="s">
        <v>513</v>
      </c>
      <c r="AD2145" t="s">
        <v>519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462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519</v>
      </c>
      <c r="AC2146" t="s">
        <v>513</v>
      </c>
      <c r="AD2146" t="s">
        <v>519</v>
      </c>
      <c r="AE2146" t="s">
        <v>657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462</v>
      </c>
      <c r="C2147" t="s">
        <v>69</v>
      </c>
      <c r="D2147" t="s">
        <v>164</v>
      </c>
      <c r="E2147" t="s">
        <v>517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519</v>
      </c>
      <c r="AC2147" t="s">
        <v>514</v>
      </c>
      <c r="AD2147" t="s">
        <v>519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462</v>
      </c>
      <c r="C2148" t="s">
        <v>69</v>
      </c>
      <c r="D2148" t="s">
        <v>164</v>
      </c>
      <c r="E2148" t="s">
        <v>512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519</v>
      </c>
      <c r="AC2148" t="s">
        <v>517</v>
      </c>
      <c r="AD2148" t="s">
        <v>519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462</v>
      </c>
      <c r="C2149" t="s">
        <v>69</v>
      </c>
      <c r="D2149" t="s">
        <v>491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519</v>
      </c>
      <c r="AC2149" t="s">
        <v>512</v>
      </c>
      <c r="AD2149" t="s">
        <v>512</v>
      </c>
      <c r="AE2149" t="s">
        <v>657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462</v>
      </c>
      <c r="C2150" t="s">
        <v>69</v>
      </c>
      <c r="D2150" t="s">
        <v>491</v>
      </c>
      <c r="E2150" t="s">
        <v>491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519</v>
      </c>
      <c r="AC2150" t="s">
        <v>512</v>
      </c>
      <c r="AD2150" t="s">
        <v>519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462</v>
      </c>
      <c r="C2151" t="s">
        <v>69</v>
      </c>
      <c r="D2151" t="s">
        <v>491</v>
      </c>
      <c r="E2151" t="s">
        <v>513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519</v>
      </c>
      <c r="AC2151" t="s">
        <v>512</v>
      </c>
      <c r="AD2151" t="s">
        <v>519</v>
      </c>
      <c r="AE2151" t="s">
        <v>657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462</v>
      </c>
      <c r="C2152" t="s">
        <v>69</v>
      </c>
      <c r="D2152" t="s">
        <v>491</v>
      </c>
      <c r="E2152" t="s">
        <v>517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519</v>
      </c>
      <c r="AC2152" t="s">
        <v>657</v>
      </c>
      <c r="AD2152" t="s">
        <v>164</v>
      </c>
      <c r="AE2152" t="s">
        <v>657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462</v>
      </c>
      <c r="C2153" t="s">
        <v>69</v>
      </c>
      <c r="D2153" t="s">
        <v>491</v>
      </c>
      <c r="E2153" t="s">
        <v>512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519</v>
      </c>
      <c r="AC2153" t="s">
        <v>657</v>
      </c>
      <c r="AD2153" t="s">
        <v>519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462</v>
      </c>
      <c r="C2154" t="s">
        <v>69</v>
      </c>
      <c r="D2154" t="s">
        <v>513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519</v>
      </c>
      <c r="AC2154" t="s">
        <v>657</v>
      </c>
      <c r="AD2154" t="s">
        <v>519</v>
      </c>
      <c r="AE2154" t="s">
        <v>657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462</v>
      </c>
      <c r="C2155" t="s">
        <v>69</v>
      </c>
      <c r="D2155" t="s">
        <v>513</v>
      </c>
      <c r="E2155" t="s">
        <v>513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519</v>
      </c>
      <c r="AC2155" t="s">
        <v>519</v>
      </c>
      <c r="AD2155" t="s">
        <v>164</v>
      </c>
      <c r="AE2155" t="s">
        <v>657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462</v>
      </c>
      <c r="C2156" t="s">
        <v>69</v>
      </c>
      <c r="D2156" t="s">
        <v>492</v>
      </c>
      <c r="E2156" t="s">
        <v>492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519</v>
      </c>
      <c r="AC2156" t="s">
        <v>519</v>
      </c>
      <c r="AD2156" t="s">
        <v>519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462</v>
      </c>
      <c r="C2157" t="s">
        <v>69</v>
      </c>
      <c r="D2157" t="s">
        <v>647</v>
      </c>
      <c r="E2157" t="s">
        <v>647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493</v>
      </c>
      <c r="AC2157" t="s">
        <v>164</v>
      </c>
      <c r="AD2157" t="s">
        <v>493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462</v>
      </c>
      <c r="C2158" t="s">
        <v>69</v>
      </c>
      <c r="D2158" t="s">
        <v>514</v>
      </c>
      <c r="E2158" t="s">
        <v>514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493</v>
      </c>
      <c r="AC2158" t="s">
        <v>164</v>
      </c>
      <c r="AD2158" t="s">
        <v>493</v>
      </c>
      <c r="AE2158" t="s">
        <v>657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462</v>
      </c>
      <c r="C2159" t="s">
        <v>69</v>
      </c>
      <c r="D2159" t="s">
        <v>517</v>
      </c>
      <c r="E2159" t="s">
        <v>517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493</v>
      </c>
      <c r="AC2159" t="s">
        <v>673</v>
      </c>
      <c r="AD2159" t="s">
        <v>493</v>
      </c>
      <c r="AE2159" t="s">
        <v>657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462</v>
      </c>
      <c r="C2160" t="s">
        <v>69</v>
      </c>
      <c r="D2160" t="s">
        <v>512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493</v>
      </c>
      <c r="AC2160" t="s">
        <v>513</v>
      </c>
      <c r="AD2160" t="s">
        <v>493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462</v>
      </c>
      <c r="C2161" t="s">
        <v>69</v>
      </c>
      <c r="D2161" t="s">
        <v>512</v>
      </c>
      <c r="E2161" t="s">
        <v>491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493</v>
      </c>
      <c r="AC2161" t="s">
        <v>513</v>
      </c>
      <c r="AD2161" t="s">
        <v>493</v>
      </c>
      <c r="AE2161" t="s">
        <v>657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462</v>
      </c>
      <c r="C2162" t="s">
        <v>69</v>
      </c>
      <c r="D2162" t="s">
        <v>512</v>
      </c>
      <c r="E2162" t="s">
        <v>512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493</v>
      </c>
      <c r="AC2162" t="s">
        <v>672</v>
      </c>
      <c r="AD2162" t="s">
        <v>493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462</v>
      </c>
      <c r="C2163" t="s">
        <v>69</v>
      </c>
      <c r="D2163" t="s">
        <v>519</v>
      </c>
      <c r="E2163" t="s">
        <v>519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493</v>
      </c>
      <c r="AC2163" t="s">
        <v>672</v>
      </c>
      <c r="AD2163" t="s">
        <v>493</v>
      </c>
      <c r="AE2163" t="s">
        <v>657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462</v>
      </c>
      <c r="C2164" t="s">
        <v>69</v>
      </c>
      <c r="D2164" t="s">
        <v>493</v>
      </c>
      <c r="E2164" t="s">
        <v>493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493</v>
      </c>
      <c r="AC2164" t="s">
        <v>512</v>
      </c>
      <c r="AD2164" t="s">
        <v>164</v>
      </c>
      <c r="AE2164" t="s">
        <v>657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462</v>
      </c>
      <c r="C2165" t="s">
        <v>69</v>
      </c>
      <c r="D2165" t="s">
        <v>515</v>
      </c>
      <c r="E2165" t="s">
        <v>515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493</v>
      </c>
      <c r="AC2165" t="s">
        <v>512</v>
      </c>
      <c r="AD2165" t="s">
        <v>493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462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493</v>
      </c>
      <c r="AC2166" t="s">
        <v>512</v>
      </c>
      <c r="AD2166" t="s">
        <v>493</v>
      </c>
      <c r="AE2166" t="s">
        <v>657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462</v>
      </c>
      <c r="C2167" t="s">
        <v>71</v>
      </c>
      <c r="D2167" t="s">
        <v>511</v>
      </c>
      <c r="E2167" t="s">
        <v>511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493</v>
      </c>
      <c r="AC2167" t="s">
        <v>493</v>
      </c>
      <c r="AD2167" t="s">
        <v>493</v>
      </c>
      <c r="AE2167" t="s">
        <v>657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462</v>
      </c>
      <c r="C2168" t="s">
        <v>71</v>
      </c>
      <c r="D2168" t="s">
        <v>490</v>
      </c>
      <c r="E2168" t="s">
        <v>490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515</v>
      </c>
      <c r="AC2168" t="s">
        <v>512</v>
      </c>
      <c r="AD2168" t="s">
        <v>515</v>
      </c>
      <c r="AE2168" t="s">
        <v>657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462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515</v>
      </c>
      <c r="AC2169" t="s">
        <v>493</v>
      </c>
      <c r="AD2169" t="s">
        <v>493</v>
      </c>
      <c r="AE2169" t="s">
        <v>657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462</v>
      </c>
      <c r="C2170" t="s">
        <v>71</v>
      </c>
      <c r="D2170" t="s">
        <v>164</v>
      </c>
      <c r="E2170" t="s">
        <v>512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657</v>
      </c>
      <c r="AE2170" t="s">
        <v>657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462</v>
      </c>
      <c r="C2171" t="s">
        <v>71</v>
      </c>
      <c r="D2171" t="s">
        <v>491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671</v>
      </c>
      <c r="AC2171" t="s">
        <v>671</v>
      </c>
      <c r="AD2171" t="s">
        <v>671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462</v>
      </c>
      <c r="C2172" t="s">
        <v>71</v>
      </c>
      <c r="D2172" t="s">
        <v>491</v>
      </c>
      <c r="E2172" t="s">
        <v>491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671</v>
      </c>
      <c r="AC2172" t="s">
        <v>671</v>
      </c>
      <c r="AD2172" t="s">
        <v>671</v>
      </c>
      <c r="AE2172" t="s">
        <v>657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462</v>
      </c>
      <c r="C2173" t="s">
        <v>71</v>
      </c>
      <c r="D2173" t="s">
        <v>491</v>
      </c>
      <c r="E2173" t="s">
        <v>492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671</v>
      </c>
      <c r="AC2173" t="s">
        <v>511</v>
      </c>
      <c r="AD2173" t="s">
        <v>671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462</v>
      </c>
      <c r="C2174" t="s">
        <v>71</v>
      </c>
      <c r="D2174" t="s">
        <v>491</v>
      </c>
      <c r="E2174" t="s">
        <v>517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671</v>
      </c>
      <c r="AC2174" t="s">
        <v>513</v>
      </c>
      <c r="AD2174" t="s">
        <v>671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462</v>
      </c>
      <c r="C2175" t="s">
        <v>71</v>
      </c>
      <c r="D2175" t="s">
        <v>513</v>
      </c>
      <c r="E2175" t="s">
        <v>513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671</v>
      </c>
      <c r="AC2175" t="s">
        <v>513</v>
      </c>
      <c r="AD2175" t="s">
        <v>671</v>
      </c>
      <c r="AE2175" t="s">
        <v>657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462</v>
      </c>
      <c r="C2176" t="s">
        <v>71</v>
      </c>
      <c r="D2176" t="s">
        <v>492</v>
      </c>
      <c r="E2176" t="s">
        <v>492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671</v>
      </c>
      <c r="AC2176" t="s">
        <v>517</v>
      </c>
      <c r="AD2176" t="s">
        <v>164</v>
      </c>
      <c r="AE2176" t="s">
        <v>657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462</v>
      </c>
      <c r="C2177" t="s">
        <v>71</v>
      </c>
      <c r="D2177" t="s">
        <v>647</v>
      </c>
      <c r="E2177" t="s">
        <v>647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671</v>
      </c>
      <c r="AC2177" t="s">
        <v>512</v>
      </c>
      <c r="AD2177" t="s">
        <v>671</v>
      </c>
      <c r="AE2177" t="s">
        <v>657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462</v>
      </c>
      <c r="C2178" t="s">
        <v>71</v>
      </c>
      <c r="D2178" t="s">
        <v>514</v>
      </c>
      <c r="E2178" t="s">
        <v>514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671</v>
      </c>
      <c r="AC2178" t="s">
        <v>657</v>
      </c>
      <c r="AD2178" t="s">
        <v>671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462</v>
      </c>
      <c r="C2179" t="s">
        <v>71</v>
      </c>
      <c r="D2179" t="s">
        <v>517</v>
      </c>
      <c r="E2179" t="s">
        <v>517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511</v>
      </c>
      <c r="AC2179" t="s">
        <v>511</v>
      </c>
      <c r="AD2179" t="s">
        <v>511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462</v>
      </c>
      <c r="C2180" t="s">
        <v>71</v>
      </c>
      <c r="D2180" t="s">
        <v>512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511</v>
      </c>
      <c r="AC2180" t="s">
        <v>164</v>
      </c>
      <c r="AD2180" t="s">
        <v>511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462</v>
      </c>
      <c r="C2181" t="s">
        <v>71</v>
      </c>
      <c r="D2181" t="s">
        <v>512</v>
      </c>
      <c r="E2181" t="s">
        <v>491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511</v>
      </c>
      <c r="AC2181" t="s">
        <v>164</v>
      </c>
      <c r="AD2181" t="s">
        <v>164</v>
      </c>
      <c r="AE2181" t="s">
        <v>657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462</v>
      </c>
      <c r="C2182" t="s">
        <v>71</v>
      </c>
      <c r="D2182" t="s">
        <v>512</v>
      </c>
      <c r="E2182" t="s">
        <v>512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511</v>
      </c>
      <c r="AC2182" t="s">
        <v>164</v>
      </c>
      <c r="AD2182" t="s">
        <v>491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462</v>
      </c>
      <c r="C2183" t="s">
        <v>71</v>
      </c>
      <c r="D2183" t="s">
        <v>519</v>
      </c>
      <c r="E2183" t="s">
        <v>519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511</v>
      </c>
      <c r="AC2183" t="s">
        <v>513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462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511</v>
      </c>
      <c r="AC2184" t="s">
        <v>513</v>
      </c>
      <c r="AD2184" t="s">
        <v>164</v>
      </c>
      <c r="AE2184" t="s">
        <v>657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462</v>
      </c>
      <c r="C2185" t="s">
        <v>73</v>
      </c>
      <c r="D2185" t="s">
        <v>511</v>
      </c>
      <c r="E2185" t="s">
        <v>511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511</v>
      </c>
      <c r="AC2185" t="s">
        <v>672</v>
      </c>
      <c r="AD2185" t="s">
        <v>511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462</v>
      </c>
      <c r="C2186" t="s">
        <v>73</v>
      </c>
      <c r="D2186" t="s">
        <v>490</v>
      </c>
      <c r="E2186" t="s">
        <v>490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511</v>
      </c>
      <c r="AC2186" t="s">
        <v>672</v>
      </c>
      <c r="AD2186" t="s">
        <v>511</v>
      </c>
      <c r="AE2186" t="s">
        <v>657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462</v>
      </c>
      <c r="C2187" t="s">
        <v>73</v>
      </c>
      <c r="D2187" t="s">
        <v>164</v>
      </c>
      <c r="E2187" t="s">
        <v>511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511</v>
      </c>
      <c r="AC2187" t="s">
        <v>672</v>
      </c>
      <c r="AD2187" t="s">
        <v>164</v>
      </c>
      <c r="AE2187" t="s">
        <v>657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462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511</v>
      </c>
      <c r="AC2188" t="s">
        <v>672</v>
      </c>
      <c r="AD2188" t="s">
        <v>491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462</v>
      </c>
      <c r="C2189" t="s">
        <v>73</v>
      </c>
      <c r="D2189" t="s">
        <v>164</v>
      </c>
      <c r="E2189" t="s">
        <v>513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511</v>
      </c>
      <c r="AC2189" t="s">
        <v>512</v>
      </c>
      <c r="AD2189" t="s">
        <v>511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462</v>
      </c>
      <c r="C2190" t="s">
        <v>73</v>
      </c>
      <c r="D2190" t="s">
        <v>164</v>
      </c>
      <c r="E2190" t="s">
        <v>517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511</v>
      </c>
      <c r="AC2190" t="s">
        <v>512</v>
      </c>
      <c r="AD2190" t="s">
        <v>511</v>
      </c>
      <c r="AE2190" t="s">
        <v>657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462</v>
      </c>
      <c r="C2191" t="s">
        <v>73</v>
      </c>
      <c r="D2191" t="s">
        <v>164</v>
      </c>
      <c r="E2191" t="s">
        <v>512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511</v>
      </c>
      <c r="AC2191" t="s">
        <v>512</v>
      </c>
      <c r="AD2191" t="s">
        <v>490</v>
      </c>
      <c r="AE2191" t="s">
        <v>657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462</v>
      </c>
      <c r="C2192" t="s">
        <v>73</v>
      </c>
      <c r="D2192" t="s">
        <v>491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511</v>
      </c>
      <c r="AC2192" t="s">
        <v>512</v>
      </c>
      <c r="AD2192" t="s">
        <v>164</v>
      </c>
      <c r="AE2192" t="s">
        <v>657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462</v>
      </c>
      <c r="C2193" t="s">
        <v>73</v>
      </c>
      <c r="D2193" t="s">
        <v>491</v>
      </c>
      <c r="E2193" t="s">
        <v>491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511</v>
      </c>
      <c r="AC2193" t="s">
        <v>512</v>
      </c>
      <c r="AD2193" t="s">
        <v>491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462</v>
      </c>
      <c r="C2194" t="s">
        <v>73</v>
      </c>
      <c r="D2194" t="s">
        <v>491</v>
      </c>
      <c r="E2194" t="s">
        <v>517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511</v>
      </c>
      <c r="AC2194" t="s">
        <v>512</v>
      </c>
      <c r="AD2194" t="s">
        <v>491</v>
      </c>
      <c r="AE2194" t="s">
        <v>657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462</v>
      </c>
      <c r="C2195" t="s">
        <v>73</v>
      </c>
      <c r="D2195" t="s">
        <v>491</v>
      </c>
      <c r="E2195" t="s">
        <v>512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490</v>
      </c>
      <c r="AC2195" t="s">
        <v>671</v>
      </c>
      <c r="AD2195" t="s">
        <v>490</v>
      </c>
      <c r="AE2195" t="s">
        <v>657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462</v>
      </c>
      <c r="C2196" t="s">
        <v>73</v>
      </c>
      <c r="D2196" t="s">
        <v>513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490</v>
      </c>
      <c r="AC2196" t="s">
        <v>490</v>
      </c>
      <c r="AD2196" t="s">
        <v>490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462</v>
      </c>
      <c r="C2197" t="s">
        <v>73</v>
      </c>
      <c r="D2197" t="s">
        <v>513</v>
      </c>
      <c r="E2197" t="s">
        <v>513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490</v>
      </c>
      <c r="AC2197" t="s">
        <v>490</v>
      </c>
      <c r="AD2197" t="s">
        <v>490</v>
      </c>
      <c r="AE2197" t="s">
        <v>657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462</v>
      </c>
      <c r="C2198" t="s">
        <v>73</v>
      </c>
      <c r="D2198" t="s">
        <v>492</v>
      </c>
      <c r="E2198" t="s">
        <v>492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490</v>
      </c>
      <c r="AC2198" t="s">
        <v>490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462</v>
      </c>
      <c r="C2199" t="s">
        <v>73</v>
      </c>
      <c r="D2199" t="s">
        <v>514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490</v>
      </c>
      <c r="AC2199" t="s">
        <v>490</v>
      </c>
      <c r="AD2199" t="s">
        <v>164</v>
      </c>
      <c r="AE2199" t="s">
        <v>657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462</v>
      </c>
      <c r="C2200" t="s">
        <v>73</v>
      </c>
      <c r="D2200" t="s">
        <v>514</v>
      </c>
      <c r="E2200" t="s">
        <v>514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490</v>
      </c>
      <c r="AC2200" t="s">
        <v>164</v>
      </c>
      <c r="AD2200" t="s">
        <v>490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462</v>
      </c>
      <c r="C2201" t="s">
        <v>73</v>
      </c>
      <c r="D2201" t="s">
        <v>517</v>
      </c>
      <c r="E2201" t="s">
        <v>511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490</v>
      </c>
      <c r="AC2201" t="s">
        <v>164</v>
      </c>
      <c r="AD2201" t="s">
        <v>164</v>
      </c>
      <c r="AE2201" t="s">
        <v>657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462</v>
      </c>
      <c r="C2202" t="s">
        <v>73</v>
      </c>
      <c r="D2202" t="s">
        <v>517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490</v>
      </c>
      <c r="AC2202" t="s">
        <v>513</v>
      </c>
      <c r="AD2202" t="s">
        <v>490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462</v>
      </c>
      <c r="C2203" t="s">
        <v>73</v>
      </c>
      <c r="D2203" t="s">
        <v>517</v>
      </c>
      <c r="E2203" t="s">
        <v>517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490</v>
      </c>
      <c r="AC2203" t="s">
        <v>513</v>
      </c>
      <c r="AD2203" t="s">
        <v>490</v>
      </c>
      <c r="AE2203" t="s">
        <v>657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462</v>
      </c>
      <c r="C2204" t="s">
        <v>73</v>
      </c>
      <c r="D2204" t="s">
        <v>512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490</v>
      </c>
      <c r="AC2204" t="s">
        <v>672</v>
      </c>
      <c r="AD2204" t="s">
        <v>490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462</v>
      </c>
      <c r="C2205" t="s">
        <v>73</v>
      </c>
      <c r="D2205" t="s">
        <v>512</v>
      </c>
      <c r="E2205" t="s">
        <v>491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490</v>
      </c>
      <c r="AC2205" t="s">
        <v>672</v>
      </c>
      <c r="AD2205" t="s">
        <v>490</v>
      </c>
      <c r="AE2205" t="s">
        <v>657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462</v>
      </c>
      <c r="C2206" t="s">
        <v>73</v>
      </c>
      <c r="D2206" t="s">
        <v>512</v>
      </c>
      <c r="E2206" t="s">
        <v>512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490</v>
      </c>
      <c r="AC2206" t="s">
        <v>514</v>
      </c>
      <c r="AD2206" t="s">
        <v>490</v>
      </c>
      <c r="AE2206" t="s">
        <v>657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462</v>
      </c>
      <c r="C2207" t="s">
        <v>73</v>
      </c>
      <c r="D2207" t="s">
        <v>519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490</v>
      </c>
      <c r="AC2207" t="s">
        <v>517</v>
      </c>
      <c r="AD2207" t="s">
        <v>490</v>
      </c>
      <c r="AE2207" t="s">
        <v>657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462</v>
      </c>
      <c r="C2208" t="s">
        <v>73</v>
      </c>
      <c r="D2208" t="s">
        <v>519</v>
      </c>
      <c r="E2208" t="s">
        <v>519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490</v>
      </c>
      <c r="AC2208" t="s">
        <v>512</v>
      </c>
      <c r="AD2208" t="s">
        <v>511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463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490</v>
      </c>
      <c r="AC2209" t="s">
        <v>512</v>
      </c>
      <c r="AD2209" t="s">
        <v>490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463</v>
      </c>
      <c r="C2210" t="s">
        <v>57</v>
      </c>
      <c r="D2210" t="s">
        <v>511</v>
      </c>
      <c r="E2210" t="s">
        <v>511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490</v>
      </c>
      <c r="AC2210" t="s">
        <v>512</v>
      </c>
      <c r="AD2210" t="s">
        <v>490</v>
      </c>
      <c r="AE2210" t="s">
        <v>657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463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490</v>
      </c>
      <c r="AC2211" t="s">
        <v>512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463</v>
      </c>
      <c r="C2212" t="s">
        <v>57</v>
      </c>
      <c r="D2212" t="s">
        <v>164</v>
      </c>
      <c r="E2212" t="s">
        <v>491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490</v>
      </c>
      <c r="AC2212" t="s">
        <v>512</v>
      </c>
      <c r="AD2212" t="s">
        <v>164</v>
      </c>
      <c r="AE2212" t="s">
        <v>657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463</v>
      </c>
      <c r="C2213" t="s">
        <v>57</v>
      </c>
      <c r="D2213" t="s">
        <v>491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490</v>
      </c>
      <c r="AC2213" t="s">
        <v>657</v>
      </c>
      <c r="AD2213" t="s">
        <v>490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463</v>
      </c>
      <c r="C2214" t="s">
        <v>57</v>
      </c>
      <c r="D2214" t="s">
        <v>491</v>
      </c>
      <c r="E2214" t="s">
        <v>491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490</v>
      </c>
      <c r="AC2214" t="s">
        <v>657</v>
      </c>
      <c r="AD2214" t="s">
        <v>490</v>
      </c>
      <c r="AE2214" t="s">
        <v>657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463</v>
      </c>
      <c r="C2215" t="s">
        <v>57</v>
      </c>
      <c r="D2215" t="s">
        <v>492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490</v>
      </c>
      <c r="AC2215" t="s">
        <v>657</v>
      </c>
      <c r="AD2215" t="s">
        <v>164</v>
      </c>
      <c r="AE2215" t="s">
        <v>657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463</v>
      </c>
      <c r="C2216" t="s">
        <v>57</v>
      </c>
      <c r="D2216" t="s">
        <v>492</v>
      </c>
      <c r="E2216" t="s">
        <v>492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490</v>
      </c>
      <c r="AC2216" t="s">
        <v>519</v>
      </c>
      <c r="AD2216" t="s">
        <v>490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463</v>
      </c>
      <c r="C2217" t="s">
        <v>57</v>
      </c>
      <c r="D2217" t="s">
        <v>519</v>
      </c>
      <c r="E2217" t="s">
        <v>519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490</v>
      </c>
      <c r="AC2217" t="s">
        <v>519</v>
      </c>
      <c r="AD2217" t="s">
        <v>490</v>
      </c>
      <c r="AE2217" t="s">
        <v>657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463</v>
      </c>
      <c r="C2218" t="s">
        <v>57</v>
      </c>
      <c r="D2218" t="s">
        <v>493</v>
      </c>
      <c r="E2218" t="s">
        <v>493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671</v>
      </c>
      <c r="AD2218" t="s">
        <v>671</v>
      </c>
      <c r="AE2218" t="s">
        <v>657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463</v>
      </c>
      <c r="C2219" t="s">
        <v>59</v>
      </c>
      <c r="D2219" t="s">
        <v>490</v>
      </c>
      <c r="E2219" t="s">
        <v>490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671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463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671</v>
      </c>
      <c r="AD2220" t="s">
        <v>164</v>
      </c>
      <c r="AE2220" t="s">
        <v>657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463</v>
      </c>
      <c r="C2221" t="s">
        <v>59</v>
      </c>
      <c r="D2221" t="s">
        <v>164</v>
      </c>
      <c r="E2221" t="s">
        <v>491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511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463</v>
      </c>
      <c r="C2222" t="s">
        <v>59</v>
      </c>
      <c r="D2222" t="s">
        <v>491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511</v>
      </c>
      <c r="AD2222" t="s">
        <v>164</v>
      </c>
      <c r="AE2222" t="s">
        <v>657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463</v>
      </c>
      <c r="C2223" t="s">
        <v>59</v>
      </c>
      <c r="D2223" t="s">
        <v>491</v>
      </c>
      <c r="E2223" t="s">
        <v>491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490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463</v>
      </c>
      <c r="C2224" t="s">
        <v>59</v>
      </c>
      <c r="D2224" t="s">
        <v>492</v>
      </c>
      <c r="E2224" t="s">
        <v>492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490</v>
      </c>
      <c r="AD2224" t="s">
        <v>164</v>
      </c>
      <c r="AE2224" t="s">
        <v>657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463</v>
      </c>
      <c r="C2225" t="s">
        <v>61</v>
      </c>
      <c r="D2225" t="s">
        <v>511</v>
      </c>
      <c r="E2225" t="s">
        <v>491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463</v>
      </c>
      <c r="C2226" t="s">
        <v>61</v>
      </c>
      <c r="D2226" t="s">
        <v>490</v>
      </c>
      <c r="E2226" t="s">
        <v>490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657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463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491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463</v>
      </c>
      <c r="C2228" t="s">
        <v>61</v>
      </c>
      <c r="D2228" t="s">
        <v>164</v>
      </c>
      <c r="E2228" t="s">
        <v>491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512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463</v>
      </c>
      <c r="C2229" t="s">
        <v>61</v>
      </c>
      <c r="D2229" t="s">
        <v>164</v>
      </c>
      <c r="E2229" t="s">
        <v>492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512</v>
      </c>
      <c r="AE2229" t="s">
        <v>657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463</v>
      </c>
      <c r="C2230" t="s">
        <v>61</v>
      </c>
      <c r="D2230" t="s">
        <v>569</v>
      </c>
      <c r="E2230" t="s">
        <v>569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673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463</v>
      </c>
      <c r="C2231" t="s">
        <v>61</v>
      </c>
      <c r="D2231" t="s">
        <v>491</v>
      </c>
      <c r="E2231" t="s">
        <v>511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673</v>
      </c>
      <c r="AD2231" t="s">
        <v>164</v>
      </c>
      <c r="AE2231" t="s">
        <v>657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463</v>
      </c>
      <c r="C2232" t="s">
        <v>61</v>
      </c>
      <c r="D2232" t="s">
        <v>491</v>
      </c>
      <c r="E2232" t="s">
        <v>491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673</v>
      </c>
      <c r="AD2232" t="s">
        <v>491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463</v>
      </c>
      <c r="C2233" t="s">
        <v>61</v>
      </c>
      <c r="D2233" t="s">
        <v>491</v>
      </c>
      <c r="E2233" t="s">
        <v>492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673</v>
      </c>
      <c r="AD2233" t="s">
        <v>491</v>
      </c>
      <c r="AE2233" t="s">
        <v>657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463</v>
      </c>
      <c r="C2234" t="s">
        <v>61</v>
      </c>
      <c r="D2234" t="s">
        <v>492</v>
      </c>
      <c r="E2234" t="s">
        <v>492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513</v>
      </c>
      <c r="AD2234" t="s">
        <v>511</v>
      </c>
      <c r="AE2234" t="s">
        <v>657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463</v>
      </c>
      <c r="C2235" t="s">
        <v>61</v>
      </c>
      <c r="D2235" t="s">
        <v>493</v>
      </c>
      <c r="E2235" t="s">
        <v>493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513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463</v>
      </c>
      <c r="C2236" t="s">
        <v>63</v>
      </c>
      <c r="D2236" t="s">
        <v>511</v>
      </c>
      <c r="E2236" t="s">
        <v>511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513</v>
      </c>
      <c r="AD2236" t="s">
        <v>164</v>
      </c>
      <c r="AE2236" t="s">
        <v>657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463</v>
      </c>
      <c r="C2237" t="s">
        <v>63</v>
      </c>
      <c r="D2237" t="s">
        <v>490</v>
      </c>
      <c r="E2237" t="s">
        <v>490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513</v>
      </c>
      <c r="AD2237" t="s">
        <v>491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463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513</v>
      </c>
      <c r="AD2238" t="s">
        <v>491</v>
      </c>
      <c r="AE2238" t="s">
        <v>657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463</v>
      </c>
      <c r="C2239" t="s">
        <v>63</v>
      </c>
      <c r="D2239" t="s">
        <v>491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513</v>
      </c>
      <c r="AD2239" t="s">
        <v>513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463</v>
      </c>
      <c r="C2240" t="s">
        <v>63</v>
      </c>
      <c r="D2240" t="s">
        <v>491</v>
      </c>
      <c r="E2240" t="s">
        <v>491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513</v>
      </c>
      <c r="AD2240" t="s">
        <v>513</v>
      </c>
      <c r="AE2240" t="s">
        <v>657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463</v>
      </c>
      <c r="C2241" t="s">
        <v>63</v>
      </c>
      <c r="D2241" t="s">
        <v>491</v>
      </c>
      <c r="E2241" t="s">
        <v>513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513</v>
      </c>
      <c r="AD2241" t="s">
        <v>512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463</v>
      </c>
      <c r="C2242" t="s">
        <v>63</v>
      </c>
      <c r="D2242" t="s">
        <v>492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492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463</v>
      </c>
      <c r="C2243" t="s">
        <v>63</v>
      </c>
      <c r="D2243" t="s">
        <v>492</v>
      </c>
      <c r="E2243" t="s">
        <v>492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492</v>
      </c>
      <c r="AD2243" t="s">
        <v>164</v>
      </c>
      <c r="AE2243" t="s">
        <v>657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463</v>
      </c>
      <c r="C2244" t="s">
        <v>63</v>
      </c>
      <c r="D2244" t="s">
        <v>493</v>
      </c>
      <c r="E2244" t="s">
        <v>493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492</v>
      </c>
      <c r="AD2244" t="s">
        <v>491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463</v>
      </c>
      <c r="C2245" t="s">
        <v>65</v>
      </c>
      <c r="D2245" t="s">
        <v>511</v>
      </c>
      <c r="E2245" t="s">
        <v>511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672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463</v>
      </c>
      <c r="C2246" t="s">
        <v>65</v>
      </c>
      <c r="D2246" t="s">
        <v>511</v>
      </c>
      <c r="E2246" t="s">
        <v>491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672</v>
      </c>
      <c r="AD2246" t="s">
        <v>164</v>
      </c>
      <c r="AE2246" t="s">
        <v>657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463</v>
      </c>
      <c r="C2247" t="s">
        <v>65</v>
      </c>
      <c r="D2247" t="s">
        <v>490</v>
      </c>
      <c r="E2247" t="s">
        <v>490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672</v>
      </c>
      <c r="AD2247" t="s">
        <v>491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463</v>
      </c>
      <c r="C2248" t="s">
        <v>65</v>
      </c>
      <c r="D2248" t="s">
        <v>490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672</v>
      </c>
      <c r="AD2248" t="s">
        <v>491</v>
      </c>
      <c r="AE2248" t="s">
        <v>657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463</v>
      </c>
      <c r="C2249" t="s">
        <v>65</v>
      </c>
      <c r="D2249" t="s">
        <v>490</v>
      </c>
      <c r="E2249" t="s">
        <v>492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672</v>
      </c>
      <c r="AD2249" t="s">
        <v>672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463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672</v>
      </c>
      <c r="AD2250" t="s">
        <v>672</v>
      </c>
      <c r="AE2250" t="s">
        <v>657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463</v>
      </c>
      <c r="C2251" t="s">
        <v>65</v>
      </c>
      <c r="D2251" t="s">
        <v>491</v>
      </c>
      <c r="E2251" t="s">
        <v>511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672</v>
      </c>
      <c r="AD2251" t="s">
        <v>512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463</v>
      </c>
      <c r="C2252" t="s">
        <v>65</v>
      </c>
      <c r="D2252" t="s">
        <v>491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514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463</v>
      </c>
      <c r="C2253" t="s">
        <v>65</v>
      </c>
      <c r="D2253" t="s">
        <v>491</v>
      </c>
      <c r="E2253" t="s">
        <v>491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514</v>
      </c>
      <c r="AD2253" t="s">
        <v>164</v>
      </c>
      <c r="AE2253" t="s">
        <v>657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463</v>
      </c>
      <c r="C2254" t="s">
        <v>65</v>
      </c>
      <c r="D2254" t="s">
        <v>491</v>
      </c>
      <c r="E2254" t="s">
        <v>492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514</v>
      </c>
      <c r="AD2254" t="s">
        <v>514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463</v>
      </c>
      <c r="C2255" t="s">
        <v>65</v>
      </c>
      <c r="D2255" t="s">
        <v>491</v>
      </c>
      <c r="E2255" t="s">
        <v>512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514</v>
      </c>
      <c r="AD2255" t="s">
        <v>514</v>
      </c>
      <c r="AE2255" t="s">
        <v>657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463</v>
      </c>
      <c r="C2256" t="s">
        <v>65</v>
      </c>
      <c r="D2256" t="s">
        <v>492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517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463</v>
      </c>
      <c r="C2257" t="s">
        <v>65</v>
      </c>
      <c r="D2257" t="s">
        <v>492</v>
      </c>
      <c r="E2257" t="s">
        <v>492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517</v>
      </c>
      <c r="AD2257" t="s">
        <v>164</v>
      </c>
      <c r="AE2257" t="s">
        <v>657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463</v>
      </c>
      <c r="C2258" t="s">
        <v>65</v>
      </c>
      <c r="D2258" t="s">
        <v>517</v>
      </c>
      <c r="E2258" t="s">
        <v>517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517</v>
      </c>
      <c r="AD2258" t="s">
        <v>517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463</v>
      </c>
      <c r="C2259" t="s">
        <v>65</v>
      </c>
      <c r="D2259" t="s">
        <v>512</v>
      </c>
      <c r="E2259" t="s">
        <v>512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517</v>
      </c>
      <c r="AD2259" t="s">
        <v>517</v>
      </c>
      <c r="AE2259" t="s">
        <v>657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463</v>
      </c>
      <c r="C2260" t="s">
        <v>65</v>
      </c>
      <c r="D2260" t="s">
        <v>493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512</v>
      </c>
      <c r="AD2260" t="s">
        <v>488</v>
      </c>
      <c r="AE2260" t="s">
        <v>657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463</v>
      </c>
      <c r="C2261" t="s">
        <v>65</v>
      </c>
      <c r="D2261" t="s">
        <v>493</v>
      </c>
      <c r="E2261" t="s">
        <v>493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512</v>
      </c>
      <c r="AD2261" t="s">
        <v>511</v>
      </c>
      <c r="AE2261" t="s">
        <v>657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463</v>
      </c>
      <c r="C2262" t="s">
        <v>65</v>
      </c>
      <c r="D2262" t="s">
        <v>515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512</v>
      </c>
      <c r="AD2262" t="s">
        <v>490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463</v>
      </c>
      <c r="C2263" t="s">
        <v>67</v>
      </c>
      <c r="D2263" t="s">
        <v>511</v>
      </c>
      <c r="E2263" t="s">
        <v>511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512</v>
      </c>
      <c r="AD2263" t="s">
        <v>490</v>
      </c>
      <c r="AE2263" t="s">
        <v>657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463</v>
      </c>
      <c r="C2264" t="s">
        <v>67</v>
      </c>
      <c r="D2264" t="s">
        <v>511</v>
      </c>
      <c r="E2264" t="s">
        <v>491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512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463</v>
      </c>
      <c r="C2265" t="s">
        <v>67</v>
      </c>
      <c r="D2265" t="s">
        <v>490</v>
      </c>
      <c r="E2265" t="s">
        <v>490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512</v>
      </c>
      <c r="AD2265" t="s">
        <v>164</v>
      </c>
      <c r="AE2265" t="s">
        <v>657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463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512</v>
      </c>
      <c r="AD2266" t="s">
        <v>491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463</v>
      </c>
      <c r="C2267" t="s">
        <v>67</v>
      </c>
      <c r="D2267" t="s">
        <v>491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512</v>
      </c>
      <c r="AD2267" t="s">
        <v>491</v>
      </c>
      <c r="AE2267" t="s">
        <v>657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463</v>
      </c>
      <c r="C2268" t="s">
        <v>67</v>
      </c>
      <c r="D2268" t="s">
        <v>491</v>
      </c>
      <c r="E2268" t="s">
        <v>491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512</v>
      </c>
      <c r="AD2268" t="s">
        <v>492</v>
      </c>
      <c r="AE2268" t="s">
        <v>657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463</v>
      </c>
      <c r="C2269" t="s">
        <v>67</v>
      </c>
      <c r="D2269" t="s">
        <v>491</v>
      </c>
      <c r="E2269" t="s">
        <v>513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512</v>
      </c>
      <c r="AD2269" t="s">
        <v>672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463</v>
      </c>
      <c r="C2270" t="s">
        <v>67</v>
      </c>
      <c r="D2270" t="s">
        <v>491</v>
      </c>
      <c r="E2270" t="s">
        <v>512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512</v>
      </c>
      <c r="AD2270" t="s">
        <v>512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463</v>
      </c>
      <c r="C2271" t="s">
        <v>67</v>
      </c>
      <c r="D2271" t="s">
        <v>513</v>
      </c>
      <c r="E2271" t="s">
        <v>513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512</v>
      </c>
      <c r="AD2271" t="s">
        <v>512</v>
      </c>
      <c r="AE2271" t="s">
        <v>657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463</v>
      </c>
      <c r="C2272" t="s">
        <v>67</v>
      </c>
      <c r="D2272" t="s">
        <v>492</v>
      </c>
      <c r="E2272" t="s">
        <v>491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512</v>
      </c>
      <c r="AD2272" t="s">
        <v>567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463</v>
      </c>
      <c r="C2273" t="s">
        <v>67</v>
      </c>
      <c r="D2273" t="s">
        <v>492</v>
      </c>
      <c r="E2273" t="s">
        <v>492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512</v>
      </c>
      <c r="AD2273" t="s">
        <v>567</v>
      </c>
      <c r="AE2273" t="s">
        <v>657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463</v>
      </c>
      <c r="C2274" t="s">
        <v>67</v>
      </c>
      <c r="D2274" t="s">
        <v>647</v>
      </c>
      <c r="E2274" t="s">
        <v>647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512</v>
      </c>
      <c r="AD2274" t="s">
        <v>519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463</v>
      </c>
      <c r="C2275" t="s">
        <v>67</v>
      </c>
      <c r="D2275" t="s">
        <v>514</v>
      </c>
      <c r="E2275" t="s">
        <v>514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657</v>
      </c>
      <c r="AD2275" t="s">
        <v>511</v>
      </c>
      <c r="AE2275" t="s">
        <v>657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463</v>
      </c>
      <c r="C2276" t="s">
        <v>67</v>
      </c>
      <c r="D2276" t="s">
        <v>517</v>
      </c>
      <c r="E2276" t="s">
        <v>517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657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463</v>
      </c>
      <c r="C2277" t="s">
        <v>67</v>
      </c>
      <c r="D2277" t="s">
        <v>512</v>
      </c>
      <c r="E2277" t="s">
        <v>512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657</v>
      </c>
      <c r="AD2277" t="s">
        <v>164</v>
      </c>
      <c r="AE2277" t="s">
        <v>657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463</v>
      </c>
      <c r="C2278" t="s">
        <v>67</v>
      </c>
      <c r="D2278" t="s">
        <v>519</v>
      </c>
      <c r="E2278" t="s">
        <v>519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657</v>
      </c>
      <c r="AD2278" t="s">
        <v>491</v>
      </c>
      <c r="AE2278" t="s">
        <v>657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463</v>
      </c>
      <c r="C2279" t="s">
        <v>67</v>
      </c>
      <c r="D2279" t="s">
        <v>493</v>
      </c>
      <c r="E2279" t="s">
        <v>493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657</v>
      </c>
      <c r="AD2279" t="s">
        <v>513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463</v>
      </c>
      <c r="C2280" t="s">
        <v>67</v>
      </c>
      <c r="D2280" t="s">
        <v>515</v>
      </c>
      <c r="E2280" t="s">
        <v>515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657</v>
      </c>
      <c r="AD2280" t="s">
        <v>517</v>
      </c>
      <c r="AE2280" t="s">
        <v>657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463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657</v>
      </c>
      <c r="AD2281" t="s">
        <v>512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463</v>
      </c>
      <c r="C2282" t="s">
        <v>69</v>
      </c>
      <c r="D2282" t="s">
        <v>490</v>
      </c>
      <c r="E2282" t="s">
        <v>490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657</v>
      </c>
      <c r="AD2282" t="s">
        <v>512</v>
      </c>
      <c r="AE2282" t="s">
        <v>657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463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567</v>
      </c>
      <c r="AD2283" t="s">
        <v>164</v>
      </c>
      <c r="AE2283" t="s">
        <v>657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463</v>
      </c>
      <c r="C2284" t="s">
        <v>69</v>
      </c>
      <c r="D2284" t="s">
        <v>164</v>
      </c>
      <c r="E2284" t="s">
        <v>491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519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463</v>
      </c>
      <c r="C2285" t="s">
        <v>69</v>
      </c>
      <c r="D2285" t="s">
        <v>491</v>
      </c>
      <c r="E2285" t="s">
        <v>511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519</v>
      </c>
      <c r="AD2285" t="s">
        <v>164</v>
      </c>
      <c r="AE2285" t="s">
        <v>657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463</v>
      </c>
      <c r="C2286" t="s">
        <v>69</v>
      </c>
      <c r="D2286" t="s">
        <v>491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519</v>
      </c>
      <c r="AD2286" t="s">
        <v>519</v>
      </c>
      <c r="AE2286" t="s">
        <v>657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463</v>
      </c>
      <c r="C2287" t="s">
        <v>69</v>
      </c>
      <c r="D2287" t="s">
        <v>491</v>
      </c>
      <c r="E2287" t="s">
        <v>491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515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463</v>
      </c>
      <c r="C2288" t="s">
        <v>69</v>
      </c>
      <c r="D2288" t="s">
        <v>491</v>
      </c>
      <c r="E2288" t="s">
        <v>513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515</v>
      </c>
      <c r="AD2288" t="s">
        <v>164</v>
      </c>
      <c r="AE2288" t="s">
        <v>657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463</v>
      </c>
      <c r="C2289" t="s">
        <v>69</v>
      </c>
      <c r="D2289" t="s">
        <v>491</v>
      </c>
      <c r="E2289" t="s">
        <v>492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491</v>
      </c>
      <c r="AC2289" t="s">
        <v>671</v>
      </c>
      <c r="AD2289" t="s">
        <v>491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463</v>
      </c>
      <c r="C2290" t="s">
        <v>69</v>
      </c>
      <c r="D2290" t="s">
        <v>491</v>
      </c>
      <c r="E2290" t="s">
        <v>512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491</v>
      </c>
      <c r="AC2290" t="s">
        <v>671</v>
      </c>
      <c r="AD2290" t="s">
        <v>491</v>
      </c>
      <c r="AE2290" t="s">
        <v>657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463</v>
      </c>
      <c r="C2291" t="s">
        <v>69</v>
      </c>
      <c r="D2291" t="s">
        <v>513</v>
      </c>
      <c r="E2291" t="s">
        <v>513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491</v>
      </c>
      <c r="AC2291" t="s">
        <v>511</v>
      </c>
      <c r="AD2291" t="s">
        <v>164</v>
      </c>
      <c r="AE2291" t="s">
        <v>657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463</v>
      </c>
      <c r="C2292" t="s">
        <v>69</v>
      </c>
      <c r="D2292" t="s">
        <v>492</v>
      </c>
      <c r="E2292" t="s">
        <v>492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491</v>
      </c>
      <c r="AC2292" t="s">
        <v>511</v>
      </c>
      <c r="AD2292" t="s">
        <v>491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463</v>
      </c>
      <c r="C2293" t="s">
        <v>69</v>
      </c>
      <c r="D2293" t="s">
        <v>647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491</v>
      </c>
      <c r="AC2293" t="s">
        <v>511</v>
      </c>
      <c r="AD2293" t="s">
        <v>491</v>
      </c>
      <c r="AE2293" t="s">
        <v>657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463</v>
      </c>
      <c r="C2294" t="s">
        <v>69</v>
      </c>
      <c r="D2294" t="s">
        <v>647</v>
      </c>
      <c r="E2294" t="s">
        <v>647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491</v>
      </c>
      <c r="AC2294" t="s">
        <v>490</v>
      </c>
      <c r="AD2294" t="s">
        <v>491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463</v>
      </c>
      <c r="C2295" t="s">
        <v>69</v>
      </c>
      <c r="D2295" t="s">
        <v>512</v>
      </c>
      <c r="E2295" t="s">
        <v>512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491</v>
      </c>
      <c r="AC2295" t="s">
        <v>490</v>
      </c>
      <c r="AD2295" t="s">
        <v>491</v>
      </c>
      <c r="AE2295" t="s">
        <v>657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463</v>
      </c>
      <c r="C2296" t="s">
        <v>69</v>
      </c>
      <c r="D2296" t="s">
        <v>519</v>
      </c>
      <c r="E2296" t="s">
        <v>519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491</v>
      </c>
      <c r="AC2296" t="s">
        <v>164</v>
      </c>
      <c r="AD2296" t="s">
        <v>164</v>
      </c>
      <c r="AE2296" t="s">
        <v>657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463</v>
      </c>
      <c r="C2297" t="s">
        <v>69</v>
      </c>
      <c r="D2297" t="s">
        <v>493</v>
      </c>
      <c r="E2297" t="s">
        <v>493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491</v>
      </c>
      <c r="AC2297" t="s">
        <v>164</v>
      </c>
      <c r="AD2297" t="s">
        <v>491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463</v>
      </c>
      <c r="C2298" t="s">
        <v>71</v>
      </c>
      <c r="D2298" t="s">
        <v>511</v>
      </c>
      <c r="E2298" t="s">
        <v>511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491</v>
      </c>
      <c r="AC2298" t="s">
        <v>164</v>
      </c>
      <c r="AD2298" t="s">
        <v>491</v>
      </c>
      <c r="AE2298" t="s">
        <v>657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463</v>
      </c>
      <c r="C2299" t="s">
        <v>71</v>
      </c>
      <c r="D2299" t="s">
        <v>490</v>
      </c>
      <c r="E2299" t="s">
        <v>490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491</v>
      </c>
      <c r="AC2299" t="s">
        <v>673</v>
      </c>
      <c r="AD2299" t="s">
        <v>164</v>
      </c>
      <c r="AE2299" t="s">
        <v>657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463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491</v>
      </c>
      <c r="AC2300" t="s">
        <v>673</v>
      </c>
      <c r="AD2300" t="s">
        <v>491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463</v>
      </c>
      <c r="C2301" t="s">
        <v>71</v>
      </c>
      <c r="D2301" t="s">
        <v>491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491</v>
      </c>
      <c r="AC2301" t="s">
        <v>673</v>
      </c>
      <c r="AD2301" t="s">
        <v>491</v>
      </c>
      <c r="AE2301" t="s">
        <v>657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463</v>
      </c>
      <c r="C2302" t="s">
        <v>71</v>
      </c>
      <c r="D2302" t="s">
        <v>491</v>
      </c>
      <c r="E2302" t="s">
        <v>491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491</v>
      </c>
      <c r="AC2302" t="s">
        <v>673</v>
      </c>
      <c r="AD2302" t="s">
        <v>513</v>
      </c>
      <c r="AE2302" t="s">
        <v>657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463</v>
      </c>
      <c r="C2303" t="s">
        <v>71</v>
      </c>
      <c r="D2303" t="s">
        <v>491</v>
      </c>
      <c r="E2303" t="s">
        <v>512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491</v>
      </c>
      <c r="AC2303" t="s">
        <v>673</v>
      </c>
      <c r="AD2303" t="s">
        <v>672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463</v>
      </c>
      <c r="C2304" t="s">
        <v>71</v>
      </c>
      <c r="D2304" t="s">
        <v>513</v>
      </c>
      <c r="E2304" t="s">
        <v>513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491</v>
      </c>
      <c r="AC2304" t="s">
        <v>673</v>
      </c>
      <c r="AD2304" t="s">
        <v>517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463</v>
      </c>
      <c r="C2305" t="s">
        <v>71</v>
      </c>
      <c r="D2305" t="s">
        <v>492</v>
      </c>
      <c r="E2305" t="s">
        <v>492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491</v>
      </c>
      <c r="AC2305" t="s">
        <v>673</v>
      </c>
      <c r="AD2305" t="s">
        <v>512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463</v>
      </c>
      <c r="C2306" t="s">
        <v>71</v>
      </c>
      <c r="D2306" t="s">
        <v>647</v>
      </c>
      <c r="E2306" t="s">
        <v>647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491</v>
      </c>
      <c r="AC2306" t="s">
        <v>673</v>
      </c>
      <c r="AD2306" t="s">
        <v>512</v>
      </c>
      <c r="AE2306" t="s">
        <v>657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463</v>
      </c>
      <c r="C2307" t="s">
        <v>71</v>
      </c>
      <c r="D2307" t="s">
        <v>514</v>
      </c>
      <c r="E2307" t="s">
        <v>514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491</v>
      </c>
      <c r="AC2307" t="s">
        <v>513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463</v>
      </c>
      <c r="C2308" t="s">
        <v>71</v>
      </c>
      <c r="D2308" t="s">
        <v>517</v>
      </c>
      <c r="E2308" t="s">
        <v>517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491</v>
      </c>
      <c r="AC2308" t="s">
        <v>513</v>
      </c>
      <c r="AD2308" t="s">
        <v>164</v>
      </c>
      <c r="AE2308" t="s">
        <v>657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463</v>
      </c>
      <c r="C2309" t="s">
        <v>71</v>
      </c>
      <c r="D2309" t="s">
        <v>512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491</v>
      </c>
      <c r="AC2309" t="s">
        <v>513</v>
      </c>
      <c r="AD2309" t="s">
        <v>491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463</v>
      </c>
      <c r="C2310" t="s">
        <v>71</v>
      </c>
      <c r="D2310" t="s">
        <v>512</v>
      </c>
      <c r="E2310" t="s">
        <v>512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491</v>
      </c>
      <c r="AC2310" t="s">
        <v>513</v>
      </c>
      <c r="AD2310" t="s">
        <v>491</v>
      </c>
      <c r="AE2310" t="s">
        <v>657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463</v>
      </c>
      <c r="C2311" t="s">
        <v>71</v>
      </c>
      <c r="D2311" t="s">
        <v>519</v>
      </c>
      <c r="E2311" t="s">
        <v>519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491</v>
      </c>
      <c r="AC2311" t="s">
        <v>513</v>
      </c>
      <c r="AD2311" t="s">
        <v>513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463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491</v>
      </c>
      <c r="AC2312" t="s">
        <v>513</v>
      </c>
      <c r="AD2312" t="s">
        <v>492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463</v>
      </c>
      <c r="C2313" t="s">
        <v>73</v>
      </c>
      <c r="D2313" t="s">
        <v>646</v>
      </c>
      <c r="E2313" t="s">
        <v>646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491</v>
      </c>
      <c r="AC2313" t="s">
        <v>513</v>
      </c>
      <c r="AD2313" t="s">
        <v>492</v>
      </c>
      <c r="AE2313" t="s">
        <v>657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463</v>
      </c>
      <c r="C2314" t="s">
        <v>73</v>
      </c>
      <c r="D2314" t="s">
        <v>511</v>
      </c>
      <c r="E2314" t="s">
        <v>511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491</v>
      </c>
      <c r="AC2314" t="s">
        <v>513</v>
      </c>
      <c r="AD2314" t="s">
        <v>512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463</v>
      </c>
      <c r="C2315" t="s">
        <v>73</v>
      </c>
      <c r="D2315" t="s">
        <v>511</v>
      </c>
      <c r="E2315" t="s">
        <v>491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491</v>
      </c>
      <c r="AC2315" t="s">
        <v>492</v>
      </c>
      <c r="AD2315" t="s">
        <v>164</v>
      </c>
      <c r="AE2315" t="s">
        <v>657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463</v>
      </c>
      <c r="C2316" t="s">
        <v>73</v>
      </c>
      <c r="D2316" t="s">
        <v>490</v>
      </c>
      <c r="E2316" t="s">
        <v>490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491</v>
      </c>
      <c r="AC2316" t="s">
        <v>492</v>
      </c>
      <c r="AD2316" t="s">
        <v>491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463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491</v>
      </c>
      <c r="AC2317" t="s">
        <v>492</v>
      </c>
      <c r="AD2317" t="s">
        <v>491</v>
      </c>
      <c r="AE2317" t="s">
        <v>657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463</v>
      </c>
      <c r="C2318" t="s">
        <v>73</v>
      </c>
      <c r="D2318" t="s">
        <v>164</v>
      </c>
      <c r="E2318" t="s">
        <v>491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491</v>
      </c>
      <c r="AC2318" t="s">
        <v>672</v>
      </c>
      <c r="AD2318" t="s">
        <v>511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463</v>
      </c>
      <c r="C2319" t="s">
        <v>73</v>
      </c>
      <c r="D2319" t="s">
        <v>164</v>
      </c>
      <c r="E2319" t="s">
        <v>513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491</v>
      </c>
      <c r="AC2319" t="s">
        <v>672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463</v>
      </c>
      <c r="C2320" t="s">
        <v>73</v>
      </c>
      <c r="D2320" t="s">
        <v>164</v>
      </c>
      <c r="E2320" t="s">
        <v>512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491</v>
      </c>
      <c r="AC2320" t="s">
        <v>672</v>
      </c>
      <c r="AD2320" t="s">
        <v>164</v>
      </c>
      <c r="AE2320" t="s">
        <v>657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463</v>
      </c>
      <c r="C2321" t="s">
        <v>73</v>
      </c>
      <c r="D2321" t="s">
        <v>491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491</v>
      </c>
      <c r="AC2321" t="s">
        <v>672</v>
      </c>
      <c r="AD2321" t="s">
        <v>491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463</v>
      </c>
      <c r="C2322" t="s">
        <v>73</v>
      </c>
      <c r="D2322" t="s">
        <v>491</v>
      </c>
      <c r="E2322" t="s">
        <v>491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491</v>
      </c>
      <c r="AC2322" t="s">
        <v>672</v>
      </c>
      <c r="AD2322" t="s">
        <v>491</v>
      </c>
      <c r="AE2322" t="s">
        <v>657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463</v>
      </c>
      <c r="C2323" t="s">
        <v>73</v>
      </c>
      <c r="D2323" t="s">
        <v>491</v>
      </c>
      <c r="E2323" t="s">
        <v>492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491</v>
      </c>
      <c r="AC2323" t="s">
        <v>672</v>
      </c>
      <c r="AD2323" t="s">
        <v>672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463</v>
      </c>
      <c r="C2324" t="s">
        <v>73</v>
      </c>
      <c r="D2324" t="s">
        <v>491</v>
      </c>
      <c r="E2324" t="s">
        <v>512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491</v>
      </c>
      <c r="AC2324" t="s">
        <v>672</v>
      </c>
      <c r="AD2324" t="s">
        <v>672</v>
      </c>
      <c r="AE2324" t="s">
        <v>657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463</v>
      </c>
      <c r="C2325" t="s">
        <v>73</v>
      </c>
      <c r="D2325" t="s">
        <v>513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491</v>
      </c>
      <c r="AC2325" t="s">
        <v>514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463</v>
      </c>
      <c r="C2326" t="s">
        <v>73</v>
      </c>
      <c r="D2326" t="s">
        <v>513</v>
      </c>
      <c r="E2326" t="s">
        <v>513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491</v>
      </c>
      <c r="AC2326" t="s">
        <v>514</v>
      </c>
      <c r="AD2326" t="s">
        <v>491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463</v>
      </c>
      <c r="C2327" t="s">
        <v>73</v>
      </c>
      <c r="D2327" t="s">
        <v>492</v>
      </c>
      <c r="E2327" t="s">
        <v>492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491</v>
      </c>
      <c r="AC2327" t="s">
        <v>514</v>
      </c>
      <c r="AD2327" t="s">
        <v>491</v>
      </c>
      <c r="AE2327" t="s">
        <v>657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463</v>
      </c>
      <c r="C2328" t="s">
        <v>73</v>
      </c>
      <c r="D2328" t="s">
        <v>647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491</v>
      </c>
      <c r="AC2328" t="s">
        <v>517</v>
      </c>
      <c r="AD2328" t="s">
        <v>164</v>
      </c>
      <c r="AE2328" t="s">
        <v>657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463</v>
      </c>
      <c r="C2329" t="s">
        <v>73</v>
      </c>
      <c r="D2329" t="s">
        <v>647</v>
      </c>
      <c r="E2329" t="s">
        <v>647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491</v>
      </c>
      <c r="AC2329" t="s">
        <v>517</v>
      </c>
      <c r="AD2329" t="s">
        <v>491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463</v>
      </c>
      <c r="C2330" t="s">
        <v>73</v>
      </c>
      <c r="D2330" t="s">
        <v>514</v>
      </c>
      <c r="E2330" t="s">
        <v>514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491</v>
      </c>
      <c r="AC2330" t="s">
        <v>517</v>
      </c>
      <c r="AD2330" t="s">
        <v>491</v>
      </c>
      <c r="AE2330" t="s">
        <v>657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463</v>
      </c>
      <c r="C2331" t="s">
        <v>73</v>
      </c>
      <c r="D2331" t="s">
        <v>517</v>
      </c>
      <c r="E2331" t="s">
        <v>517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491</v>
      </c>
      <c r="AC2331" t="s">
        <v>517</v>
      </c>
      <c r="AD2331" t="s">
        <v>517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463</v>
      </c>
      <c r="C2332" t="s">
        <v>73</v>
      </c>
      <c r="D2332" t="s">
        <v>512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491</v>
      </c>
      <c r="AC2332" t="s">
        <v>517</v>
      </c>
      <c r="AD2332" t="s">
        <v>517</v>
      </c>
      <c r="AE2332" t="s">
        <v>657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463</v>
      </c>
      <c r="C2333" t="s">
        <v>73</v>
      </c>
      <c r="D2333" t="s">
        <v>512</v>
      </c>
      <c r="E2333" t="s">
        <v>512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491</v>
      </c>
      <c r="AC2333" t="s">
        <v>512</v>
      </c>
      <c r="AD2333" t="s">
        <v>671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463</v>
      </c>
      <c r="C2334" t="s">
        <v>73</v>
      </c>
      <c r="D2334" t="s">
        <v>567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491</v>
      </c>
      <c r="AC2334" t="s">
        <v>512</v>
      </c>
      <c r="AD2334" t="s">
        <v>511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463</v>
      </c>
      <c r="C2335" t="s">
        <v>73</v>
      </c>
      <c r="D2335" t="s">
        <v>519</v>
      </c>
      <c r="E2335" t="s">
        <v>519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491</v>
      </c>
      <c r="AC2335" t="s">
        <v>512</v>
      </c>
      <c r="AD2335" t="s">
        <v>511</v>
      </c>
      <c r="AE2335" t="s">
        <v>657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464</v>
      </c>
      <c r="C2336" t="s">
        <v>57</v>
      </c>
      <c r="D2336" t="s">
        <v>490</v>
      </c>
      <c r="E2336" t="s">
        <v>490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491</v>
      </c>
      <c r="AC2336" t="s">
        <v>512</v>
      </c>
      <c r="AD2336" t="s">
        <v>490</v>
      </c>
      <c r="AE2336" t="s">
        <v>657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464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491</v>
      </c>
      <c r="AC2337" t="s">
        <v>512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464</v>
      </c>
      <c r="C2338" t="s">
        <v>57</v>
      </c>
      <c r="D2338" t="s">
        <v>491</v>
      </c>
      <c r="E2338" t="s">
        <v>491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491</v>
      </c>
      <c r="AC2338" t="s">
        <v>512</v>
      </c>
      <c r="AD2338" t="s">
        <v>164</v>
      </c>
      <c r="AE2338" t="s">
        <v>657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464</v>
      </c>
      <c r="C2339" t="s">
        <v>57</v>
      </c>
      <c r="D2339" t="s">
        <v>492</v>
      </c>
      <c r="E2339" t="s">
        <v>492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491</v>
      </c>
      <c r="AC2339" t="s">
        <v>512</v>
      </c>
      <c r="AD2339" t="s">
        <v>491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464</v>
      </c>
      <c r="C2340" t="s">
        <v>59</v>
      </c>
      <c r="D2340" t="s">
        <v>490</v>
      </c>
      <c r="E2340" t="s">
        <v>490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491</v>
      </c>
      <c r="AC2340" t="s">
        <v>512</v>
      </c>
      <c r="AD2340" t="s">
        <v>491</v>
      </c>
      <c r="AE2340" t="s">
        <v>657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464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491</v>
      </c>
      <c r="AC2341" t="s">
        <v>512</v>
      </c>
      <c r="AD2341" t="s">
        <v>513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464</v>
      </c>
      <c r="C2342" t="s">
        <v>59</v>
      </c>
      <c r="D2342" t="s">
        <v>491</v>
      </c>
      <c r="E2342" t="s">
        <v>491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491</v>
      </c>
      <c r="AC2342" t="s">
        <v>512</v>
      </c>
      <c r="AD2342" t="s">
        <v>513</v>
      </c>
      <c r="AE2342" t="s">
        <v>657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464</v>
      </c>
      <c r="C2343" t="s">
        <v>59</v>
      </c>
      <c r="D2343" t="s">
        <v>493</v>
      </c>
      <c r="E2343" t="s">
        <v>493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491</v>
      </c>
      <c r="AC2343" t="s">
        <v>512</v>
      </c>
      <c r="AD2343" t="s">
        <v>492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464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491</v>
      </c>
      <c r="AC2344" t="s">
        <v>512</v>
      </c>
      <c r="AD2344" t="s">
        <v>517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464</v>
      </c>
      <c r="C2345" t="s">
        <v>61</v>
      </c>
      <c r="D2345" t="s">
        <v>490</v>
      </c>
      <c r="E2345" t="s">
        <v>490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491</v>
      </c>
      <c r="AC2345" t="s">
        <v>512</v>
      </c>
      <c r="AD2345" t="s">
        <v>517</v>
      </c>
      <c r="AE2345" t="s">
        <v>657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464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491</v>
      </c>
      <c r="AC2346" t="s">
        <v>512</v>
      </c>
      <c r="AD2346" t="s">
        <v>512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464</v>
      </c>
      <c r="C2347" t="s">
        <v>61</v>
      </c>
      <c r="D2347" t="s">
        <v>491</v>
      </c>
      <c r="E2347" t="s">
        <v>491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491</v>
      </c>
      <c r="AC2347" t="s">
        <v>512</v>
      </c>
      <c r="AD2347" t="s">
        <v>512</v>
      </c>
      <c r="AE2347" t="s">
        <v>657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464</v>
      </c>
      <c r="C2348" t="s">
        <v>61</v>
      </c>
      <c r="D2348" t="s">
        <v>491</v>
      </c>
      <c r="E2348" t="s">
        <v>492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491</v>
      </c>
      <c r="AC2348" t="s">
        <v>657</v>
      </c>
      <c r="AD2348" t="s">
        <v>511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464</v>
      </c>
      <c r="C2349" t="s">
        <v>61</v>
      </c>
      <c r="D2349" t="s">
        <v>492</v>
      </c>
      <c r="E2349" t="s">
        <v>492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491</v>
      </c>
      <c r="AC2349" t="s">
        <v>657</v>
      </c>
      <c r="AD2349" t="s">
        <v>164</v>
      </c>
      <c r="AE2349" t="s">
        <v>657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464</v>
      </c>
      <c r="C2350" t="s">
        <v>61</v>
      </c>
      <c r="D2350" t="s">
        <v>493</v>
      </c>
      <c r="E2350" t="s">
        <v>493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491</v>
      </c>
      <c r="AC2350" t="s">
        <v>657</v>
      </c>
      <c r="AD2350" t="s">
        <v>491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464</v>
      </c>
      <c r="C2351" t="s">
        <v>63</v>
      </c>
      <c r="D2351" t="s">
        <v>490</v>
      </c>
      <c r="E2351" t="s">
        <v>490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491</v>
      </c>
      <c r="AC2351" t="s">
        <v>657</v>
      </c>
      <c r="AD2351" t="s">
        <v>491</v>
      </c>
      <c r="AE2351" t="s">
        <v>657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464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491</v>
      </c>
      <c r="AC2352" t="s">
        <v>657</v>
      </c>
      <c r="AD2352" t="s">
        <v>492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464</v>
      </c>
      <c r="C2353" t="s">
        <v>63</v>
      </c>
      <c r="D2353" t="s">
        <v>164</v>
      </c>
      <c r="E2353" t="s">
        <v>493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491</v>
      </c>
      <c r="AC2353" t="s">
        <v>657</v>
      </c>
      <c r="AD2353" t="s">
        <v>672</v>
      </c>
      <c r="AE2353" t="s">
        <v>657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464</v>
      </c>
      <c r="C2354" t="s">
        <v>63</v>
      </c>
      <c r="D2354" t="s">
        <v>491</v>
      </c>
      <c r="E2354" t="s">
        <v>511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491</v>
      </c>
      <c r="AC2354" t="s">
        <v>567</v>
      </c>
      <c r="AD2354" t="s">
        <v>491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464</v>
      </c>
      <c r="C2355" t="s">
        <v>63</v>
      </c>
      <c r="D2355" t="s">
        <v>491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491</v>
      </c>
      <c r="AC2355" t="s">
        <v>567</v>
      </c>
      <c r="AD2355" t="s">
        <v>491</v>
      </c>
      <c r="AE2355" t="s">
        <v>657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464</v>
      </c>
      <c r="C2356" t="s">
        <v>63</v>
      </c>
      <c r="D2356" t="s">
        <v>491</v>
      </c>
      <c r="E2356" t="s">
        <v>491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491</v>
      </c>
      <c r="AC2356" t="s">
        <v>567</v>
      </c>
      <c r="AD2356" t="s">
        <v>512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464</v>
      </c>
      <c r="C2357" t="s">
        <v>63</v>
      </c>
      <c r="D2357" t="s">
        <v>491</v>
      </c>
      <c r="E2357" t="s">
        <v>492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491</v>
      </c>
      <c r="AC2357" t="s">
        <v>519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464</v>
      </c>
      <c r="C2358" t="s">
        <v>63</v>
      </c>
      <c r="D2358" t="s">
        <v>492</v>
      </c>
      <c r="E2358" t="s">
        <v>492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491</v>
      </c>
      <c r="AC2358" t="s">
        <v>519</v>
      </c>
      <c r="AD2358" t="s">
        <v>164</v>
      </c>
      <c r="AE2358" t="s">
        <v>657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464</v>
      </c>
      <c r="C2359" t="s">
        <v>63</v>
      </c>
      <c r="D2359" t="s">
        <v>493</v>
      </c>
      <c r="E2359" t="s">
        <v>493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491</v>
      </c>
      <c r="AC2359" t="s">
        <v>519</v>
      </c>
      <c r="AD2359" t="s">
        <v>491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464</v>
      </c>
      <c r="C2360" t="s">
        <v>65</v>
      </c>
      <c r="D2360" t="s">
        <v>511</v>
      </c>
      <c r="E2360" t="s">
        <v>511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491</v>
      </c>
      <c r="AC2360" t="s">
        <v>519</v>
      </c>
      <c r="AD2360" t="s">
        <v>491</v>
      </c>
      <c r="AE2360" t="s">
        <v>657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464</v>
      </c>
      <c r="C2361" t="s">
        <v>65</v>
      </c>
      <c r="D2361" t="s">
        <v>511</v>
      </c>
      <c r="E2361" t="s">
        <v>491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491</v>
      </c>
      <c r="AC2361" t="s">
        <v>519</v>
      </c>
      <c r="AD2361" t="s">
        <v>512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464</v>
      </c>
      <c r="C2362" t="s">
        <v>65</v>
      </c>
      <c r="D2362" t="s">
        <v>490</v>
      </c>
      <c r="E2362" t="s">
        <v>490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491</v>
      </c>
      <c r="AC2362" t="s">
        <v>519</v>
      </c>
      <c r="AD2362" t="s">
        <v>519</v>
      </c>
      <c r="AE2362" t="s">
        <v>657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464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491</v>
      </c>
      <c r="AC2363" t="s">
        <v>515</v>
      </c>
      <c r="AD2363" t="s">
        <v>491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464</v>
      </c>
      <c r="C2364" t="s">
        <v>65</v>
      </c>
      <c r="D2364" t="s">
        <v>491</v>
      </c>
      <c r="E2364" t="s">
        <v>646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513</v>
      </c>
      <c r="AC2364" t="s">
        <v>511</v>
      </c>
      <c r="AD2364" t="s">
        <v>513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464</v>
      </c>
      <c r="C2365" t="s">
        <v>65</v>
      </c>
      <c r="D2365" t="s">
        <v>491</v>
      </c>
      <c r="E2365" t="s">
        <v>511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513</v>
      </c>
      <c r="AC2365" t="s">
        <v>164</v>
      </c>
      <c r="AD2365" t="s">
        <v>489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464</v>
      </c>
      <c r="C2366" t="s">
        <v>65</v>
      </c>
      <c r="D2366" t="s">
        <v>491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513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464</v>
      </c>
      <c r="C2367" t="s">
        <v>65</v>
      </c>
      <c r="D2367" t="s">
        <v>491</v>
      </c>
      <c r="E2367" t="s">
        <v>491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513</v>
      </c>
      <c r="AC2367" t="s">
        <v>164</v>
      </c>
      <c r="AD2367" t="s">
        <v>164</v>
      </c>
      <c r="AE2367" t="s">
        <v>657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464</v>
      </c>
      <c r="C2368" t="s">
        <v>65</v>
      </c>
      <c r="D2368" t="s">
        <v>491</v>
      </c>
      <c r="E2368" t="s">
        <v>513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513</v>
      </c>
      <c r="AC2368" t="s">
        <v>164</v>
      </c>
      <c r="AD2368" t="s">
        <v>491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464</v>
      </c>
      <c r="C2369" t="s">
        <v>65</v>
      </c>
      <c r="D2369" t="s">
        <v>491</v>
      </c>
      <c r="E2369" t="s">
        <v>512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513</v>
      </c>
      <c r="AC2369" t="s">
        <v>164</v>
      </c>
      <c r="AD2369" t="s">
        <v>513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464</v>
      </c>
      <c r="C2370" t="s">
        <v>65</v>
      </c>
      <c r="D2370" t="s">
        <v>492</v>
      </c>
      <c r="E2370" t="s">
        <v>492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513</v>
      </c>
      <c r="AC2370" t="s">
        <v>164</v>
      </c>
      <c r="AD2370" t="s">
        <v>513</v>
      </c>
      <c r="AE2370" t="s">
        <v>657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464</v>
      </c>
      <c r="C2371" t="s">
        <v>65</v>
      </c>
      <c r="D2371" t="s">
        <v>512</v>
      </c>
      <c r="E2371" t="s">
        <v>512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513</v>
      </c>
      <c r="AC2371" t="s">
        <v>673</v>
      </c>
      <c r="AD2371" t="s">
        <v>164</v>
      </c>
      <c r="AE2371" t="s">
        <v>657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464</v>
      </c>
      <c r="C2372" t="s">
        <v>65</v>
      </c>
      <c r="D2372" t="s">
        <v>567</v>
      </c>
      <c r="E2372" t="s">
        <v>567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513</v>
      </c>
      <c r="AC2372" t="s">
        <v>673</v>
      </c>
      <c r="AD2372" t="s">
        <v>491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464</v>
      </c>
      <c r="C2373" t="s">
        <v>65</v>
      </c>
      <c r="D2373" t="s">
        <v>519</v>
      </c>
      <c r="E2373" t="s">
        <v>519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513</v>
      </c>
      <c r="AC2373" t="s">
        <v>673</v>
      </c>
      <c r="AD2373" t="s">
        <v>513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464</v>
      </c>
      <c r="C2374" t="s">
        <v>65</v>
      </c>
      <c r="D2374" t="s">
        <v>493</v>
      </c>
      <c r="E2374" t="s">
        <v>493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513</v>
      </c>
      <c r="AC2374" t="s">
        <v>513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464</v>
      </c>
      <c r="C2375" t="s">
        <v>65</v>
      </c>
      <c r="D2375" t="s">
        <v>493</v>
      </c>
      <c r="E2375" t="s">
        <v>515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513</v>
      </c>
      <c r="AC2375" t="s">
        <v>513</v>
      </c>
      <c r="AD2375" t="s">
        <v>164</v>
      </c>
      <c r="AE2375" t="s">
        <v>657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464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513</v>
      </c>
      <c r="AC2376" t="s">
        <v>513</v>
      </c>
      <c r="AD2376" t="s">
        <v>491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464</v>
      </c>
      <c r="C2377" t="s">
        <v>67</v>
      </c>
      <c r="D2377" t="s">
        <v>511</v>
      </c>
      <c r="E2377" t="s">
        <v>511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513</v>
      </c>
      <c r="AC2377" t="s">
        <v>513</v>
      </c>
      <c r="AD2377" t="s">
        <v>513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464</v>
      </c>
      <c r="C2378" t="s">
        <v>67</v>
      </c>
      <c r="D2378" t="s">
        <v>490</v>
      </c>
      <c r="E2378" t="s">
        <v>490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513</v>
      </c>
      <c r="AC2378" t="s">
        <v>513</v>
      </c>
      <c r="AD2378" t="s">
        <v>513</v>
      </c>
      <c r="AE2378" t="s">
        <v>657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464</v>
      </c>
      <c r="C2379" t="s">
        <v>67</v>
      </c>
      <c r="D2379" t="s">
        <v>490</v>
      </c>
      <c r="E2379" t="s">
        <v>492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513</v>
      </c>
      <c r="AC2379" t="s">
        <v>513</v>
      </c>
      <c r="AD2379" t="s">
        <v>517</v>
      </c>
      <c r="AE2379" t="s">
        <v>657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464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513</v>
      </c>
      <c r="AC2380" t="s">
        <v>514</v>
      </c>
      <c r="AD2380" t="s">
        <v>513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464</v>
      </c>
      <c r="C2381" t="s">
        <v>67</v>
      </c>
      <c r="D2381" t="s">
        <v>164</v>
      </c>
      <c r="E2381" t="s">
        <v>512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513</v>
      </c>
      <c r="AC2381" t="s">
        <v>514</v>
      </c>
      <c r="AD2381" t="s">
        <v>513</v>
      </c>
      <c r="AE2381" t="s">
        <v>657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464</v>
      </c>
      <c r="C2382" t="s">
        <v>67</v>
      </c>
      <c r="D2382" t="s">
        <v>491</v>
      </c>
      <c r="E2382" t="s">
        <v>511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513</v>
      </c>
      <c r="AC2382" t="s">
        <v>517</v>
      </c>
      <c r="AD2382" t="s">
        <v>164</v>
      </c>
      <c r="AE2382" t="s">
        <v>657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464</v>
      </c>
      <c r="C2383" t="s">
        <v>67</v>
      </c>
      <c r="D2383" t="s">
        <v>491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513</v>
      </c>
      <c r="AC2383" t="s">
        <v>517</v>
      </c>
      <c r="AD2383" t="s">
        <v>513</v>
      </c>
      <c r="AE2383" t="s">
        <v>657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464</v>
      </c>
      <c r="C2384" t="s">
        <v>67</v>
      </c>
      <c r="D2384" t="s">
        <v>491</v>
      </c>
      <c r="E2384" t="s">
        <v>491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513</v>
      </c>
      <c r="AC2384" t="s">
        <v>512</v>
      </c>
      <c r="AD2384" t="s">
        <v>164</v>
      </c>
      <c r="AE2384" t="s">
        <v>657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464</v>
      </c>
      <c r="C2385" t="s">
        <v>67</v>
      </c>
      <c r="D2385" t="s">
        <v>491</v>
      </c>
      <c r="E2385" t="s">
        <v>513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513</v>
      </c>
      <c r="AC2385" t="s">
        <v>512</v>
      </c>
      <c r="AD2385" t="s">
        <v>491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464</v>
      </c>
      <c r="C2386" t="s">
        <v>67</v>
      </c>
      <c r="D2386" t="s">
        <v>491</v>
      </c>
      <c r="E2386" t="s">
        <v>647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513</v>
      </c>
      <c r="AC2386" t="s">
        <v>512</v>
      </c>
      <c r="AD2386" t="s">
        <v>513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464</v>
      </c>
      <c r="C2387" t="s">
        <v>67</v>
      </c>
      <c r="D2387" t="s">
        <v>491</v>
      </c>
      <c r="E2387" t="s">
        <v>512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513</v>
      </c>
      <c r="AC2387" t="s">
        <v>512</v>
      </c>
      <c r="AD2387" t="s">
        <v>513</v>
      </c>
      <c r="AE2387" t="s">
        <v>657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464</v>
      </c>
      <c r="C2388" t="s">
        <v>67</v>
      </c>
      <c r="D2388" t="s">
        <v>513</v>
      </c>
      <c r="E2388" t="s">
        <v>513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513</v>
      </c>
      <c r="AC2388" t="s">
        <v>657</v>
      </c>
      <c r="AD2388" t="s">
        <v>671</v>
      </c>
      <c r="AE2388" t="s">
        <v>657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464</v>
      </c>
      <c r="C2389" t="s">
        <v>67</v>
      </c>
      <c r="D2389" t="s">
        <v>492</v>
      </c>
      <c r="E2389" t="s">
        <v>492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513</v>
      </c>
      <c r="AC2389" t="s">
        <v>657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464</v>
      </c>
      <c r="C2390" t="s">
        <v>67</v>
      </c>
      <c r="D2390" t="s">
        <v>512</v>
      </c>
      <c r="E2390" t="s">
        <v>512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513</v>
      </c>
      <c r="AC2390" t="s">
        <v>657</v>
      </c>
      <c r="AD2390" t="s">
        <v>164</v>
      </c>
      <c r="AE2390" t="s">
        <v>657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464</v>
      </c>
      <c r="C2391" t="s">
        <v>67</v>
      </c>
      <c r="D2391" t="s">
        <v>519</v>
      </c>
      <c r="E2391" t="s">
        <v>519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513</v>
      </c>
      <c r="AC2391" t="s">
        <v>657</v>
      </c>
      <c r="AD2391" t="s">
        <v>491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464</v>
      </c>
      <c r="C2392" t="s">
        <v>67</v>
      </c>
      <c r="D2392" t="s">
        <v>493</v>
      </c>
      <c r="E2392" t="s">
        <v>493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513</v>
      </c>
      <c r="AC2392" t="s">
        <v>657</v>
      </c>
      <c r="AD2392" t="s">
        <v>513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464</v>
      </c>
      <c r="C2393" t="s">
        <v>69</v>
      </c>
      <c r="D2393" t="s">
        <v>490</v>
      </c>
      <c r="E2393" t="s">
        <v>490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513</v>
      </c>
      <c r="AC2393" t="s">
        <v>657</v>
      </c>
      <c r="AD2393" t="s">
        <v>513</v>
      </c>
      <c r="AE2393" t="s">
        <v>657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464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513</v>
      </c>
      <c r="AC2394" t="s">
        <v>519</v>
      </c>
      <c r="AD2394" t="s">
        <v>513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464</v>
      </c>
      <c r="C2395" t="s">
        <v>69</v>
      </c>
      <c r="D2395" t="s">
        <v>491</v>
      </c>
      <c r="E2395" t="s">
        <v>491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513</v>
      </c>
      <c r="AC2395" t="s">
        <v>519</v>
      </c>
      <c r="AD2395" t="s">
        <v>513</v>
      </c>
      <c r="AE2395" t="s">
        <v>657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464</v>
      </c>
      <c r="C2396" t="s">
        <v>69</v>
      </c>
      <c r="D2396" t="s">
        <v>491</v>
      </c>
      <c r="E2396" t="s">
        <v>512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492</v>
      </c>
      <c r="AC2396" t="s">
        <v>511</v>
      </c>
      <c r="AD2396" t="s">
        <v>492</v>
      </c>
      <c r="AE2396" t="s">
        <v>657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464</v>
      </c>
      <c r="C2397" t="s">
        <v>69</v>
      </c>
      <c r="D2397" t="s">
        <v>513</v>
      </c>
      <c r="E2397" t="s">
        <v>513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492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464</v>
      </c>
      <c r="C2398" t="s">
        <v>69</v>
      </c>
      <c r="D2398" t="s">
        <v>492</v>
      </c>
      <c r="E2398" t="s">
        <v>492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492</v>
      </c>
      <c r="AC2398" t="s">
        <v>164</v>
      </c>
      <c r="AD2398" t="s">
        <v>164</v>
      </c>
      <c r="AE2398" t="s">
        <v>657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464</v>
      </c>
      <c r="C2399" t="s">
        <v>69</v>
      </c>
      <c r="D2399" t="s">
        <v>512</v>
      </c>
      <c r="E2399" t="s">
        <v>512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492</v>
      </c>
      <c r="AC2399" t="s">
        <v>164</v>
      </c>
      <c r="AD2399" t="s">
        <v>492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464</v>
      </c>
      <c r="C2400" t="s">
        <v>69</v>
      </c>
      <c r="D2400" t="s">
        <v>493</v>
      </c>
      <c r="E2400" t="s">
        <v>493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492</v>
      </c>
      <c r="AC2400" t="s">
        <v>164</v>
      </c>
      <c r="AD2400" t="s">
        <v>492</v>
      </c>
      <c r="AE2400" t="s">
        <v>657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464</v>
      </c>
      <c r="C2401" t="s">
        <v>71</v>
      </c>
      <c r="D2401" t="s">
        <v>490</v>
      </c>
      <c r="E2401" t="s">
        <v>490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492</v>
      </c>
      <c r="AC2401" t="s">
        <v>673</v>
      </c>
      <c r="AD2401" t="s">
        <v>492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464</v>
      </c>
      <c r="C2402" t="s">
        <v>71</v>
      </c>
      <c r="D2402" t="s">
        <v>490</v>
      </c>
      <c r="E2402" t="s">
        <v>491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492</v>
      </c>
      <c r="AC2402" t="s">
        <v>513</v>
      </c>
      <c r="AD2402" t="s">
        <v>492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464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492</v>
      </c>
      <c r="AC2403" t="s">
        <v>513</v>
      </c>
      <c r="AD2403" t="s">
        <v>492</v>
      </c>
      <c r="AE2403" t="s">
        <v>657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464</v>
      </c>
      <c r="C2404" t="s">
        <v>71</v>
      </c>
      <c r="D2404" t="s">
        <v>491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492</v>
      </c>
      <c r="AC2404" t="s">
        <v>492</v>
      </c>
      <c r="AD2404" t="s">
        <v>164</v>
      </c>
      <c r="AE2404" t="s">
        <v>657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464</v>
      </c>
      <c r="C2405" t="s">
        <v>71</v>
      </c>
      <c r="D2405" t="s">
        <v>491</v>
      </c>
      <c r="E2405" t="s">
        <v>491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492</v>
      </c>
      <c r="AC2405" t="s">
        <v>492</v>
      </c>
      <c r="AD2405" t="s">
        <v>492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464</v>
      </c>
      <c r="C2406" t="s">
        <v>71</v>
      </c>
      <c r="D2406" t="s">
        <v>513</v>
      </c>
      <c r="E2406" t="s">
        <v>513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492</v>
      </c>
      <c r="AC2406" t="s">
        <v>492</v>
      </c>
      <c r="AD2406" t="s">
        <v>492</v>
      </c>
      <c r="AE2406" t="s">
        <v>657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464</v>
      </c>
      <c r="C2407" t="s">
        <v>71</v>
      </c>
      <c r="D2407" t="s">
        <v>492</v>
      </c>
      <c r="E2407" t="s">
        <v>492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492</v>
      </c>
      <c r="AC2407" t="s">
        <v>672</v>
      </c>
      <c r="AD2407" t="s">
        <v>164</v>
      </c>
      <c r="AE2407" t="s">
        <v>657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464</v>
      </c>
      <c r="C2408" t="s">
        <v>71</v>
      </c>
      <c r="D2408" t="s">
        <v>647</v>
      </c>
      <c r="E2408" t="s">
        <v>647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492</v>
      </c>
      <c r="AC2408" t="s">
        <v>672</v>
      </c>
      <c r="AD2408" t="s">
        <v>492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464</v>
      </c>
      <c r="C2409" t="s">
        <v>71</v>
      </c>
      <c r="D2409" t="s">
        <v>512</v>
      </c>
      <c r="E2409" t="s">
        <v>512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492</v>
      </c>
      <c r="AC2409" t="s">
        <v>672</v>
      </c>
      <c r="AD2409" t="s">
        <v>492</v>
      </c>
      <c r="AE2409" t="s">
        <v>657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464</v>
      </c>
      <c r="C2410" t="s">
        <v>71</v>
      </c>
      <c r="D2410" t="s">
        <v>519</v>
      </c>
      <c r="E2410" t="s">
        <v>519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492</v>
      </c>
      <c r="AC2410" t="s">
        <v>514</v>
      </c>
      <c r="AD2410" t="s">
        <v>492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464</v>
      </c>
      <c r="C2411" t="s">
        <v>73</v>
      </c>
      <c r="D2411" t="s">
        <v>490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492</v>
      </c>
      <c r="AC2411" t="s">
        <v>517</v>
      </c>
      <c r="AD2411" t="s">
        <v>492</v>
      </c>
      <c r="AE2411" t="s">
        <v>657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464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492</v>
      </c>
      <c r="AC2412" t="s">
        <v>512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464</v>
      </c>
      <c r="C2413" t="s">
        <v>73</v>
      </c>
      <c r="D2413" t="s">
        <v>164</v>
      </c>
      <c r="E2413" t="s">
        <v>491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492</v>
      </c>
      <c r="AC2413" t="s">
        <v>512</v>
      </c>
      <c r="AD2413" t="s">
        <v>164</v>
      </c>
      <c r="AE2413" t="s">
        <v>657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464</v>
      </c>
      <c r="C2414" t="s">
        <v>73</v>
      </c>
      <c r="D2414" t="s">
        <v>164</v>
      </c>
      <c r="E2414" t="s">
        <v>512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492</v>
      </c>
      <c r="AC2414" t="s">
        <v>512</v>
      </c>
      <c r="AD2414" t="s">
        <v>492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464</v>
      </c>
      <c r="C2415" t="s">
        <v>73</v>
      </c>
      <c r="D2415" t="s">
        <v>164</v>
      </c>
      <c r="E2415" t="s">
        <v>519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492</v>
      </c>
      <c r="AC2415" t="s">
        <v>512</v>
      </c>
      <c r="AD2415" t="s">
        <v>492</v>
      </c>
      <c r="AE2415" t="s">
        <v>657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464</v>
      </c>
      <c r="C2416" t="s">
        <v>73</v>
      </c>
      <c r="D2416" t="s">
        <v>491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492</v>
      </c>
      <c r="AC2416" t="s">
        <v>657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464</v>
      </c>
      <c r="C2417" t="s">
        <v>73</v>
      </c>
      <c r="D2417" t="s">
        <v>491</v>
      </c>
      <c r="E2417" t="s">
        <v>491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492</v>
      </c>
      <c r="AC2417" t="s">
        <v>657</v>
      </c>
      <c r="AD2417" t="s">
        <v>164</v>
      </c>
      <c r="AE2417" t="s">
        <v>657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464</v>
      </c>
      <c r="C2418" t="s">
        <v>73</v>
      </c>
      <c r="D2418" t="s">
        <v>491</v>
      </c>
      <c r="E2418" t="s">
        <v>513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492</v>
      </c>
      <c r="AC2418" t="s">
        <v>657</v>
      </c>
      <c r="AD2418" t="s">
        <v>492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464</v>
      </c>
      <c r="C2419" t="s">
        <v>73</v>
      </c>
      <c r="D2419" t="s">
        <v>491</v>
      </c>
      <c r="E2419" t="s">
        <v>512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492</v>
      </c>
      <c r="AC2419" t="s">
        <v>657</v>
      </c>
      <c r="AD2419" t="s">
        <v>492</v>
      </c>
      <c r="AE2419" t="s">
        <v>657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464</v>
      </c>
      <c r="C2420" t="s">
        <v>73</v>
      </c>
      <c r="D2420" t="s">
        <v>513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492</v>
      </c>
      <c r="AC2420" t="s">
        <v>519</v>
      </c>
      <c r="AD2420" t="s">
        <v>492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464</v>
      </c>
      <c r="C2421" t="s">
        <v>73</v>
      </c>
      <c r="D2421" t="s">
        <v>513</v>
      </c>
      <c r="E2421" t="s">
        <v>513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492</v>
      </c>
      <c r="AC2421" t="s">
        <v>519</v>
      </c>
      <c r="AD2421" t="s">
        <v>519</v>
      </c>
      <c r="AE2421" t="s">
        <v>657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464</v>
      </c>
      <c r="C2422" t="s">
        <v>73</v>
      </c>
      <c r="D2422" t="s">
        <v>492</v>
      </c>
      <c r="E2422" t="s">
        <v>492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672</v>
      </c>
      <c r="AC2422" t="s">
        <v>511</v>
      </c>
      <c r="AD2422" t="s">
        <v>672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464</v>
      </c>
      <c r="C2423" t="s">
        <v>73</v>
      </c>
      <c r="D2423" t="s">
        <v>512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672</v>
      </c>
      <c r="AC2423" t="s">
        <v>164</v>
      </c>
      <c r="AD2423" t="s">
        <v>511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464</v>
      </c>
      <c r="C2424" t="s">
        <v>73</v>
      </c>
      <c r="D2424" t="s">
        <v>512</v>
      </c>
      <c r="E2424" t="s">
        <v>512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672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464</v>
      </c>
      <c r="C2425" t="s">
        <v>73</v>
      </c>
      <c r="D2425" t="s">
        <v>567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672</v>
      </c>
      <c r="AC2425" t="s">
        <v>164</v>
      </c>
      <c r="AD2425" t="s">
        <v>164</v>
      </c>
      <c r="AE2425" t="s">
        <v>657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465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672</v>
      </c>
      <c r="AC2426" t="s">
        <v>164</v>
      </c>
      <c r="AD2426" t="s">
        <v>491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465</v>
      </c>
      <c r="C2427" t="s">
        <v>57</v>
      </c>
      <c r="D2427" t="s">
        <v>164</v>
      </c>
      <c r="E2427" t="s">
        <v>491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672</v>
      </c>
      <c r="AC2427" t="s">
        <v>164</v>
      </c>
      <c r="AD2427" t="s">
        <v>491</v>
      </c>
      <c r="AE2427" t="s">
        <v>657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465</v>
      </c>
      <c r="C2428" t="s">
        <v>57</v>
      </c>
      <c r="D2428" t="s">
        <v>491</v>
      </c>
      <c r="E2428" t="s">
        <v>491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672</v>
      </c>
      <c r="AC2428" t="s">
        <v>164</v>
      </c>
      <c r="AD2428" t="s">
        <v>672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465</v>
      </c>
      <c r="C2429" t="s">
        <v>57</v>
      </c>
      <c r="D2429" t="s">
        <v>519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672</v>
      </c>
      <c r="AC2429" t="s">
        <v>164</v>
      </c>
      <c r="AD2429" t="s">
        <v>672</v>
      </c>
      <c r="AE2429" t="s">
        <v>657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465</v>
      </c>
      <c r="C2430" t="s">
        <v>57</v>
      </c>
      <c r="D2430" t="s">
        <v>519</v>
      </c>
      <c r="E2430" t="s">
        <v>519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672</v>
      </c>
      <c r="AC2430" t="s">
        <v>673</v>
      </c>
      <c r="AD2430" t="s">
        <v>672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465</v>
      </c>
      <c r="C2431" t="s">
        <v>57</v>
      </c>
      <c r="D2431" t="s">
        <v>493</v>
      </c>
      <c r="E2431" t="s">
        <v>493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672</v>
      </c>
      <c r="AC2431" t="s">
        <v>673</v>
      </c>
      <c r="AD2431" t="s">
        <v>672</v>
      </c>
      <c r="AE2431" t="s">
        <v>657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465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672</v>
      </c>
      <c r="AC2432" t="s">
        <v>492</v>
      </c>
      <c r="AD2432" t="s">
        <v>164</v>
      </c>
      <c r="AE2432" t="s">
        <v>657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465</v>
      </c>
      <c r="C2433" t="s">
        <v>59</v>
      </c>
      <c r="D2433" t="s">
        <v>491</v>
      </c>
      <c r="E2433" t="s">
        <v>491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672</v>
      </c>
      <c r="AC2433" t="s">
        <v>492</v>
      </c>
      <c r="AD2433" t="s">
        <v>672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465</v>
      </c>
      <c r="C2434" t="s">
        <v>59</v>
      </c>
      <c r="D2434" t="s">
        <v>567</v>
      </c>
      <c r="E2434" t="s">
        <v>567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672</v>
      </c>
      <c r="AC2434" t="s">
        <v>672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465</v>
      </c>
      <c r="C2435" t="s">
        <v>59</v>
      </c>
      <c r="D2435" t="s">
        <v>493</v>
      </c>
      <c r="E2435" t="s">
        <v>493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672</v>
      </c>
      <c r="AC2435" t="s">
        <v>672</v>
      </c>
      <c r="AD2435" t="s">
        <v>164</v>
      </c>
      <c r="AE2435" t="s">
        <v>657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465</v>
      </c>
      <c r="C2436" t="s">
        <v>61</v>
      </c>
      <c r="D2436" t="s">
        <v>490</v>
      </c>
      <c r="E2436" t="s">
        <v>490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672</v>
      </c>
      <c r="AC2436" t="s">
        <v>672</v>
      </c>
      <c r="AD2436" t="s">
        <v>491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465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672</v>
      </c>
      <c r="AC2437" t="s">
        <v>672</v>
      </c>
      <c r="AD2437" t="s">
        <v>672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465</v>
      </c>
      <c r="C2438" t="s">
        <v>61</v>
      </c>
      <c r="D2438" t="s">
        <v>491</v>
      </c>
      <c r="E2438" t="s">
        <v>491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672</v>
      </c>
      <c r="AC2438" t="s">
        <v>672</v>
      </c>
      <c r="AD2438" t="s">
        <v>672</v>
      </c>
      <c r="AE2438" t="s">
        <v>657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465</v>
      </c>
      <c r="C2439" t="s">
        <v>61</v>
      </c>
      <c r="D2439" t="s">
        <v>492</v>
      </c>
      <c r="E2439" t="s">
        <v>492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672</v>
      </c>
      <c r="AC2439" t="s">
        <v>672</v>
      </c>
      <c r="AD2439" t="s">
        <v>512</v>
      </c>
      <c r="AE2439" t="s">
        <v>657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465</v>
      </c>
      <c r="C2440" t="s">
        <v>61</v>
      </c>
      <c r="D2440" t="s">
        <v>512</v>
      </c>
      <c r="E2440" t="s">
        <v>512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672</v>
      </c>
      <c r="AC2440" t="s">
        <v>512</v>
      </c>
      <c r="AD2440" t="s">
        <v>672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465</v>
      </c>
      <c r="C2441" t="s">
        <v>61</v>
      </c>
      <c r="D2441" t="s">
        <v>493</v>
      </c>
      <c r="E2441" t="s">
        <v>493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672</v>
      </c>
      <c r="AC2441" t="s">
        <v>512</v>
      </c>
      <c r="AD2441" t="s">
        <v>672</v>
      </c>
      <c r="AE2441" t="s">
        <v>657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465</v>
      </c>
      <c r="C2442" t="s">
        <v>63</v>
      </c>
      <c r="D2442" t="s">
        <v>511</v>
      </c>
      <c r="E2442" t="s">
        <v>491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672</v>
      </c>
      <c r="AC2442" t="s">
        <v>657</v>
      </c>
      <c r="AD2442" t="s">
        <v>164</v>
      </c>
      <c r="AE2442" t="s">
        <v>657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465</v>
      </c>
      <c r="C2443" t="s">
        <v>63</v>
      </c>
      <c r="D2443" t="s">
        <v>490</v>
      </c>
      <c r="E2443" t="s">
        <v>490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672</v>
      </c>
      <c r="AC2443" t="s">
        <v>657</v>
      </c>
      <c r="AD2443" t="s">
        <v>672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465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672</v>
      </c>
      <c r="AC2444" t="s">
        <v>657</v>
      </c>
      <c r="AD2444" t="s">
        <v>672</v>
      </c>
      <c r="AE2444" t="s">
        <v>657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465</v>
      </c>
      <c r="C2445" t="s">
        <v>63</v>
      </c>
      <c r="D2445" t="s">
        <v>164</v>
      </c>
      <c r="E2445" t="s">
        <v>491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672</v>
      </c>
      <c r="AC2445" t="s">
        <v>657</v>
      </c>
      <c r="AD2445" t="s">
        <v>512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465</v>
      </c>
      <c r="C2446" t="s">
        <v>63</v>
      </c>
      <c r="D2446" t="s">
        <v>516</v>
      </c>
      <c r="E2446" t="s">
        <v>516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672</v>
      </c>
      <c r="AC2446" t="s">
        <v>515</v>
      </c>
      <c r="AD2446" t="s">
        <v>672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465</v>
      </c>
      <c r="C2447" t="s">
        <v>63</v>
      </c>
      <c r="D2447" t="s">
        <v>491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514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465</v>
      </c>
      <c r="C2448" t="s">
        <v>63</v>
      </c>
      <c r="D2448" t="s">
        <v>491</v>
      </c>
      <c r="E2448" t="s">
        <v>491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514</v>
      </c>
      <c r="AC2448" t="s">
        <v>164</v>
      </c>
      <c r="AD2448" t="s">
        <v>164</v>
      </c>
      <c r="AE2448" t="s">
        <v>657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465</v>
      </c>
      <c r="C2449" t="s">
        <v>63</v>
      </c>
      <c r="D2449" t="s">
        <v>492</v>
      </c>
      <c r="E2449" t="s">
        <v>492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514</v>
      </c>
      <c r="AC2449" t="s">
        <v>164</v>
      </c>
      <c r="AD2449" t="s">
        <v>514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465</v>
      </c>
      <c r="C2450" t="s">
        <v>63</v>
      </c>
      <c r="D2450" t="s">
        <v>512</v>
      </c>
      <c r="E2450" t="s">
        <v>512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514</v>
      </c>
      <c r="AC2450" t="s">
        <v>164</v>
      </c>
      <c r="AD2450" t="s">
        <v>517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465</v>
      </c>
      <c r="C2451" t="s">
        <v>63</v>
      </c>
      <c r="D2451" t="s">
        <v>493</v>
      </c>
      <c r="E2451" t="s">
        <v>493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514</v>
      </c>
      <c r="AC2451" t="s">
        <v>164</v>
      </c>
      <c r="AD2451" t="s">
        <v>512</v>
      </c>
      <c r="AE2451" t="s">
        <v>657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465</v>
      </c>
      <c r="C2452" t="s">
        <v>65</v>
      </c>
      <c r="D2452" t="s">
        <v>511</v>
      </c>
      <c r="E2452" t="s">
        <v>491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514</v>
      </c>
      <c r="AC2452" t="s">
        <v>673</v>
      </c>
      <c r="AD2452" t="s">
        <v>514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465</v>
      </c>
      <c r="C2453" t="s">
        <v>65</v>
      </c>
      <c r="D2453" t="s">
        <v>490</v>
      </c>
      <c r="E2453" t="s">
        <v>490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514</v>
      </c>
      <c r="AC2453" t="s">
        <v>513</v>
      </c>
      <c r="AD2453" t="s">
        <v>514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465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514</v>
      </c>
      <c r="AC2454" t="s">
        <v>672</v>
      </c>
      <c r="AD2454" t="s">
        <v>514</v>
      </c>
      <c r="AE2454" t="s">
        <v>657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465</v>
      </c>
      <c r="C2455" t="s">
        <v>65</v>
      </c>
      <c r="D2455" t="s">
        <v>164</v>
      </c>
      <c r="E2455" t="s">
        <v>491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514</v>
      </c>
      <c r="AC2455" t="s">
        <v>514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465</v>
      </c>
      <c r="C2456" t="s">
        <v>65</v>
      </c>
      <c r="D2456" t="s">
        <v>491</v>
      </c>
      <c r="E2456" t="s">
        <v>511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514</v>
      </c>
      <c r="AC2456" t="s">
        <v>514</v>
      </c>
      <c r="AD2456" t="s">
        <v>514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465</v>
      </c>
      <c r="C2457" t="s">
        <v>65</v>
      </c>
      <c r="D2457" t="s">
        <v>491</v>
      </c>
      <c r="E2457" t="s">
        <v>490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514</v>
      </c>
      <c r="AC2457" t="s">
        <v>514</v>
      </c>
      <c r="AD2457" t="s">
        <v>514</v>
      </c>
      <c r="AE2457" t="s">
        <v>657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465</v>
      </c>
      <c r="C2458" t="s">
        <v>65</v>
      </c>
      <c r="D2458" t="s">
        <v>491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514</v>
      </c>
      <c r="AC2458" t="s">
        <v>517</v>
      </c>
      <c r="AD2458" t="s">
        <v>514</v>
      </c>
      <c r="AE2458" t="s">
        <v>657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465</v>
      </c>
      <c r="C2459" t="s">
        <v>65</v>
      </c>
      <c r="D2459" t="s">
        <v>491</v>
      </c>
      <c r="E2459" t="s">
        <v>491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514</v>
      </c>
      <c r="AC2459" t="s">
        <v>512</v>
      </c>
      <c r="AD2459" t="s">
        <v>514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465</v>
      </c>
      <c r="C2460" t="s">
        <v>65</v>
      </c>
      <c r="D2460" t="s">
        <v>491</v>
      </c>
      <c r="E2460" t="s">
        <v>492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514</v>
      </c>
      <c r="AC2460" t="s">
        <v>657</v>
      </c>
      <c r="AD2460" t="s">
        <v>164</v>
      </c>
      <c r="AE2460" t="s">
        <v>657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465</v>
      </c>
      <c r="C2461" t="s">
        <v>65</v>
      </c>
      <c r="D2461" t="s">
        <v>491</v>
      </c>
      <c r="E2461" t="s">
        <v>647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514</v>
      </c>
      <c r="AC2461" t="s">
        <v>657</v>
      </c>
      <c r="AD2461" t="s">
        <v>514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465</v>
      </c>
      <c r="C2462" t="s">
        <v>65</v>
      </c>
      <c r="D2462" t="s">
        <v>491</v>
      </c>
      <c r="E2462" t="s">
        <v>512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514</v>
      </c>
      <c r="AC2462" t="s">
        <v>519</v>
      </c>
      <c r="AD2462" t="s">
        <v>514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465</v>
      </c>
      <c r="C2463" t="s">
        <v>65</v>
      </c>
      <c r="D2463" t="s">
        <v>491</v>
      </c>
      <c r="E2463" t="s">
        <v>567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517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465</v>
      </c>
      <c r="C2464" t="s">
        <v>65</v>
      </c>
      <c r="D2464" t="s">
        <v>513</v>
      </c>
      <c r="E2464" t="s">
        <v>513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517</v>
      </c>
      <c r="AC2464" t="s">
        <v>164</v>
      </c>
      <c r="AD2464" t="s">
        <v>164</v>
      </c>
      <c r="AE2464" t="s">
        <v>657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465</v>
      </c>
      <c r="C2465" t="s">
        <v>65</v>
      </c>
      <c r="D2465" t="s">
        <v>492</v>
      </c>
      <c r="E2465" t="s">
        <v>492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517</v>
      </c>
      <c r="AC2465" t="s">
        <v>164</v>
      </c>
      <c r="AD2465" t="s">
        <v>517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465</v>
      </c>
      <c r="C2466" t="s">
        <v>65</v>
      </c>
      <c r="D2466" t="s">
        <v>512</v>
      </c>
      <c r="E2466" t="s">
        <v>512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517</v>
      </c>
      <c r="AC2466" t="s">
        <v>164</v>
      </c>
      <c r="AD2466" t="s">
        <v>517</v>
      </c>
      <c r="AE2466" t="s">
        <v>657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465</v>
      </c>
      <c r="C2467" t="s">
        <v>65</v>
      </c>
      <c r="D2467" t="s">
        <v>519</v>
      </c>
      <c r="E2467" t="s">
        <v>519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517</v>
      </c>
      <c r="AC2467" t="s">
        <v>673</v>
      </c>
      <c r="AD2467" t="s">
        <v>517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465</v>
      </c>
      <c r="C2468" t="s">
        <v>65</v>
      </c>
      <c r="D2468" t="s">
        <v>493</v>
      </c>
      <c r="E2468" t="s">
        <v>493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517</v>
      </c>
      <c r="AC2468" t="s">
        <v>673</v>
      </c>
      <c r="AD2468" t="s">
        <v>517</v>
      </c>
      <c r="AE2468" t="s">
        <v>657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465</v>
      </c>
      <c r="C2469" t="s">
        <v>65</v>
      </c>
      <c r="D2469" t="s">
        <v>515</v>
      </c>
      <c r="E2469" t="s">
        <v>515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517</v>
      </c>
      <c r="AC2469" t="s">
        <v>513</v>
      </c>
      <c r="AD2469" t="s">
        <v>517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465</v>
      </c>
      <c r="C2470" t="s">
        <v>67</v>
      </c>
      <c r="D2470" t="s">
        <v>511</v>
      </c>
      <c r="E2470" t="s">
        <v>511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517</v>
      </c>
      <c r="AC2470" t="s">
        <v>513</v>
      </c>
      <c r="AD2470" t="s">
        <v>517</v>
      </c>
      <c r="AE2470" t="s">
        <v>657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465</v>
      </c>
      <c r="C2471" t="s">
        <v>67</v>
      </c>
      <c r="D2471" t="s">
        <v>511</v>
      </c>
      <c r="E2471" t="s">
        <v>491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517</v>
      </c>
      <c r="AC2471" t="s">
        <v>514</v>
      </c>
      <c r="AD2471" t="s">
        <v>517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465</v>
      </c>
      <c r="C2472" t="s">
        <v>67</v>
      </c>
      <c r="D2472" t="s">
        <v>490</v>
      </c>
      <c r="E2472" t="s">
        <v>490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517</v>
      </c>
      <c r="AC2472" t="s">
        <v>517</v>
      </c>
      <c r="AD2472" t="s">
        <v>511</v>
      </c>
      <c r="AE2472" t="s">
        <v>657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465</v>
      </c>
      <c r="C2473" t="s">
        <v>67</v>
      </c>
      <c r="D2473" t="s">
        <v>490</v>
      </c>
      <c r="E2473" t="s">
        <v>492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517</v>
      </c>
      <c r="AC2473" t="s">
        <v>517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465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517</v>
      </c>
      <c r="AC2474" t="s">
        <v>517</v>
      </c>
      <c r="AD2474" t="s">
        <v>164</v>
      </c>
      <c r="AE2474" t="s">
        <v>657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465</v>
      </c>
      <c r="C2475" t="s">
        <v>67</v>
      </c>
      <c r="D2475" t="s">
        <v>491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517</v>
      </c>
      <c r="AC2475" t="s">
        <v>517</v>
      </c>
      <c r="AD2475" t="s">
        <v>514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465</v>
      </c>
      <c r="C2476" t="s">
        <v>67</v>
      </c>
      <c r="D2476" t="s">
        <v>491</v>
      </c>
      <c r="E2476" t="s">
        <v>491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517</v>
      </c>
      <c r="AC2476" t="s">
        <v>517</v>
      </c>
      <c r="AD2476" t="s">
        <v>517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465</v>
      </c>
      <c r="C2477" t="s">
        <v>67</v>
      </c>
      <c r="D2477" t="s">
        <v>513</v>
      </c>
      <c r="E2477" t="s">
        <v>513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517</v>
      </c>
      <c r="AC2477" t="s">
        <v>517</v>
      </c>
      <c r="AD2477" t="s">
        <v>517</v>
      </c>
      <c r="AE2477" t="s">
        <v>657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465</v>
      </c>
      <c r="C2478" t="s">
        <v>67</v>
      </c>
      <c r="D2478" t="s">
        <v>492</v>
      </c>
      <c r="E2478" t="s">
        <v>492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517</v>
      </c>
      <c r="AC2478" t="s">
        <v>512</v>
      </c>
      <c r="AD2478" t="s">
        <v>164</v>
      </c>
      <c r="AE2478" t="s">
        <v>657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465</v>
      </c>
      <c r="C2479" t="s">
        <v>67</v>
      </c>
      <c r="D2479" t="s">
        <v>514</v>
      </c>
      <c r="E2479" t="s">
        <v>514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517</v>
      </c>
      <c r="AC2479" t="s">
        <v>512</v>
      </c>
      <c r="AD2479" t="s">
        <v>517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465</v>
      </c>
      <c r="C2480" t="s">
        <v>67</v>
      </c>
      <c r="D2480" t="s">
        <v>517</v>
      </c>
      <c r="E2480" t="s">
        <v>517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517</v>
      </c>
      <c r="AC2480" t="s">
        <v>512</v>
      </c>
      <c r="AD2480" t="s">
        <v>517</v>
      </c>
      <c r="AE2480" t="s">
        <v>657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465</v>
      </c>
      <c r="C2481" t="s">
        <v>67</v>
      </c>
      <c r="D2481" t="s">
        <v>512</v>
      </c>
      <c r="E2481" t="s">
        <v>512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517</v>
      </c>
      <c r="AC2481" t="s">
        <v>657</v>
      </c>
      <c r="AD2481" t="s">
        <v>511</v>
      </c>
      <c r="AE2481" t="s">
        <v>657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465</v>
      </c>
      <c r="C2482" t="s">
        <v>67</v>
      </c>
      <c r="D2482" t="s">
        <v>512</v>
      </c>
      <c r="E2482" t="s">
        <v>567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517</v>
      </c>
      <c r="AC2482" t="s">
        <v>657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465</v>
      </c>
      <c r="C2483" t="s">
        <v>67</v>
      </c>
      <c r="D2483" t="s">
        <v>519</v>
      </c>
      <c r="E2483" t="s">
        <v>519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517</v>
      </c>
      <c r="AC2483" t="s">
        <v>657</v>
      </c>
      <c r="AD2483" t="s">
        <v>164</v>
      </c>
      <c r="AE2483" t="s">
        <v>657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465</v>
      </c>
      <c r="C2484" t="s">
        <v>67</v>
      </c>
      <c r="D2484" t="s">
        <v>515</v>
      </c>
      <c r="E2484" t="s">
        <v>515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517</v>
      </c>
      <c r="AC2484" t="s">
        <v>657</v>
      </c>
      <c r="AD2484" t="s">
        <v>517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465</v>
      </c>
      <c r="C2485" t="s">
        <v>69</v>
      </c>
      <c r="D2485" t="s">
        <v>511</v>
      </c>
      <c r="E2485" t="s">
        <v>511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517</v>
      </c>
      <c r="AC2485" t="s">
        <v>657</v>
      </c>
      <c r="AD2485" t="s">
        <v>517</v>
      </c>
      <c r="AE2485" t="s">
        <v>657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465</v>
      </c>
      <c r="C2486" t="s">
        <v>69</v>
      </c>
      <c r="D2486" t="s">
        <v>490</v>
      </c>
      <c r="E2486" t="s">
        <v>490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517</v>
      </c>
      <c r="AC2486" t="s">
        <v>519</v>
      </c>
      <c r="AD2486" t="s">
        <v>490</v>
      </c>
      <c r="AE2486" t="s">
        <v>657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465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517</v>
      </c>
      <c r="AC2487" t="s">
        <v>519</v>
      </c>
      <c r="AD2487" t="s">
        <v>517</v>
      </c>
      <c r="AE2487" t="s">
        <v>657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465</v>
      </c>
      <c r="C2488" t="s">
        <v>69</v>
      </c>
      <c r="D2488" t="s">
        <v>491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512</v>
      </c>
      <c r="AC2488" t="s">
        <v>511</v>
      </c>
      <c r="AD2488" t="s">
        <v>164</v>
      </c>
      <c r="AE2488" t="s">
        <v>657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465</v>
      </c>
      <c r="C2489" t="s">
        <v>69</v>
      </c>
      <c r="D2489" t="s">
        <v>491</v>
      </c>
      <c r="E2489" t="s">
        <v>491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512</v>
      </c>
      <c r="AC2489" t="s">
        <v>511</v>
      </c>
      <c r="AD2489" t="s">
        <v>512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465</v>
      </c>
      <c r="C2490" t="s">
        <v>69</v>
      </c>
      <c r="D2490" t="s">
        <v>513</v>
      </c>
      <c r="E2490" t="s">
        <v>513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512</v>
      </c>
      <c r="AC2490" t="s">
        <v>511</v>
      </c>
      <c r="AD2490" t="s">
        <v>512</v>
      </c>
      <c r="AE2490" t="s">
        <v>657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465</v>
      </c>
      <c r="C2491" t="s">
        <v>69</v>
      </c>
      <c r="D2491" t="s">
        <v>647</v>
      </c>
      <c r="E2491" t="s">
        <v>647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512</v>
      </c>
      <c r="AC2491" t="s">
        <v>490</v>
      </c>
      <c r="AD2491" t="s">
        <v>512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465</v>
      </c>
      <c r="C2492" t="s">
        <v>69</v>
      </c>
      <c r="D2492" t="s">
        <v>514</v>
      </c>
      <c r="E2492" t="s">
        <v>514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512</v>
      </c>
      <c r="AC2492" t="s">
        <v>164</v>
      </c>
      <c r="AD2492" t="s">
        <v>511</v>
      </c>
      <c r="AE2492" t="s">
        <v>657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465</v>
      </c>
      <c r="C2493" t="s">
        <v>69</v>
      </c>
      <c r="D2493" t="s">
        <v>517</v>
      </c>
      <c r="E2493" t="s">
        <v>517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512</v>
      </c>
      <c r="AC2493" t="s">
        <v>164</v>
      </c>
      <c r="AD2493" t="s">
        <v>490</v>
      </c>
      <c r="AE2493" t="s">
        <v>657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465</v>
      </c>
      <c r="C2494" t="s">
        <v>69</v>
      </c>
      <c r="D2494" t="s">
        <v>512</v>
      </c>
      <c r="E2494" t="s">
        <v>512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512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465</v>
      </c>
      <c r="C2495" t="s">
        <v>69</v>
      </c>
      <c r="D2495" t="s">
        <v>519</v>
      </c>
      <c r="E2495" t="s">
        <v>519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512</v>
      </c>
      <c r="AC2495" t="s">
        <v>164</v>
      </c>
      <c r="AD2495" t="s">
        <v>164</v>
      </c>
      <c r="AE2495" t="s">
        <v>657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465</v>
      </c>
      <c r="C2496" t="s">
        <v>69</v>
      </c>
      <c r="D2496" t="s">
        <v>493</v>
      </c>
      <c r="E2496" t="s">
        <v>493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512</v>
      </c>
      <c r="AC2496" t="s">
        <v>164</v>
      </c>
      <c r="AD2496" t="s">
        <v>491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465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512</v>
      </c>
      <c r="AC2497" t="s">
        <v>164</v>
      </c>
      <c r="AD2497" t="s">
        <v>491</v>
      </c>
      <c r="AE2497" t="s">
        <v>657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465</v>
      </c>
      <c r="C2498" t="s">
        <v>71</v>
      </c>
      <c r="D2498" t="s">
        <v>511</v>
      </c>
      <c r="E2498" t="s">
        <v>511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512</v>
      </c>
      <c r="AC2498" t="s">
        <v>164</v>
      </c>
      <c r="AD2498" t="s">
        <v>512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465</v>
      </c>
      <c r="C2499" t="s">
        <v>71</v>
      </c>
      <c r="D2499" t="s">
        <v>490</v>
      </c>
      <c r="E2499" t="s">
        <v>490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512</v>
      </c>
      <c r="AC2499" t="s">
        <v>164</v>
      </c>
      <c r="AD2499" t="s">
        <v>512</v>
      </c>
      <c r="AE2499" t="s">
        <v>657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465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512</v>
      </c>
      <c r="AC2500" t="s">
        <v>673</v>
      </c>
      <c r="AD2500" t="s">
        <v>164</v>
      </c>
      <c r="AE2500" t="s">
        <v>657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465</v>
      </c>
      <c r="C2501" t="s">
        <v>71</v>
      </c>
      <c r="D2501" t="s">
        <v>164</v>
      </c>
      <c r="E2501" t="s">
        <v>512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512</v>
      </c>
      <c r="AC2501" t="s">
        <v>673</v>
      </c>
      <c r="AD2501" t="s">
        <v>491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465</v>
      </c>
      <c r="C2502" t="s">
        <v>71</v>
      </c>
      <c r="D2502" t="s">
        <v>491</v>
      </c>
      <c r="E2502" t="s">
        <v>511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512</v>
      </c>
      <c r="AC2502" t="s">
        <v>673</v>
      </c>
      <c r="AD2502" t="s">
        <v>512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465</v>
      </c>
      <c r="C2503" t="s">
        <v>71</v>
      </c>
      <c r="D2503" t="s">
        <v>491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512</v>
      </c>
      <c r="AC2503" t="s">
        <v>673</v>
      </c>
      <c r="AD2503" t="s">
        <v>512</v>
      </c>
      <c r="AE2503" t="s">
        <v>657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465</v>
      </c>
      <c r="C2504" t="s">
        <v>71</v>
      </c>
      <c r="D2504" t="s">
        <v>491</v>
      </c>
      <c r="E2504" t="s">
        <v>491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512</v>
      </c>
      <c r="AC2504" t="s">
        <v>513</v>
      </c>
      <c r="AD2504" t="s">
        <v>164</v>
      </c>
      <c r="AE2504" t="s">
        <v>657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465</v>
      </c>
      <c r="C2505" t="s">
        <v>71</v>
      </c>
      <c r="D2505" t="s">
        <v>491</v>
      </c>
      <c r="E2505" t="s">
        <v>512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512</v>
      </c>
      <c r="AC2505" t="s">
        <v>513</v>
      </c>
      <c r="AD2505" t="s">
        <v>512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465</v>
      </c>
      <c r="C2506" t="s">
        <v>71</v>
      </c>
      <c r="D2506" t="s">
        <v>647</v>
      </c>
      <c r="E2506" t="s">
        <v>647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512</v>
      </c>
      <c r="AC2506" t="s">
        <v>513</v>
      </c>
      <c r="AD2506" t="s">
        <v>512</v>
      </c>
      <c r="AE2506" t="s">
        <v>657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465</v>
      </c>
      <c r="C2507" t="s">
        <v>71</v>
      </c>
      <c r="D2507" t="s">
        <v>517</v>
      </c>
      <c r="E2507" t="s">
        <v>517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512</v>
      </c>
      <c r="AC2507" t="s">
        <v>492</v>
      </c>
      <c r="AD2507" t="s">
        <v>512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465</v>
      </c>
      <c r="C2508" t="s">
        <v>71</v>
      </c>
      <c r="D2508" t="s">
        <v>512</v>
      </c>
      <c r="E2508" t="s">
        <v>491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512</v>
      </c>
      <c r="AC2508" t="s">
        <v>672</v>
      </c>
      <c r="AD2508" t="s">
        <v>512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465</v>
      </c>
      <c r="C2509" t="s">
        <v>71</v>
      </c>
      <c r="D2509" t="s">
        <v>512</v>
      </c>
      <c r="E2509" t="s">
        <v>512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512</v>
      </c>
      <c r="AC2509" t="s">
        <v>672</v>
      </c>
      <c r="AD2509" t="s">
        <v>512</v>
      </c>
      <c r="AE2509" t="s">
        <v>657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465</v>
      </c>
      <c r="C2510" t="s">
        <v>71</v>
      </c>
      <c r="D2510" t="s">
        <v>519</v>
      </c>
      <c r="E2510" t="s">
        <v>519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512</v>
      </c>
      <c r="AC2510" t="s">
        <v>514</v>
      </c>
      <c r="AD2510" t="s">
        <v>512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465</v>
      </c>
      <c r="C2511" t="s">
        <v>71</v>
      </c>
      <c r="D2511" t="s">
        <v>493</v>
      </c>
      <c r="E2511" t="s">
        <v>493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512</v>
      </c>
      <c r="AC2511" t="s">
        <v>517</v>
      </c>
      <c r="AD2511" t="s">
        <v>512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465</v>
      </c>
      <c r="C2512" t="s">
        <v>73</v>
      </c>
      <c r="D2512" t="s">
        <v>490</v>
      </c>
      <c r="E2512" t="s">
        <v>511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512</v>
      </c>
      <c r="AC2512" t="s">
        <v>512</v>
      </c>
      <c r="AD2512" t="s">
        <v>511</v>
      </c>
      <c r="AE2512" t="s">
        <v>657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465</v>
      </c>
      <c r="C2513" t="s">
        <v>73</v>
      </c>
      <c r="D2513" t="s">
        <v>490</v>
      </c>
      <c r="E2513" t="s">
        <v>490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512</v>
      </c>
      <c r="AC2513" t="s">
        <v>512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465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512</v>
      </c>
      <c r="AC2514" t="s">
        <v>512</v>
      </c>
      <c r="AD2514" t="s">
        <v>164</v>
      </c>
      <c r="AE2514" t="s">
        <v>657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465</v>
      </c>
      <c r="C2515" t="s">
        <v>73</v>
      </c>
      <c r="D2515" t="s">
        <v>164</v>
      </c>
      <c r="E2515" t="s">
        <v>491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512</v>
      </c>
      <c r="AC2515" t="s">
        <v>512</v>
      </c>
      <c r="AD2515" t="s">
        <v>491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465</v>
      </c>
      <c r="C2516" t="s">
        <v>73</v>
      </c>
      <c r="D2516" t="s">
        <v>164</v>
      </c>
      <c r="E2516" t="s">
        <v>517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512</v>
      </c>
      <c r="AC2516" t="s">
        <v>512</v>
      </c>
      <c r="AD2516" t="s">
        <v>672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465</v>
      </c>
      <c r="C2517" t="s">
        <v>73</v>
      </c>
      <c r="D2517" t="s">
        <v>164</v>
      </c>
      <c r="E2517" t="s">
        <v>512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512</v>
      </c>
      <c r="AC2517" t="s">
        <v>512</v>
      </c>
      <c r="AD2517" t="s">
        <v>512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465</v>
      </c>
      <c r="C2518" t="s">
        <v>73</v>
      </c>
      <c r="D2518" t="s">
        <v>491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512</v>
      </c>
      <c r="AC2518" t="s">
        <v>512</v>
      </c>
      <c r="AD2518" t="s">
        <v>512</v>
      </c>
      <c r="AE2518" t="s">
        <v>657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465</v>
      </c>
      <c r="C2519" t="s">
        <v>73</v>
      </c>
      <c r="D2519" t="s">
        <v>491</v>
      </c>
      <c r="E2519" t="s">
        <v>491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512</v>
      </c>
      <c r="AC2519" t="s">
        <v>512</v>
      </c>
      <c r="AD2519" t="s">
        <v>567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465</v>
      </c>
      <c r="C2520" t="s">
        <v>73</v>
      </c>
      <c r="D2520" t="s">
        <v>513</v>
      </c>
      <c r="E2520" t="s">
        <v>513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512</v>
      </c>
      <c r="AC2520" t="s">
        <v>512</v>
      </c>
      <c r="AD2520" t="s">
        <v>567</v>
      </c>
      <c r="AE2520" t="s">
        <v>657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465</v>
      </c>
      <c r="C2521" t="s">
        <v>73</v>
      </c>
      <c r="D2521" t="s">
        <v>513</v>
      </c>
      <c r="E2521" t="s">
        <v>517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512</v>
      </c>
      <c r="AC2521" t="s">
        <v>657</v>
      </c>
      <c r="AD2521" t="s">
        <v>511</v>
      </c>
      <c r="AE2521" t="s">
        <v>657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465</v>
      </c>
      <c r="C2522" t="s">
        <v>73</v>
      </c>
      <c r="D2522" t="s">
        <v>492</v>
      </c>
      <c r="E2522" t="s">
        <v>492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512</v>
      </c>
      <c r="AC2522" t="s">
        <v>657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465</v>
      </c>
      <c r="C2523" t="s">
        <v>73</v>
      </c>
      <c r="D2523" t="s">
        <v>647</v>
      </c>
      <c r="E2523" t="s">
        <v>647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512</v>
      </c>
      <c r="AC2523" t="s">
        <v>657</v>
      </c>
      <c r="AD2523" t="s">
        <v>164</v>
      </c>
      <c r="AE2523" t="s">
        <v>657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465</v>
      </c>
      <c r="C2524" t="s">
        <v>73</v>
      </c>
      <c r="D2524" t="s">
        <v>514</v>
      </c>
      <c r="E2524" t="s">
        <v>514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512</v>
      </c>
      <c r="AC2524" t="s">
        <v>657</v>
      </c>
      <c r="AD2524" t="s">
        <v>491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465</v>
      </c>
      <c r="C2525" t="s">
        <v>73</v>
      </c>
      <c r="D2525" t="s">
        <v>514</v>
      </c>
      <c r="E2525" t="s">
        <v>512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512</v>
      </c>
      <c r="AC2525" t="s">
        <v>657</v>
      </c>
      <c r="AD2525" t="s">
        <v>491</v>
      </c>
      <c r="AE2525" t="s">
        <v>657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465</v>
      </c>
      <c r="C2526" t="s">
        <v>73</v>
      </c>
      <c r="D2526" t="s">
        <v>517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512</v>
      </c>
      <c r="AC2526" t="s">
        <v>657</v>
      </c>
      <c r="AD2526" t="s">
        <v>512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465</v>
      </c>
      <c r="C2527" t="s">
        <v>73</v>
      </c>
      <c r="D2527" t="s">
        <v>517</v>
      </c>
      <c r="E2527" t="s">
        <v>517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512</v>
      </c>
      <c r="AC2527" t="s">
        <v>657</v>
      </c>
      <c r="AD2527" t="s">
        <v>512</v>
      </c>
      <c r="AE2527" t="s">
        <v>657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465</v>
      </c>
      <c r="C2528" t="s">
        <v>73</v>
      </c>
      <c r="D2528" t="s">
        <v>512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512</v>
      </c>
      <c r="AC2528" t="s">
        <v>657</v>
      </c>
      <c r="AD2528" t="s">
        <v>567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465</v>
      </c>
      <c r="C2529" t="s">
        <v>73</v>
      </c>
      <c r="D2529" t="s">
        <v>512</v>
      </c>
      <c r="E2529" t="s">
        <v>491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512</v>
      </c>
      <c r="AC2529" t="s">
        <v>567</v>
      </c>
      <c r="AD2529" t="s">
        <v>512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465</v>
      </c>
      <c r="C2530" t="s">
        <v>73</v>
      </c>
      <c r="D2530" t="s">
        <v>512</v>
      </c>
      <c r="E2530" t="s">
        <v>512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512</v>
      </c>
      <c r="AC2530" t="s">
        <v>567</v>
      </c>
      <c r="AD2530" t="s">
        <v>512</v>
      </c>
      <c r="AE2530" t="s">
        <v>657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465</v>
      </c>
      <c r="C2531" t="s">
        <v>73</v>
      </c>
      <c r="D2531" t="s">
        <v>519</v>
      </c>
      <c r="E2531" t="s">
        <v>519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512</v>
      </c>
      <c r="AC2531" t="s">
        <v>519</v>
      </c>
      <c r="AD2531" t="s">
        <v>512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465</v>
      </c>
      <c r="C2532" t="s">
        <v>73</v>
      </c>
      <c r="D2532" t="s">
        <v>515</v>
      </c>
      <c r="E2532" t="s">
        <v>515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567</v>
      </c>
      <c r="AC2532" t="s">
        <v>164</v>
      </c>
      <c r="AD2532" t="s">
        <v>164</v>
      </c>
      <c r="AE2532" t="s">
        <v>657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466</v>
      </c>
      <c r="C2533" t="s">
        <v>57</v>
      </c>
      <c r="D2533" t="s">
        <v>490</v>
      </c>
      <c r="E2533" t="s">
        <v>490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567</v>
      </c>
      <c r="AC2533" t="s">
        <v>512</v>
      </c>
      <c r="AD2533" t="s">
        <v>512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466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567</v>
      </c>
      <c r="AC2534" t="s">
        <v>512</v>
      </c>
      <c r="AD2534" t="s">
        <v>512</v>
      </c>
      <c r="AE2534" t="s">
        <v>657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466</v>
      </c>
      <c r="C2535" t="s">
        <v>57</v>
      </c>
      <c r="D2535" t="s">
        <v>491</v>
      </c>
      <c r="E2535" t="s">
        <v>516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519</v>
      </c>
      <c r="AC2535" t="s">
        <v>511</v>
      </c>
      <c r="AD2535" t="s">
        <v>519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466</v>
      </c>
      <c r="C2536" t="s">
        <v>57</v>
      </c>
      <c r="D2536" t="s">
        <v>491</v>
      </c>
      <c r="E2536" t="s">
        <v>491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519</v>
      </c>
      <c r="AC2536" t="s">
        <v>164</v>
      </c>
      <c r="AD2536" t="s">
        <v>511</v>
      </c>
      <c r="AE2536" t="s">
        <v>657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466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519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466</v>
      </c>
      <c r="C2538" t="s">
        <v>59</v>
      </c>
      <c r="D2538" t="s">
        <v>491</v>
      </c>
      <c r="E2538" t="s">
        <v>491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519</v>
      </c>
      <c r="AC2538" t="s">
        <v>164</v>
      </c>
      <c r="AD2538" t="s">
        <v>164</v>
      </c>
      <c r="AE2538" t="s">
        <v>657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466</v>
      </c>
      <c r="C2539" t="s">
        <v>59</v>
      </c>
      <c r="D2539" t="s">
        <v>512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519</v>
      </c>
      <c r="AC2539" t="s">
        <v>164</v>
      </c>
      <c r="AD2539" t="s">
        <v>519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466</v>
      </c>
      <c r="C2540" t="s">
        <v>61</v>
      </c>
      <c r="D2540" t="s">
        <v>490</v>
      </c>
      <c r="E2540" t="s">
        <v>490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519</v>
      </c>
      <c r="AC2540" t="s">
        <v>164</v>
      </c>
      <c r="AD2540" t="s">
        <v>519</v>
      </c>
      <c r="AE2540" t="s">
        <v>657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466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519</v>
      </c>
      <c r="AC2541" t="s">
        <v>673</v>
      </c>
      <c r="AD2541" t="s">
        <v>491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466</v>
      </c>
      <c r="C2542" t="s">
        <v>61</v>
      </c>
      <c r="D2542" t="s">
        <v>164</v>
      </c>
      <c r="E2542" t="s">
        <v>491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519</v>
      </c>
      <c r="AC2542" t="s">
        <v>673</v>
      </c>
      <c r="AD2542" t="s">
        <v>512</v>
      </c>
      <c r="AE2542" t="s">
        <v>657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466</v>
      </c>
      <c r="C2543" t="s">
        <v>61</v>
      </c>
      <c r="D2543" t="s">
        <v>491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519</v>
      </c>
      <c r="AC2543" t="s">
        <v>673</v>
      </c>
      <c r="AD2543" t="s">
        <v>519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466</v>
      </c>
      <c r="C2544" t="s">
        <v>61</v>
      </c>
      <c r="D2544" t="s">
        <v>491</v>
      </c>
      <c r="E2544" t="s">
        <v>491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519</v>
      </c>
      <c r="AC2544" t="s">
        <v>673</v>
      </c>
      <c r="AD2544" t="s">
        <v>519</v>
      </c>
      <c r="AE2544" t="s">
        <v>657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466</v>
      </c>
      <c r="C2545" t="s">
        <v>61</v>
      </c>
      <c r="D2545" t="s">
        <v>491</v>
      </c>
      <c r="E2545" t="s">
        <v>513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519</v>
      </c>
      <c r="AC2545" t="s">
        <v>513</v>
      </c>
      <c r="AD2545" t="s">
        <v>164</v>
      </c>
      <c r="AE2545" t="s">
        <v>657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466</v>
      </c>
      <c r="C2546" t="s">
        <v>61</v>
      </c>
      <c r="D2546" t="s">
        <v>519</v>
      </c>
      <c r="E2546" t="s">
        <v>519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519</v>
      </c>
      <c r="AC2546" t="s">
        <v>513</v>
      </c>
      <c r="AD2546" t="s">
        <v>513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466</v>
      </c>
      <c r="C2547" t="s">
        <v>63</v>
      </c>
      <c r="D2547" t="s">
        <v>511</v>
      </c>
      <c r="E2547" t="s">
        <v>511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519</v>
      </c>
      <c r="AC2547" t="s">
        <v>513</v>
      </c>
      <c r="AD2547" t="s">
        <v>519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466</v>
      </c>
      <c r="C2548" t="s">
        <v>63</v>
      </c>
      <c r="D2548" t="s">
        <v>511</v>
      </c>
      <c r="E2548" t="s">
        <v>490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519</v>
      </c>
      <c r="AC2548" t="s">
        <v>513</v>
      </c>
      <c r="AD2548" t="s">
        <v>519</v>
      </c>
      <c r="AE2548" t="s">
        <v>657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466</v>
      </c>
      <c r="C2549" t="s">
        <v>63</v>
      </c>
      <c r="D2549" t="s">
        <v>490</v>
      </c>
      <c r="E2549" t="s">
        <v>490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519</v>
      </c>
      <c r="AC2549" t="s">
        <v>672</v>
      </c>
      <c r="AD2549" t="s">
        <v>519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466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519</v>
      </c>
      <c r="AC2550" t="s">
        <v>514</v>
      </c>
      <c r="AD2550" t="s">
        <v>519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466</v>
      </c>
      <c r="C2551" t="s">
        <v>63</v>
      </c>
      <c r="D2551" t="s">
        <v>491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519</v>
      </c>
      <c r="AC2551" t="s">
        <v>514</v>
      </c>
      <c r="AD2551" t="s">
        <v>519</v>
      </c>
      <c r="AE2551" t="s">
        <v>657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466</v>
      </c>
      <c r="C2552" t="s">
        <v>63</v>
      </c>
      <c r="D2552" t="s">
        <v>491</v>
      </c>
      <c r="E2552" t="s">
        <v>491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519</v>
      </c>
      <c r="AC2552" t="s">
        <v>517</v>
      </c>
      <c r="AD2552" t="s">
        <v>519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466</v>
      </c>
      <c r="C2553" t="s">
        <v>63</v>
      </c>
      <c r="D2553" t="s">
        <v>491</v>
      </c>
      <c r="E2553" t="s">
        <v>513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519</v>
      </c>
      <c r="AC2553" t="s">
        <v>512</v>
      </c>
      <c r="AD2553" t="s">
        <v>491</v>
      </c>
      <c r="AE2553" t="s">
        <v>657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466</v>
      </c>
      <c r="C2554" t="s">
        <v>63</v>
      </c>
      <c r="D2554" t="s">
        <v>492</v>
      </c>
      <c r="E2554" t="s">
        <v>492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519</v>
      </c>
      <c r="AC2554" t="s">
        <v>512</v>
      </c>
      <c r="AD2554" t="s">
        <v>519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466</v>
      </c>
      <c r="C2555" t="s">
        <v>63</v>
      </c>
      <c r="D2555" t="s">
        <v>512</v>
      </c>
      <c r="E2555" t="s">
        <v>512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519</v>
      </c>
      <c r="AC2555" t="s">
        <v>657</v>
      </c>
      <c r="AD2555" t="s">
        <v>164</v>
      </c>
      <c r="AE2555" t="s">
        <v>657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466</v>
      </c>
      <c r="C2556" t="s">
        <v>63</v>
      </c>
      <c r="D2556" t="s">
        <v>493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519</v>
      </c>
      <c r="AC2556" t="s">
        <v>657</v>
      </c>
      <c r="AD2556" t="s">
        <v>519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466</v>
      </c>
      <c r="C2557" t="s">
        <v>63</v>
      </c>
      <c r="D2557" t="s">
        <v>493</v>
      </c>
      <c r="E2557" t="s">
        <v>493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519</v>
      </c>
      <c r="AC2557" t="s">
        <v>657</v>
      </c>
      <c r="AD2557" t="s">
        <v>519</v>
      </c>
      <c r="AE2557" t="s">
        <v>657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466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519</v>
      </c>
      <c r="AC2558" t="s">
        <v>519</v>
      </c>
      <c r="AD2558" t="s">
        <v>164</v>
      </c>
      <c r="AE2558" t="s">
        <v>657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466</v>
      </c>
      <c r="C2559" t="s">
        <v>65</v>
      </c>
      <c r="D2559" t="s">
        <v>511</v>
      </c>
      <c r="E2559" t="s">
        <v>511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519</v>
      </c>
      <c r="AC2559" t="s">
        <v>519</v>
      </c>
      <c r="AD2559" t="s">
        <v>519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466</v>
      </c>
      <c r="C2560" t="s">
        <v>65</v>
      </c>
      <c r="D2560" t="s">
        <v>490</v>
      </c>
      <c r="E2560" t="s">
        <v>490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519</v>
      </c>
      <c r="AC2560" t="s">
        <v>519</v>
      </c>
      <c r="AD2560" t="s">
        <v>519</v>
      </c>
      <c r="AE2560" t="s">
        <v>657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466</v>
      </c>
      <c r="C2561" t="s">
        <v>65</v>
      </c>
      <c r="D2561" t="s">
        <v>490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493</v>
      </c>
      <c r="AC2561" t="s">
        <v>164</v>
      </c>
      <c r="AD2561" t="s">
        <v>164</v>
      </c>
      <c r="AE2561" t="s">
        <v>657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466</v>
      </c>
      <c r="C2562" t="s">
        <v>65</v>
      </c>
      <c r="D2562" t="s">
        <v>490</v>
      </c>
      <c r="E2562" t="s">
        <v>491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493</v>
      </c>
      <c r="AC2562" t="s">
        <v>513</v>
      </c>
      <c r="AD2562" t="s">
        <v>493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466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493</v>
      </c>
      <c r="AC2563" t="s">
        <v>672</v>
      </c>
      <c r="AD2563" t="s">
        <v>493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466</v>
      </c>
      <c r="C2564" t="s">
        <v>65</v>
      </c>
      <c r="D2564" t="s">
        <v>491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493</v>
      </c>
      <c r="AC2564" t="s">
        <v>512</v>
      </c>
      <c r="AD2564" t="s">
        <v>164</v>
      </c>
      <c r="AE2564" t="s">
        <v>657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466</v>
      </c>
      <c r="C2565" t="s">
        <v>65</v>
      </c>
      <c r="D2565" t="s">
        <v>491</v>
      </c>
      <c r="E2565" t="s">
        <v>491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493</v>
      </c>
      <c r="AC2565" t="s">
        <v>512</v>
      </c>
      <c r="AD2565" t="s">
        <v>491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466</v>
      </c>
      <c r="C2566" t="s">
        <v>65</v>
      </c>
      <c r="D2566" t="s">
        <v>491</v>
      </c>
      <c r="E2566" t="s">
        <v>647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493</v>
      </c>
      <c r="AC2566" t="s">
        <v>512</v>
      </c>
      <c r="AD2566" t="s">
        <v>493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466</v>
      </c>
      <c r="C2567" t="s">
        <v>65</v>
      </c>
      <c r="D2567" t="s">
        <v>491</v>
      </c>
      <c r="E2567" t="s">
        <v>517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493</v>
      </c>
      <c r="AC2567" t="s">
        <v>512</v>
      </c>
      <c r="AD2567" t="s">
        <v>493</v>
      </c>
      <c r="AE2567" t="s">
        <v>657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466</v>
      </c>
      <c r="C2568" t="s">
        <v>65</v>
      </c>
      <c r="D2568" t="s">
        <v>491</v>
      </c>
      <c r="E2568" t="s">
        <v>512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493</v>
      </c>
      <c r="AC2568" t="s">
        <v>519</v>
      </c>
      <c r="AD2568" t="s">
        <v>493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466</v>
      </c>
      <c r="C2569" t="s">
        <v>65</v>
      </c>
      <c r="D2569" t="s">
        <v>492</v>
      </c>
      <c r="E2569" t="s">
        <v>492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515</v>
      </c>
      <c r="AC2569" t="s">
        <v>512</v>
      </c>
      <c r="AD2569" t="s">
        <v>515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466</v>
      </c>
      <c r="C2570" t="s">
        <v>65</v>
      </c>
      <c r="D2570" t="s">
        <v>492</v>
      </c>
      <c r="E2570" t="s">
        <v>512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466</v>
      </c>
      <c r="C2571" t="s">
        <v>65</v>
      </c>
      <c r="D2571" t="s">
        <v>512</v>
      </c>
      <c r="E2571" t="s">
        <v>512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466</v>
      </c>
      <c r="C2572" t="s">
        <v>65</v>
      </c>
      <c r="D2572" t="s">
        <v>512</v>
      </c>
      <c r="E2572" t="s">
        <v>519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466</v>
      </c>
      <c r="C2573" t="s">
        <v>65</v>
      </c>
      <c r="D2573" t="s">
        <v>493</v>
      </c>
      <c r="E2573" t="s">
        <v>493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466</v>
      </c>
      <c r="C2574" t="s">
        <v>67</v>
      </c>
      <c r="D2574" t="s">
        <v>511</v>
      </c>
      <c r="E2574" t="s">
        <v>511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466</v>
      </c>
      <c r="C2575" t="s">
        <v>67</v>
      </c>
      <c r="D2575" t="s">
        <v>490</v>
      </c>
      <c r="E2575" t="s">
        <v>490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466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466</v>
      </c>
      <c r="C2577" t="s">
        <v>67</v>
      </c>
      <c r="D2577" t="s">
        <v>491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466</v>
      </c>
      <c r="C2578" t="s">
        <v>67</v>
      </c>
      <c r="D2578" t="s">
        <v>491</v>
      </c>
      <c r="E2578" t="s">
        <v>491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466</v>
      </c>
      <c r="C2579" t="s">
        <v>67</v>
      </c>
      <c r="D2579" t="s">
        <v>491</v>
      </c>
      <c r="E2579" t="s">
        <v>513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466</v>
      </c>
      <c r="C2580" t="s">
        <v>67</v>
      </c>
      <c r="D2580" t="s">
        <v>491</v>
      </c>
      <c r="E2580" t="s">
        <v>517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466</v>
      </c>
      <c r="C2581" t="s">
        <v>67</v>
      </c>
      <c r="D2581" t="s">
        <v>491</v>
      </c>
      <c r="E2581" t="s">
        <v>512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466</v>
      </c>
      <c r="C2582" t="s">
        <v>67</v>
      </c>
      <c r="D2582" t="s">
        <v>492</v>
      </c>
      <c r="E2582" t="s">
        <v>492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466</v>
      </c>
      <c r="C2583" t="s">
        <v>67</v>
      </c>
      <c r="D2583" t="s">
        <v>514</v>
      </c>
      <c r="E2583" t="s">
        <v>514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466</v>
      </c>
      <c r="C2584" t="s">
        <v>67</v>
      </c>
      <c r="D2584" t="s">
        <v>517</v>
      </c>
      <c r="E2584" t="s">
        <v>517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466</v>
      </c>
      <c r="C2585" t="s">
        <v>67</v>
      </c>
      <c r="D2585" t="s">
        <v>512</v>
      </c>
      <c r="E2585" t="s">
        <v>512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466</v>
      </c>
      <c r="C2586" t="s">
        <v>67</v>
      </c>
      <c r="D2586" t="s">
        <v>519</v>
      </c>
      <c r="E2586" t="s">
        <v>519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466</v>
      </c>
      <c r="C2587" t="s">
        <v>67</v>
      </c>
      <c r="D2587" t="s">
        <v>493</v>
      </c>
      <c r="E2587" t="s">
        <v>493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466</v>
      </c>
      <c r="C2588" t="s">
        <v>69</v>
      </c>
      <c r="D2588" t="s">
        <v>511</v>
      </c>
      <c r="E2588" t="s">
        <v>511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466</v>
      </c>
      <c r="C2589" t="s">
        <v>69</v>
      </c>
      <c r="D2589" t="s">
        <v>511</v>
      </c>
      <c r="E2589" t="s">
        <v>491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466</v>
      </c>
      <c r="C2590" t="s">
        <v>69</v>
      </c>
      <c r="D2590" t="s">
        <v>490</v>
      </c>
      <c r="E2590" t="s">
        <v>490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466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466</v>
      </c>
      <c r="C2592" t="s">
        <v>69</v>
      </c>
      <c r="D2592" t="s">
        <v>164</v>
      </c>
      <c r="E2592" t="s">
        <v>491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466</v>
      </c>
      <c r="C2593" t="s">
        <v>69</v>
      </c>
      <c r="D2593" t="s">
        <v>491</v>
      </c>
      <c r="E2593" t="s">
        <v>511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466</v>
      </c>
      <c r="C2594" t="s">
        <v>69</v>
      </c>
      <c r="D2594" t="s">
        <v>491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466</v>
      </c>
      <c r="C2595" t="s">
        <v>69</v>
      </c>
      <c r="D2595" t="s">
        <v>491</v>
      </c>
      <c r="E2595" t="s">
        <v>491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466</v>
      </c>
      <c r="C2596" t="s">
        <v>69</v>
      </c>
      <c r="D2596" t="s">
        <v>491</v>
      </c>
      <c r="E2596" t="s">
        <v>512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466</v>
      </c>
      <c r="C2597" t="s">
        <v>69</v>
      </c>
      <c r="D2597" t="s">
        <v>513</v>
      </c>
      <c r="E2597" t="s">
        <v>513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466</v>
      </c>
      <c r="C2598" t="s">
        <v>69</v>
      </c>
      <c r="D2598" t="s">
        <v>647</v>
      </c>
      <c r="E2598" t="s">
        <v>647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466</v>
      </c>
      <c r="C2599" t="s">
        <v>69</v>
      </c>
      <c r="D2599" t="s">
        <v>514</v>
      </c>
      <c r="E2599" t="s">
        <v>514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466</v>
      </c>
      <c r="C2600" t="s">
        <v>69</v>
      </c>
      <c r="D2600" t="s">
        <v>517</v>
      </c>
      <c r="E2600" t="s">
        <v>517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466</v>
      </c>
      <c r="C2601" t="s">
        <v>69</v>
      </c>
      <c r="D2601" t="s">
        <v>512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466</v>
      </c>
      <c r="C2602" t="s">
        <v>69</v>
      </c>
      <c r="D2602" t="s">
        <v>512</v>
      </c>
      <c r="E2602" t="s">
        <v>512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466</v>
      </c>
      <c r="C2603" t="s">
        <v>69</v>
      </c>
      <c r="D2603" t="s">
        <v>519</v>
      </c>
      <c r="E2603" t="s">
        <v>519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466</v>
      </c>
      <c r="C2604" t="s">
        <v>69</v>
      </c>
      <c r="D2604" t="s">
        <v>493</v>
      </c>
      <c r="E2604" t="s">
        <v>493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466</v>
      </c>
      <c r="C2605" t="s">
        <v>71</v>
      </c>
      <c r="D2605" t="s">
        <v>511</v>
      </c>
      <c r="E2605" t="s">
        <v>511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466</v>
      </c>
      <c r="C2606" t="s">
        <v>71</v>
      </c>
      <c r="D2606" t="s">
        <v>490</v>
      </c>
      <c r="E2606" t="s">
        <v>490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466</v>
      </c>
      <c r="C2607" t="s">
        <v>71</v>
      </c>
      <c r="D2607" t="s">
        <v>490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466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466</v>
      </c>
      <c r="C2609" t="s">
        <v>71</v>
      </c>
      <c r="D2609" t="s">
        <v>164</v>
      </c>
      <c r="E2609" t="s">
        <v>512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466</v>
      </c>
      <c r="C2610" t="s">
        <v>71</v>
      </c>
      <c r="D2610" t="s">
        <v>491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466</v>
      </c>
      <c r="C2611" t="s">
        <v>71</v>
      </c>
      <c r="D2611" t="s">
        <v>491</v>
      </c>
      <c r="E2611" t="s">
        <v>491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466</v>
      </c>
      <c r="C2612" t="s">
        <v>71</v>
      </c>
      <c r="D2612" t="s">
        <v>513</v>
      </c>
      <c r="E2612" t="s">
        <v>491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466</v>
      </c>
      <c r="C2613" t="s">
        <v>71</v>
      </c>
      <c r="D2613" t="s">
        <v>513</v>
      </c>
      <c r="E2613" t="s">
        <v>513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466</v>
      </c>
      <c r="C2614" t="s">
        <v>71</v>
      </c>
      <c r="D2614" t="s">
        <v>647</v>
      </c>
      <c r="E2614" t="s">
        <v>647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466</v>
      </c>
      <c r="C2615" t="s">
        <v>71</v>
      </c>
      <c r="D2615" t="s">
        <v>517</v>
      </c>
      <c r="E2615" t="s">
        <v>517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466</v>
      </c>
      <c r="C2616" t="s">
        <v>71</v>
      </c>
      <c r="D2616" t="s">
        <v>512</v>
      </c>
      <c r="E2616" t="s">
        <v>491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466</v>
      </c>
      <c r="C2617" t="s">
        <v>71</v>
      </c>
      <c r="D2617" t="s">
        <v>512</v>
      </c>
      <c r="E2617" t="s">
        <v>512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466</v>
      </c>
      <c r="C2618" t="s">
        <v>71</v>
      </c>
      <c r="D2618" t="s">
        <v>519</v>
      </c>
      <c r="E2618" t="s">
        <v>519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466</v>
      </c>
      <c r="C2619" t="s">
        <v>71</v>
      </c>
      <c r="D2619" t="s">
        <v>493</v>
      </c>
      <c r="E2619" t="s">
        <v>493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466</v>
      </c>
      <c r="C2620" t="s">
        <v>73</v>
      </c>
      <c r="D2620" t="s">
        <v>511</v>
      </c>
      <c r="E2620" t="s">
        <v>511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466</v>
      </c>
      <c r="C2621" t="s">
        <v>73</v>
      </c>
      <c r="D2621" t="s">
        <v>511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466</v>
      </c>
      <c r="C2622" t="s">
        <v>73</v>
      </c>
      <c r="D2622" t="s">
        <v>490</v>
      </c>
      <c r="E2622" t="s">
        <v>490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466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466</v>
      </c>
      <c r="C2624" t="s">
        <v>73</v>
      </c>
      <c r="D2624" t="s">
        <v>164</v>
      </c>
      <c r="E2624" t="s">
        <v>491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466</v>
      </c>
      <c r="C2625" t="s">
        <v>73</v>
      </c>
      <c r="D2625" t="s">
        <v>164</v>
      </c>
      <c r="E2625" t="s">
        <v>647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466</v>
      </c>
      <c r="C2626" t="s">
        <v>73</v>
      </c>
      <c r="D2626" t="s">
        <v>164</v>
      </c>
      <c r="E2626" t="s">
        <v>512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466</v>
      </c>
      <c r="C2627" t="s">
        <v>73</v>
      </c>
      <c r="D2627" t="s">
        <v>491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466</v>
      </c>
      <c r="C2628" t="s">
        <v>73</v>
      </c>
      <c r="D2628" t="s">
        <v>491</v>
      </c>
      <c r="E2628" t="s">
        <v>491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466</v>
      </c>
      <c r="C2629" t="s">
        <v>73</v>
      </c>
      <c r="D2629" t="s">
        <v>491</v>
      </c>
      <c r="E2629" t="s">
        <v>647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466</v>
      </c>
      <c r="C2630" t="s">
        <v>73</v>
      </c>
      <c r="D2630" t="s">
        <v>491</v>
      </c>
      <c r="E2630" t="s">
        <v>517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466</v>
      </c>
      <c r="C2631" t="s">
        <v>73</v>
      </c>
      <c r="D2631" t="s">
        <v>491</v>
      </c>
      <c r="E2631" t="s">
        <v>512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466</v>
      </c>
      <c r="C2632" t="s">
        <v>73</v>
      </c>
      <c r="D2632" t="s">
        <v>513</v>
      </c>
      <c r="E2632" t="s">
        <v>489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466</v>
      </c>
      <c r="C2633" t="s">
        <v>73</v>
      </c>
      <c r="D2633" t="s">
        <v>513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466</v>
      </c>
      <c r="C2634" t="s">
        <v>73</v>
      </c>
      <c r="D2634" t="s">
        <v>513</v>
      </c>
      <c r="E2634" t="s">
        <v>513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466</v>
      </c>
      <c r="C2635" t="s">
        <v>73</v>
      </c>
      <c r="D2635" t="s">
        <v>647</v>
      </c>
      <c r="E2635" t="s">
        <v>647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466</v>
      </c>
      <c r="C2636" t="s">
        <v>73</v>
      </c>
      <c r="D2636" t="s">
        <v>517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466</v>
      </c>
      <c r="C2637" t="s">
        <v>73</v>
      </c>
      <c r="D2637" t="s">
        <v>517</v>
      </c>
      <c r="E2637" t="s">
        <v>517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466</v>
      </c>
      <c r="C2638" t="s">
        <v>73</v>
      </c>
      <c r="D2638" t="s">
        <v>512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466</v>
      </c>
      <c r="C2639" t="s">
        <v>73</v>
      </c>
      <c r="D2639" t="s">
        <v>512</v>
      </c>
      <c r="E2639" t="s">
        <v>491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466</v>
      </c>
      <c r="C2640" t="s">
        <v>73</v>
      </c>
      <c r="D2640" t="s">
        <v>512</v>
      </c>
      <c r="E2640" t="s">
        <v>512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466</v>
      </c>
      <c r="C2641" t="s">
        <v>73</v>
      </c>
      <c r="D2641" t="s">
        <v>519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466</v>
      </c>
      <c r="C2642" t="s">
        <v>73</v>
      </c>
      <c r="D2642" t="s">
        <v>519</v>
      </c>
      <c r="E2642" t="s">
        <v>519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466</v>
      </c>
      <c r="C2643" t="s">
        <v>73</v>
      </c>
      <c r="D2643" t="s">
        <v>493</v>
      </c>
      <c r="E2643" t="s">
        <v>493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467</v>
      </c>
      <c r="C2644" t="s">
        <v>57</v>
      </c>
      <c r="D2644" t="s">
        <v>490</v>
      </c>
      <c r="E2644" t="s">
        <v>490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467</v>
      </c>
      <c r="C2645" t="s">
        <v>57</v>
      </c>
      <c r="D2645" t="s">
        <v>490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467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467</v>
      </c>
      <c r="C2647" t="s">
        <v>57</v>
      </c>
      <c r="D2647" t="s">
        <v>491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467</v>
      </c>
      <c r="C2648" t="s">
        <v>57</v>
      </c>
      <c r="D2648" t="s">
        <v>491</v>
      </c>
      <c r="E2648" t="s">
        <v>491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467</v>
      </c>
      <c r="C2649" t="s">
        <v>59</v>
      </c>
      <c r="D2649" t="s">
        <v>490</v>
      </c>
      <c r="E2649" t="s">
        <v>490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467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467</v>
      </c>
      <c r="C2651" t="s">
        <v>59</v>
      </c>
      <c r="D2651" t="s">
        <v>516</v>
      </c>
      <c r="E2651" t="s">
        <v>516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467</v>
      </c>
      <c r="C2652" t="s">
        <v>59</v>
      </c>
      <c r="D2652" t="s">
        <v>491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467</v>
      </c>
      <c r="C2653" t="s">
        <v>59</v>
      </c>
      <c r="D2653" t="s">
        <v>491</v>
      </c>
      <c r="E2653" t="s">
        <v>491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467</v>
      </c>
      <c r="C2654" t="s">
        <v>59</v>
      </c>
      <c r="D2654" t="s">
        <v>512</v>
      </c>
      <c r="E2654" t="s">
        <v>512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467</v>
      </c>
      <c r="C2655" t="s">
        <v>59</v>
      </c>
      <c r="D2655" t="s">
        <v>519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467</v>
      </c>
      <c r="C2656" t="s">
        <v>61</v>
      </c>
      <c r="D2656" t="s">
        <v>490</v>
      </c>
      <c r="E2656" t="s">
        <v>490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467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467</v>
      </c>
      <c r="C2658" t="s">
        <v>61</v>
      </c>
      <c r="D2658" t="s">
        <v>491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467</v>
      </c>
      <c r="C2659" t="s">
        <v>61</v>
      </c>
      <c r="D2659" t="s">
        <v>491</v>
      </c>
      <c r="E2659" t="s">
        <v>491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467</v>
      </c>
      <c r="C2660" t="s">
        <v>61</v>
      </c>
      <c r="D2660" t="s">
        <v>492</v>
      </c>
      <c r="E2660" t="s">
        <v>492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467</v>
      </c>
      <c r="C2661" t="s">
        <v>61</v>
      </c>
      <c r="D2661" t="s">
        <v>519</v>
      </c>
      <c r="E2661" t="s">
        <v>519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467</v>
      </c>
      <c r="C2662" t="s">
        <v>63</v>
      </c>
      <c r="D2662" t="s">
        <v>511</v>
      </c>
      <c r="E2662" t="s">
        <v>511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467</v>
      </c>
      <c r="C2663" t="s">
        <v>63</v>
      </c>
      <c r="D2663" t="s">
        <v>490</v>
      </c>
      <c r="E2663" t="s">
        <v>490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467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467</v>
      </c>
      <c r="C2665" t="s">
        <v>63</v>
      </c>
      <c r="D2665" t="s">
        <v>491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467</v>
      </c>
      <c r="C2666" t="s">
        <v>63</v>
      </c>
      <c r="D2666" t="s">
        <v>491</v>
      </c>
      <c r="E2666" t="s">
        <v>491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467</v>
      </c>
      <c r="C2667" t="s">
        <v>63</v>
      </c>
      <c r="D2667" t="s">
        <v>491</v>
      </c>
      <c r="E2667" t="s">
        <v>513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467</v>
      </c>
      <c r="C2668" t="s">
        <v>63</v>
      </c>
      <c r="D2668" t="s">
        <v>492</v>
      </c>
      <c r="E2668" t="s">
        <v>492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467</v>
      </c>
      <c r="C2669" t="s">
        <v>63</v>
      </c>
      <c r="D2669" t="s">
        <v>519</v>
      </c>
      <c r="E2669" t="s">
        <v>519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467</v>
      </c>
      <c r="C2670" t="s">
        <v>63</v>
      </c>
      <c r="D2670" t="s">
        <v>493</v>
      </c>
      <c r="E2670" t="s">
        <v>493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467</v>
      </c>
      <c r="C2671" t="s">
        <v>65</v>
      </c>
      <c r="D2671" t="s">
        <v>511</v>
      </c>
      <c r="E2671" t="s">
        <v>511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467</v>
      </c>
      <c r="C2672" t="s">
        <v>65</v>
      </c>
      <c r="D2672" t="s">
        <v>511</v>
      </c>
      <c r="E2672" t="s">
        <v>491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467</v>
      </c>
      <c r="C2673" t="s">
        <v>65</v>
      </c>
      <c r="D2673" t="s">
        <v>490</v>
      </c>
      <c r="E2673" t="s">
        <v>511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467</v>
      </c>
      <c r="C2674" t="s">
        <v>65</v>
      </c>
      <c r="D2674" t="s">
        <v>490</v>
      </c>
      <c r="E2674" t="s">
        <v>490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467</v>
      </c>
      <c r="C2675" t="s">
        <v>65</v>
      </c>
      <c r="D2675" t="s">
        <v>490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467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467</v>
      </c>
      <c r="C2677" t="s">
        <v>65</v>
      </c>
      <c r="D2677" t="s">
        <v>491</v>
      </c>
      <c r="E2677" t="s">
        <v>646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467</v>
      </c>
      <c r="C2678" t="s">
        <v>65</v>
      </c>
      <c r="D2678" t="s">
        <v>491</v>
      </c>
      <c r="E2678" t="s">
        <v>511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467</v>
      </c>
      <c r="C2679" t="s">
        <v>65</v>
      </c>
      <c r="D2679" t="s">
        <v>491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467</v>
      </c>
      <c r="C2680" t="s">
        <v>65</v>
      </c>
      <c r="D2680" t="s">
        <v>491</v>
      </c>
      <c r="E2680" t="s">
        <v>491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467</v>
      </c>
      <c r="C2681" t="s">
        <v>65</v>
      </c>
      <c r="D2681" t="s">
        <v>491</v>
      </c>
      <c r="E2681" t="s">
        <v>513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467</v>
      </c>
      <c r="C2682" t="s">
        <v>65</v>
      </c>
      <c r="D2682" t="s">
        <v>513</v>
      </c>
      <c r="E2682" t="s">
        <v>491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467</v>
      </c>
      <c r="C2683" t="s">
        <v>65</v>
      </c>
      <c r="D2683" t="s">
        <v>513</v>
      </c>
      <c r="E2683" t="s">
        <v>513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467</v>
      </c>
      <c r="C2684" t="s">
        <v>65</v>
      </c>
      <c r="D2684" t="s">
        <v>492</v>
      </c>
      <c r="E2684" t="s">
        <v>492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467</v>
      </c>
      <c r="C2685" t="s">
        <v>65</v>
      </c>
      <c r="D2685" t="s">
        <v>512</v>
      </c>
      <c r="E2685" t="s">
        <v>512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467</v>
      </c>
      <c r="C2686" t="s">
        <v>65</v>
      </c>
      <c r="D2686" t="s">
        <v>493</v>
      </c>
      <c r="E2686" t="s">
        <v>493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467</v>
      </c>
      <c r="C2687" t="s">
        <v>65</v>
      </c>
      <c r="D2687" t="s">
        <v>493</v>
      </c>
      <c r="E2687" t="s">
        <v>515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467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467</v>
      </c>
      <c r="C2689" t="s">
        <v>67</v>
      </c>
      <c r="D2689" t="s">
        <v>511</v>
      </c>
      <c r="E2689" t="s">
        <v>511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467</v>
      </c>
      <c r="C2690" t="s">
        <v>67</v>
      </c>
      <c r="D2690" t="s">
        <v>511</v>
      </c>
      <c r="E2690" t="s">
        <v>491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467</v>
      </c>
      <c r="C2691" t="s">
        <v>67</v>
      </c>
      <c r="D2691" t="s">
        <v>490</v>
      </c>
      <c r="E2691" t="s">
        <v>490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467</v>
      </c>
      <c r="C2692" t="s">
        <v>67</v>
      </c>
      <c r="D2692" t="s">
        <v>490</v>
      </c>
      <c r="E2692" t="s">
        <v>491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467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467</v>
      </c>
      <c r="C2694" t="s">
        <v>67</v>
      </c>
      <c r="D2694" t="s">
        <v>491</v>
      </c>
      <c r="E2694" t="s">
        <v>646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467</v>
      </c>
      <c r="C2695" t="s">
        <v>67</v>
      </c>
      <c r="D2695" t="s">
        <v>491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467</v>
      </c>
      <c r="C2696" t="s">
        <v>67</v>
      </c>
      <c r="D2696" t="s">
        <v>491</v>
      </c>
      <c r="E2696" t="s">
        <v>491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467</v>
      </c>
      <c r="C2697" t="s">
        <v>67</v>
      </c>
      <c r="D2697" t="s">
        <v>491</v>
      </c>
      <c r="E2697" t="s">
        <v>512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467</v>
      </c>
      <c r="C2698" t="s">
        <v>67</v>
      </c>
      <c r="D2698" t="s">
        <v>491</v>
      </c>
      <c r="E2698" t="s">
        <v>567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467</v>
      </c>
      <c r="C2699" t="s">
        <v>67</v>
      </c>
      <c r="D2699" t="s">
        <v>513</v>
      </c>
      <c r="E2699" t="s">
        <v>513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467</v>
      </c>
      <c r="C2700" t="s">
        <v>67</v>
      </c>
      <c r="D2700" t="s">
        <v>492</v>
      </c>
      <c r="E2700" t="s">
        <v>492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467</v>
      </c>
      <c r="C2701" t="s">
        <v>67</v>
      </c>
      <c r="D2701" t="s">
        <v>647</v>
      </c>
      <c r="E2701" t="s">
        <v>647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467</v>
      </c>
      <c r="C2702" t="s">
        <v>67</v>
      </c>
      <c r="D2702" t="s">
        <v>517</v>
      </c>
      <c r="E2702" t="s">
        <v>517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467</v>
      </c>
      <c r="C2703" t="s">
        <v>67</v>
      </c>
      <c r="D2703" t="s">
        <v>512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467</v>
      </c>
      <c r="C2704" t="s">
        <v>67</v>
      </c>
      <c r="D2704" t="s">
        <v>512</v>
      </c>
      <c r="E2704" t="s">
        <v>512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467</v>
      </c>
      <c r="C2705" t="s">
        <v>67</v>
      </c>
      <c r="D2705" t="s">
        <v>519</v>
      </c>
      <c r="E2705" t="s">
        <v>519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467</v>
      </c>
      <c r="C2706" t="s">
        <v>67</v>
      </c>
      <c r="D2706" t="s">
        <v>493</v>
      </c>
      <c r="E2706" t="s">
        <v>493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467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467</v>
      </c>
      <c r="C2708" t="s">
        <v>69</v>
      </c>
      <c r="D2708" t="s">
        <v>511</v>
      </c>
      <c r="E2708" t="s">
        <v>511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467</v>
      </c>
      <c r="C2709" t="s">
        <v>69</v>
      </c>
      <c r="D2709" t="s">
        <v>490</v>
      </c>
      <c r="E2709" t="s">
        <v>490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467</v>
      </c>
      <c r="C2710" t="s">
        <v>69</v>
      </c>
      <c r="D2710" t="s">
        <v>490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467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467</v>
      </c>
      <c r="C2712" t="s">
        <v>69</v>
      </c>
      <c r="D2712" t="s">
        <v>164</v>
      </c>
      <c r="E2712" t="s">
        <v>491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467</v>
      </c>
      <c r="C2713" t="s">
        <v>69</v>
      </c>
      <c r="D2713" t="s">
        <v>491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467</v>
      </c>
      <c r="C2714" t="s">
        <v>69</v>
      </c>
      <c r="D2714" t="s">
        <v>491</v>
      </c>
      <c r="E2714" t="s">
        <v>491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467</v>
      </c>
      <c r="C2715" t="s">
        <v>69</v>
      </c>
      <c r="D2715" t="s">
        <v>491</v>
      </c>
      <c r="E2715" t="s">
        <v>512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467</v>
      </c>
      <c r="C2716" t="s">
        <v>69</v>
      </c>
      <c r="D2716" t="s">
        <v>513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467</v>
      </c>
      <c r="C2717" t="s">
        <v>69</v>
      </c>
      <c r="D2717" t="s">
        <v>513</v>
      </c>
      <c r="E2717" t="s">
        <v>513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467</v>
      </c>
      <c r="C2718" t="s">
        <v>69</v>
      </c>
      <c r="D2718" t="s">
        <v>647</v>
      </c>
      <c r="E2718" t="s">
        <v>647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467</v>
      </c>
      <c r="C2719" t="s">
        <v>69</v>
      </c>
      <c r="D2719" t="s">
        <v>512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467</v>
      </c>
      <c r="C2720" t="s">
        <v>69</v>
      </c>
      <c r="D2720" t="s">
        <v>512</v>
      </c>
      <c r="E2720" t="s">
        <v>512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467</v>
      </c>
      <c r="C2721" t="s">
        <v>71</v>
      </c>
      <c r="D2721" t="s">
        <v>490</v>
      </c>
      <c r="E2721" t="s">
        <v>490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467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467</v>
      </c>
      <c r="C2723" t="s">
        <v>71</v>
      </c>
      <c r="D2723" t="s">
        <v>164</v>
      </c>
      <c r="E2723" t="s">
        <v>512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467</v>
      </c>
      <c r="C2724" t="s">
        <v>71</v>
      </c>
      <c r="D2724" t="s">
        <v>491</v>
      </c>
      <c r="E2724" t="s">
        <v>491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467</v>
      </c>
      <c r="C2725" t="s">
        <v>71</v>
      </c>
      <c r="D2725" t="s">
        <v>491</v>
      </c>
      <c r="E2725" t="s">
        <v>517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467</v>
      </c>
      <c r="C2726" t="s">
        <v>71</v>
      </c>
      <c r="D2726" t="s">
        <v>491</v>
      </c>
      <c r="E2726" t="s">
        <v>512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467</v>
      </c>
      <c r="C2727" t="s">
        <v>71</v>
      </c>
      <c r="D2727" t="s">
        <v>513</v>
      </c>
      <c r="E2727" t="s">
        <v>491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467</v>
      </c>
      <c r="C2728" t="s">
        <v>71</v>
      </c>
      <c r="D2728" t="s">
        <v>513</v>
      </c>
      <c r="E2728" t="s">
        <v>513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467</v>
      </c>
      <c r="C2729" t="s">
        <v>71</v>
      </c>
      <c r="D2729" t="s">
        <v>647</v>
      </c>
      <c r="E2729" t="s">
        <v>647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467</v>
      </c>
      <c r="C2730" t="s">
        <v>71</v>
      </c>
      <c r="D2730" t="s">
        <v>517</v>
      </c>
      <c r="E2730" t="s">
        <v>517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467</v>
      </c>
      <c r="C2731" t="s">
        <v>71</v>
      </c>
      <c r="D2731" t="s">
        <v>512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467</v>
      </c>
      <c r="C2732" t="s">
        <v>71</v>
      </c>
      <c r="D2732" t="s">
        <v>512</v>
      </c>
      <c r="E2732" t="s">
        <v>491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467</v>
      </c>
      <c r="C2733" t="s">
        <v>71</v>
      </c>
      <c r="D2733" t="s">
        <v>512</v>
      </c>
      <c r="E2733" t="s">
        <v>512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467</v>
      </c>
      <c r="C2734" t="s">
        <v>73</v>
      </c>
      <c r="D2734" t="s">
        <v>511</v>
      </c>
      <c r="E2734" t="s">
        <v>511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467</v>
      </c>
      <c r="C2735" t="s">
        <v>73</v>
      </c>
      <c r="D2735" t="s">
        <v>490</v>
      </c>
      <c r="E2735" t="s">
        <v>490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467</v>
      </c>
      <c r="C2736" t="s">
        <v>73</v>
      </c>
      <c r="D2736" t="s">
        <v>490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467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467</v>
      </c>
      <c r="C2738" t="s">
        <v>73</v>
      </c>
      <c r="D2738" t="s">
        <v>164</v>
      </c>
      <c r="E2738" t="s">
        <v>491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467</v>
      </c>
      <c r="C2739" t="s">
        <v>73</v>
      </c>
      <c r="D2739" t="s">
        <v>164</v>
      </c>
      <c r="E2739" t="s">
        <v>513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467</v>
      </c>
      <c r="C2740" t="s">
        <v>73</v>
      </c>
      <c r="D2740" t="s">
        <v>164</v>
      </c>
      <c r="E2740" t="s">
        <v>517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467</v>
      </c>
      <c r="C2741" t="s">
        <v>73</v>
      </c>
      <c r="D2741" t="s">
        <v>164</v>
      </c>
      <c r="E2741" t="s">
        <v>512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467</v>
      </c>
      <c r="C2742" t="s">
        <v>73</v>
      </c>
      <c r="D2742" t="s">
        <v>491</v>
      </c>
      <c r="E2742" t="s">
        <v>646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467</v>
      </c>
      <c r="C2743" t="s">
        <v>73</v>
      </c>
      <c r="D2743" t="s">
        <v>491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467</v>
      </c>
      <c r="C2744" t="s">
        <v>73</v>
      </c>
      <c r="D2744" t="s">
        <v>491</v>
      </c>
      <c r="E2744" t="s">
        <v>491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467</v>
      </c>
      <c r="C2745" t="s">
        <v>73</v>
      </c>
      <c r="D2745" t="s">
        <v>491</v>
      </c>
      <c r="E2745" t="s">
        <v>512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467</v>
      </c>
      <c r="C2746" t="s">
        <v>73</v>
      </c>
      <c r="D2746" t="s">
        <v>513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467</v>
      </c>
      <c r="C2747" t="s">
        <v>73</v>
      </c>
      <c r="D2747" t="s">
        <v>513</v>
      </c>
      <c r="E2747" t="s">
        <v>513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467</v>
      </c>
      <c r="C2748" t="s">
        <v>73</v>
      </c>
      <c r="D2748" t="s">
        <v>647</v>
      </c>
      <c r="E2748" t="s">
        <v>647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467</v>
      </c>
      <c r="C2749" t="s">
        <v>73</v>
      </c>
      <c r="D2749" t="s">
        <v>517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467</v>
      </c>
      <c r="C2750" t="s">
        <v>73</v>
      </c>
      <c r="D2750" t="s">
        <v>517</v>
      </c>
      <c r="E2750" t="s">
        <v>517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467</v>
      </c>
      <c r="C2751" t="s">
        <v>73</v>
      </c>
      <c r="D2751" t="s">
        <v>512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467</v>
      </c>
      <c r="C2752" t="s">
        <v>73</v>
      </c>
      <c r="D2752" t="s">
        <v>512</v>
      </c>
      <c r="E2752" t="s">
        <v>512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467</v>
      </c>
      <c r="C2753" t="s">
        <v>73</v>
      </c>
      <c r="D2753" t="s">
        <v>567</v>
      </c>
      <c r="E2753" t="s">
        <v>512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467</v>
      </c>
      <c r="C2754" t="s">
        <v>73</v>
      </c>
      <c r="D2754" t="s">
        <v>519</v>
      </c>
      <c r="E2754" t="s">
        <v>519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468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468</v>
      </c>
      <c r="C2756" t="s">
        <v>57</v>
      </c>
      <c r="D2756" t="s">
        <v>490</v>
      </c>
      <c r="E2756" t="s">
        <v>490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468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468</v>
      </c>
      <c r="C2758" t="s">
        <v>57</v>
      </c>
      <c r="D2758" t="s">
        <v>164</v>
      </c>
      <c r="E2758" t="s">
        <v>491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468</v>
      </c>
      <c r="C2759" t="s">
        <v>57</v>
      </c>
      <c r="D2759" t="s">
        <v>491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468</v>
      </c>
      <c r="C2760" t="s">
        <v>57</v>
      </c>
      <c r="D2760" t="s">
        <v>491</v>
      </c>
      <c r="E2760" t="s">
        <v>491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468</v>
      </c>
      <c r="C2761" t="s">
        <v>57</v>
      </c>
      <c r="D2761" t="s">
        <v>492</v>
      </c>
      <c r="E2761" t="s">
        <v>492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468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468</v>
      </c>
      <c r="C2763" t="s">
        <v>59</v>
      </c>
      <c r="D2763" t="s">
        <v>490</v>
      </c>
      <c r="E2763" t="s">
        <v>490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468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468</v>
      </c>
      <c r="C2765" t="s">
        <v>59</v>
      </c>
      <c r="D2765" t="s">
        <v>491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468</v>
      </c>
      <c r="C2766" t="s">
        <v>59</v>
      </c>
      <c r="D2766" t="s">
        <v>491</v>
      </c>
      <c r="E2766" t="s">
        <v>491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468</v>
      </c>
      <c r="C2767" t="s">
        <v>59</v>
      </c>
      <c r="D2767" t="s">
        <v>492</v>
      </c>
      <c r="E2767" t="s">
        <v>492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468</v>
      </c>
      <c r="C2768" t="s">
        <v>59</v>
      </c>
      <c r="D2768" t="s">
        <v>493</v>
      </c>
      <c r="E2768" t="s">
        <v>493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468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468</v>
      </c>
      <c r="C2770" t="s">
        <v>61</v>
      </c>
      <c r="D2770" t="s">
        <v>490</v>
      </c>
      <c r="E2770" t="s">
        <v>490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468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468</v>
      </c>
      <c r="C2772" t="s">
        <v>61</v>
      </c>
      <c r="D2772" t="s">
        <v>491</v>
      </c>
      <c r="E2772" t="s">
        <v>490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468</v>
      </c>
      <c r="C2773" t="s">
        <v>61</v>
      </c>
      <c r="D2773" t="s">
        <v>491</v>
      </c>
      <c r="E2773" t="s">
        <v>491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468</v>
      </c>
      <c r="C2774" t="s">
        <v>61</v>
      </c>
      <c r="D2774" t="s">
        <v>492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468</v>
      </c>
      <c r="C2775" t="s">
        <v>61</v>
      </c>
      <c r="D2775" t="s">
        <v>492</v>
      </c>
      <c r="E2775" t="s">
        <v>492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468</v>
      </c>
      <c r="C2776" t="s">
        <v>61</v>
      </c>
      <c r="D2776" t="s">
        <v>519</v>
      </c>
      <c r="E2776" t="s">
        <v>519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468</v>
      </c>
      <c r="C2777" t="s">
        <v>63</v>
      </c>
      <c r="D2777" t="s">
        <v>511</v>
      </c>
      <c r="E2777" t="s">
        <v>511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468</v>
      </c>
      <c r="C2778" t="s">
        <v>63</v>
      </c>
      <c r="D2778" t="s">
        <v>511</v>
      </c>
      <c r="E2778" t="s">
        <v>490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468</v>
      </c>
      <c r="C2779" t="s">
        <v>63</v>
      </c>
      <c r="D2779" t="s">
        <v>490</v>
      </c>
      <c r="E2779" t="s">
        <v>490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468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468</v>
      </c>
      <c r="C2781" t="s">
        <v>63</v>
      </c>
      <c r="D2781" t="s">
        <v>164</v>
      </c>
      <c r="E2781" t="s">
        <v>491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468</v>
      </c>
      <c r="C2782" t="s">
        <v>63</v>
      </c>
      <c r="D2782" t="s">
        <v>491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468</v>
      </c>
      <c r="C2783" t="s">
        <v>63</v>
      </c>
      <c r="D2783" t="s">
        <v>491</v>
      </c>
      <c r="E2783" t="s">
        <v>491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468</v>
      </c>
      <c r="C2784" t="s">
        <v>63</v>
      </c>
      <c r="D2784" t="s">
        <v>491</v>
      </c>
      <c r="E2784" t="s">
        <v>513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468</v>
      </c>
      <c r="C2785" t="s">
        <v>63</v>
      </c>
      <c r="D2785" t="s">
        <v>492</v>
      </c>
      <c r="E2785" t="s">
        <v>492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468</v>
      </c>
      <c r="C2786" t="s">
        <v>63</v>
      </c>
      <c r="D2786" t="s">
        <v>512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468</v>
      </c>
      <c r="C2787" t="s">
        <v>63</v>
      </c>
      <c r="D2787" t="s">
        <v>512</v>
      </c>
      <c r="E2787" t="s">
        <v>512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468</v>
      </c>
      <c r="C2788" t="s">
        <v>63</v>
      </c>
      <c r="D2788" t="s">
        <v>567</v>
      </c>
      <c r="E2788" t="s">
        <v>567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468</v>
      </c>
      <c r="C2789" t="s">
        <v>63</v>
      </c>
      <c r="D2789" t="s">
        <v>493</v>
      </c>
      <c r="E2789" t="s">
        <v>493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468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468</v>
      </c>
      <c r="C2791" t="s">
        <v>65</v>
      </c>
      <c r="D2791" t="s">
        <v>511</v>
      </c>
      <c r="E2791" t="s">
        <v>511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468</v>
      </c>
      <c r="C2792" t="s">
        <v>65</v>
      </c>
      <c r="D2792" t="s">
        <v>511</v>
      </c>
      <c r="E2792" t="s">
        <v>491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468</v>
      </c>
      <c r="C2793" t="s">
        <v>65</v>
      </c>
      <c r="D2793" t="s">
        <v>490</v>
      </c>
      <c r="E2793" t="s">
        <v>490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468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468</v>
      </c>
      <c r="C2795" t="s">
        <v>65</v>
      </c>
      <c r="D2795" t="s">
        <v>491</v>
      </c>
      <c r="E2795" t="s">
        <v>511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468</v>
      </c>
      <c r="C2796" t="s">
        <v>65</v>
      </c>
      <c r="D2796" t="s">
        <v>491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468</v>
      </c>
      <c r="C2797" t="s">
        <v>65</v>
      </c>
      <c r="D2797" t="s">
        <v>491</v>
      </c>
      <c r="E2797" t="s">
        <v>491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468</v>
      </c>
      <c r="C2798" t="s">
        <v>65</v>
      </c>
      <c r="D2798" t="s">
        <v>491</v>
      </c>
      <c r="E2798" t="s">
        <v>512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468</v>
      </c>
      <c r="C2799" t="s">
        <v>65</v>
      </c>
      <c r="D2799" t="s">
        <v>491</v>
      </c>
      <c r="E2799" t="s">
        <v>519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468</v>
      </c>
      <c r="C2800" t="s">
        <v>65</v>
      </c>
      <c r="D2800" t="s">
        <v>491</v>
      </c>
      <c r="E2800" t="s">
        <v>515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468</v>
      </c>
      <c r="C2801" t="s">
        <v>65</v>
      </c>
      <c r="D2801" t="s">
        <v>513</v>
      </c>
      <c r="E2801" t="s">
        <v>491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468</v>
      </c>
      <c r="C2802" t="s">
        <v>65</v>
      </c>
      <c r="D2802" t="s">
        <v>513</v>
      </c>
      <c r="E2802" t="s">
        <v>513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468</v>
      </c>
      <c r="C2803" t="s">
        <v>65</v>
      </c>
      <c r="D2803" t="s">
        <v>492</v>
      </c>
      <c r="E2803" t="s">
        <v>491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468</v>
      </c>
      <c r="C2804" t="s">
        <v>65</v>
      </c>
      <c r="D2804" t="s">
        <v>492</v>
      </c>
      <c r="E2804" t="s">
        <v>492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468</v>
      </c>
      <c r="C2805" t="s">
        <v>65</v>
      </c>
      <c r="D2805" t="s">
        <v>492</v>
      </c>
      <c r="E2805" t="s">
        <v>512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468</v>
      </c>
      <c r="C2806" t="s">
        <v>65</v>
      </c>
      <c r="D2806" t="s">
        <v>647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468</v>
      </c>
      <c r="C2807" t="s">
        <v>65</v>
      </c>
      <c r="D2807" t="s">
        <v>512</v>
      </c>
      <c r="E2807" t="s">
        <v>491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468</v>
      </c>
      <c r="C2808" t="s">
        <v>65</v>
      </c>
      <c r="D2808" t="s">
        <v>512</v>
      </c>
      <c r="E2808" t="s">
        <v>512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468</v>
      </c>
      <c r="C2809" t="s">
        <v>65</v>
      </c>
      <c r="D2809" t="s">
        <v>567</v>
      </c>
      <c r="E2809" t="s">
        <v>567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468</v>
      </c>
      <c r="C2810" t="s">
        <v>65</v>
      </c>
      <c r="D2810" t="s">
        <v>519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468</v>
      </c>
      <c r="C2811" t="s">
        <v>65</v>
      </c>
      <c r="D2811" t="s">
        <v>519</v>
      </c>
      <c r="E2811" t="s">
        <v>519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468</v>
      </c>
      <c r="C2812" t="s">
        <v>65</v>
      </c>
      <c r="D2812" t="s">
        <v>493</v>
      </c>
      <c r="E2812" t="s">
        <v>493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468</v>
      </c>
      <c r="C2813" t="s">
        <v>67</v>
      </c>
      <c r="D2813" t="s">
        <v>511</v>
      </c>
      <c r="E2813" t="s">
        <v>511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468</v>
      </c>
      <c r="C2814" t="s">
        <v>67</v>
      </c>
      <c r="D2814" t="s">
        <v>511</v>
      </c>
      <c r="E2814" t="s">
        <v>491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468</v>
      </c>
      <c r="C2815" t="s">
        <v>67</v>
      </c>
      <c r="D2815" t="s">
        <v>490</v>
      </c>
      <c r="E2815" t="s">
        <v>490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468</v>
      </c>
      <c r="C2816" t="s">
        <v>67</v>
      </c>
      <c r="D2816" t="s">
        <v>490</v>
      </c>
      <c r="E2816" t="s">
        <v>491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468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468</v>
      </c>
      <c r="C2818" t="s">
        <v>67</v>
      </c>
      <c r="D2818" t="s">
        <v>491</v>
      </c>
      <c r="E2818" t="s">
        <v>511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468</v>
      </c>
      <c r="C2819" t="s">
        <v>67</v>
      </c>
      <c r="D2819" t="s">
        <v>491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468</v>
      </c>
      <c r="C2820" t="s">
        <v>67</v>
      </c>
      <c r="D2820" t="s">
        <v>491</v>
      </c>
      <c r="E2820" t="s">
        <v>491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468</v>
      </c>
      <c r="C2821" t="s">
        <v>67</v>
      </c>
      <c r="D2821" t="s">
        <v>491</v>
      </c>
      <c r="E2821" t="s">
        <v>513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468</v>
      </c>
      <c r="C2822" t="s">
        <v>67</v>
      </c>
      <c r="D2822" t="s">
        <v>491</v>
      </c>
      <c r="E2822" t="s">
        <v>492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468</v>
      </c>
      <c r="C2823" t="s">
        <v>67</v>
      </c>
      <c r="D2823" t="s">
        <v>491</v>
      </c>
      <c r="E2823" t="s">
        <v>512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468</v>
      </c>
      <c r="C2824" t="s">
        <v>67</v>
      </c>
      <c r="D2824" t="s">
        <v>491</v>
      </c>
      <c r="E2824" t="s">
        <v>519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468</v>
      </c>
      <c r="C2825" t="s">
        <v>67</v>
      </c>
      <c r="D2825" t="s">
        <v>513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468</v>
      </c>
      <c r="C2826" t="s">
        <v>67</v>
      </c>
      <c r="D2826" t="s">
        <v>513</v>
      </c>
      <c r="E2826" t="s">
        <v>513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468</v>
      </c>
      <c r="C2827" t="s">
        <v>67</v>
      </c>
      <c r="D2827" t="s">
        <v>492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468</v>
      </c>
      <c r="C2828" t="s">
        <v>67</v>
      </c>
      <c r="D2828" t="s">
        <v>492</v>
      </c>
      <c r="E2828" t="s">
        <v>492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468</v>
      </c>
      <c r="C2829" t="s">
        <v>67</v>
      </c>
      <c r="D2829" t="s">
        <v>647</v>
      </c>
      <c r="E2829" t="s">
        <v>647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468</v>
      </c>
      <c r="C2830" t="s">
        <v>67</v>
      </c>
      <c r="D2830" t="s">
        <v>517</v>
      </c>
      <c r="E2830" t="s">
        <v>517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468</v>
      </c>
      <c r="C2831" t="s">
        <v>67</v>
      </c>
      <c r="D2831" t="s">
        <v>512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468</v>
      </c>
      <c r="C2832" t="s">
        <v>67</v>
      </c>
      <c r="D2832" t="s">
        <v>512</v>
      </c>
      <c r="E2832" t="s">
        <v>512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468</v>
      </c>
      <c r="C2833" t="s">
        <v>67</v>
      </c>
      <c r="D2833" t="s">
        <v>519</v>
      </c>
      <c r="E2833" t="s">
        <v>519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468</v>
      </c>
      <c r="C2834" t="s">
        <v>67</v>
      </c>
      <c r="D2834" t="s">
        <v>493</v>
      </c>
      <c r="E2834" t="s">
        <v>493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468</v>
      </c>
      <c r="C2835" t="s">
        <v>67</v>
      </c>
      <c r="D2835" t="s">
        <v>515</v>
      </c>
      <c r="E2835" t="s">
        <v>515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468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468</v>
      </c>
      <c r="C2837" t="s">
        <v>69</v>
      </c>
      <c r="D2837" t="s">
        <v>511</v>
      </c>
      <c r="E2837" t="s">
        <v>511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468</v>
      </c>
      <c r="C2838" t="s">
        <v>69</v>
      </c>
      <c r="D2838" t="s">
        <v>490</v>
      </c>
      <c r="E2838" t="s">
        <v>490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468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468</v>
      </c>
      <c r="C2840" t="s">
        <v>69</v>
      </c>
      <c r="D2840" t="s">
        <v>164</v>
      </c>
      <c r="E2840" t="s">
        <v>491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468</v>
      </c>
      <c r="C2841" t="s">
        <v>69</v>
      </c>
      <c r="D2841" t="s">
        <v>491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468</v>
      </c>
      <c r="C2842" t="s">
        <v>69</v>
      </c>
      <c r="D2842" t="s">
        <v>491</v>
      </c>
      <c r="E2842" t="s">
        <v>491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468</v>
      </c>
      <c r="C2843" t="s">
        <v>69</v>
      </c>
      <c r="D2843" t="s">
        <v>491</v>
      </c>
      <c r="E2843" t="s">
        <v>513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468</v>
      </c>
      <c r="C2844" t="s">
        <v>69</v>
      </c>
      <c r="D2844" t="s">
        <v>491</v>
      </c>
      <c r="E2844" t="s">
        <v>647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468</v>
      </c>
      <c r="C2845" t="s">
        <v>69</v>
      </c>
      <c r="D2845" t="s">
        <v>491</v>
      </c>
      <c r="E2845" t="s">
        <v>512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468</v>
      </c>
      <c r="C2846" t="s">
        <v>69</v>
      </c>
      <c r="D2846" t="s">
        <v>513</v>
      </c>
      <c r="E2846" t="s">
        <v>513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468</v>
      </c>
      <c r="C2847" t="s">
        <v>69</v>
      </c>
      <c r="D2847" t="s">
        <v>492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468</v>
      </c>
      <c r="C2848" t="s">
        <v>69</v>
      </c>
      <c r="D2848" t="s">
        <v>492</v>
      </c>
      <c r="E2848" t="s">
        <v>492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468</v>
      </c>
      <c r="C2849" t="s">
        <v>69</v>
      </c>
      <c r="D2849" t="s">
        <v>647</v>
      </c>
      <c r="E2849" t="s">
        <v>647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468</v>
      </c>
      <c r="C2850" t="s">
        <v>69</v>
      </c>
      <c r="D2850" t="s">
        <v>514</v>
      </c>
      <c r="E2850" t="s">
        <v>514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468</v>
      </c>
      <c r="C2851" t="s">
        <v>69</v>
      </c>
      <c r="D2851" t="s">
        <v>517</v>
      </c>
      <c r="E2851" t="s">
        <v>517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468</v>
      </c>
      <c r="C2852" t="s">
        <v>69</v>
      </c>
      <c r="D2852" t="s">
        <v>512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468</v>
      </c>
      <c r="C2853" t="s">
        <v>69</v>
      </c>
      <c r="D2853" t="s">
        <v>512</v>
      </c>
      <c r="E2853" t="s">
        <v>491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468</v>
      </c>
      <c r="C2854" t="s">
        <v>69</v>
      </c>
      <c r="D2854" t="s">
        <v>512</v>
      </c>
      <c r="E2854" t="s">
        <v>512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468</v>
      </c>
      <c r="C2855" t="s">
        <v>69</v>
      </c>
      <c r="D2855" t="s">
        <v>519</v>
      </c>
      <c r="E2855" t="s">
        <v>519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468</v>
      </c>
      <c r="C2856" t="s">
        <v>69</v>
      </c>
      <c r="D2856" t="s">
        <v>493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468</v>
      </c>
      <c r="C2857" t="s">
        <v>71</v>
      </c>
      <c r="D2857" t="s">
        <v>646</v>
      </c>
      <c r="E2857" t="s">
        <v>646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468</v>
      </c>
      <c r="C2858" t="s">
        <v>71</v>
      </c>
      <c r="D2858" t="s">
        <v>511</v>
      </c>
      <c r="E2858" t="s">
        <v>511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468</v>
      </c>
      <c r="C2859" t="s">
        <v>71</v>
      </c>
      <c r="D2859" t="s">
        <v>490</v>
      </c>
      <c r="E2859" t="s">
        <v>490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468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468</v>
      </c>
      <c r="C2861" t="s">
        <v>71</v>
      </c>
      <c r="D2861" t="s">
        <v>164</v>
      </c>
      <c r="E2861" t="s">
        <v>513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468</v>
      </c>
      <c r="C2862" t="s">
        <v>71</v>
      </c>
      <c r="D2862" t="s">
        <v>164</v>
      </c>
      <c r="E2862" t="s">
        <v>512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468</v>
      </c>
      <c r="C2863" t="s">
        <v>71</v>
      </c>
      <c r="D2863" t="s">
        <v>491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468</v>
      </c>
      <c r="C2864" t="s">
        <v>71</v>
      </c>
      <c r="D2864" t="s">
        <v>491</v>
      </c>
      <c r="E2864" t="s">
        <v>491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468</v>
      </c>
      <c r="C2865" t="s">
        <v>71</v>
      </c>
      <c r="D2865" t="s">
        <v>491</v>
      </c>
      <c r="E2865" t="s">
        <v>513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468</v>
      </c>
      <c r="C2866" t="s">
        <v>71</v>
      </c>
      <c r="D2866" t="s">
        <v>491</v>
      </c>
      <c r="E2866" t="s">
        <v>492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468</v>
      </c>
      <c r="C2867" t="s">
        <v>71</v>
      </c>
      <c r="D2867" t="s">
        <v>491</v>
      </c>
      <c r="E2867" t="s">
        <v>512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468</v>
      </c>
      <c r="C2868" t="s">
        <v>71</v>
      </c>
      <c r="D2868" t="s">
        <v>513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468</v>
      </c>
      <c r="C2869" t="s">
        <v>71</v>
      </c>
      <c r="D2869" t="s">
        <v>513</v>
      </c>
      <c r="E2869" t="s">
        <v>513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468</v>
      </c>
      <c r="C2870" t="s">
        <v>71</v>
      </c>
      <c r="D2870" t="s">
        <v>492</v>
      </c>
      <c r="E2870" t="s">
        <v>492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468</v>
      </c>
      <c r="C2871" t="s">
        <v>71</v>
      </c>
      <c r="D2871" t="s">
        <v>647</v>
      </c>
      <c r="E2871" t="s">
        <v>647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468</v>
      </c>
      <c r="C2872" t="s">
        <v>71</v>
      </c>
      <c r="D2872" t="s">
        <v>514</v>
      </c>
      <c r="E2872" t="s">
        <v>514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468</v>
      </c>
      <c r="C2873" t="s">
        <v>71</v>
      </c>
      <c r="D2873" t="s">
        <v>517</v>
      </c>
      <c r="E2873" t="s">
        <v>517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468</v>
      </c>
      <c r="C2874" t="s">
        <v>71</v>
      </c>
      <c r="D2874" t="s">
        <v>512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468</v>
      </c>
      <c r="C2875" t="s">
        <v>71</v>
      </c>
      <c r="D2875" t="s">
        <v>512</v>
      </c>
      <c r="E2875" t="s">
        <v>491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468</v>
      </c>
      <c r="C2876" t="s">
        <v>71</v>
      </c>
      <c r="D2876" t="s">
        <v>512</v>
      </c>
      <c r="E2876" t="s">
        <v>512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468</v>
      </c>
      <c r="C2877" t="s">
        <v>71</v>
      </c>
      <c r="D2877" t="s">
        <v>519</v>
      </c>
      <c r="E2877" t="s">
        <v>519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468</v>
      </c>
      <c r="C2878" t="s">
        <v>71</v>
      </c>
      <c r="D2878" t="s">
        <v>493</v>
      </c>
      <c r="E2878" t="s">
        <v>493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468</v>
      </c>
      <c r="C2879" t="s">
        <v>71</v>
      </c>
      <c r="D2879" t="s">
        <v>515</v>
      </c>
      <c r="E2879" t="s">
        <v>493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468</v>
      </c>
      <c r="C2880" t="s">
        <v>73</v>
      </c>
      <c r="D2880" t="s">
        <v>511</v>
      </c>
      <c r="E2880" t="s">
        <v>511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468</v>
      </c>
      <c r="C2881" t="s">
        <v>73</v>
      </c>
      <c r="D2881" t="s">
        <v>490</v>
      </c>
      <c r="E2881" t="s">
        <v>490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468</v>
      </c>
      <c r="C2882" t="s">
        <v>73</v>
      </c>
      <c r="D2882" t="s">
        <v>164</v>
      </c>
      <c r="E2882" t="s">
        <v>646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468</v>
      </c>
      <c r="C2883" t="s">
        <v>73</v>
      </c>
      <c r="D2883" t="s">
        <v>164</v>
      </c>
      <c r="E2883" t="s">
        <v>490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468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468</v>
      </c>
      <c r="C2885" t="s">
        <v>73</v>
      </c>
      <c r="D2885" t="s">
        <v>164</v>
      </c>
      <c r="E2885" t="s">
        <v>491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468</v>
      </c>
      <c r="C2886" t="s">
        <v>73</v>
      </c>
      <c r="D2886" t="s">
        <v>164</v>
      </c>
      <c r="E2886" t="s">
        <v>513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468</v>
      </c>
      <c r="C2887" t="s">
        <v>73</v>
      </c>
      <c r="D2887" t="s">
        <v>164</v>
      </c>
      <c r="E2887" t="s">
        <v>512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468</v>
      </c>
      <c r="C2888" t="s">
        <v>73</v>
      </c>
      <c r="D2888" t="s">
        <v>491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468</v>
      </c>
      <c r="C2889" t="s">
        <v>73</v>
      </c>
      <c r="D2889" t="s">
        <v>491</v>
      </c>
      <c r="E2889" t="s">
        <v>491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468</v>
      </c>
      <c r="C2890" t="s">
        <v>73</v>
      </c>
      <c r="D2890" t="s">
        <v>491</v>
      </c>
      <c r="E2890" t="s">
        <v>513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468</v>
      </c>
      <c r="C2891" t="s">
        <v>73</v>
      </c>
      <c r="D2891" t="s">
        <v>491</v>
      </c>
      <c r="E2891" t="s">
        <v>647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468</v>
      </c>
      <c r="C2892" t="s">
        <v>73</v>
      </c>
      <c r="D2892" t="s">
        <v>491</v>
      </c>
      <c r="E2892" t="s">
        <v>517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468</v>
      </c>
      <c r="C2893" t="s">
        <v>73</v>
      </c>
      <c r="D2893" t="s">
        <v>491</v>
      </c>
      <c r="E2893" t="s">
        <v>512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468</v>
      </c>
      <c r="C2894" t="s">
        <v>73</v>
      </c>
      <c r="D2894" t="s">
        <v>491</v>
      </c>
      <c r="E2894" t="s">
        <v>519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468</v>
      </c>
      <c r="C2895" t="s">
        <v>73</v>
      </c>
      <c r="D2895" t="s">
        <v>513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468</v>
      </c>
      <c r="C2896" t="s">
        <v>73</v>
      </c>
      <c r="D2896" t="s">
        <v>513</v>
      </c>
      <c r="E2896" t="s">
        <v>513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468</v>
      </c>
      <c r="C2897" t="s">
        <v>73</v>
      </c>
      <c r="D2897" t="s">
        <v>492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468</v>
      </c>
      <c r="C2898" t="s">
        <v>73</v>
      </c>
      <c r="D2898" t="s">
        <v>492</v>
      </c>
      <c r="E2898" t="s">
        <v>492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468</v>
      </c>
      <c r="C2899" t="s">
        <v>73</v>
      </c>
      <c r="D2899" t="s">
        <v>647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468</v>
      </c>
      <c r="C2900" t="s">
        <v>73</v>
      </c>
      <c r="D2900" t="s">
        <v>647</v>
      </c>
      <c r="E2900" t="s">
        <v>647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468</v>
      </c>
      <c r="C2901" t="s">
        <v>73</v>
      </c>
      <c r="D2901" t="s">
        <v>514</v>
      </c>
      <c r="E2901" t="s">
        <v>514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468</v>
      </c>
      <c r="C2902" t="s">
        <v>73</v>
      </c>
      <c r="D2902" t="s">
        <v>517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468</v>
      </c>
      <c r="C2903" t="s">
        <v>73</v>
      </c>
      <c r="D2903" t="s">
        <v>517</v>
      </c>
      <c r="E2903" t="s">
        <v>517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468</v>
      </c>
      <c r="C2904" t="s">
        <v>73</v>
      </c>
      <c r="D2904" t="s">
        <v>512</v>
      </c>
      <c r="E2904" t="s">
        <v>511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468</v>
      </c>
      <c r="C2905" t="s">
        <v>73</v>
      </c>
      <c r="D2905" t="s">
        <v>512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468</v>
      </c>
      <c r="C2906" t="s">
        <v>73</v>
      </c>
      <c r="D2906" t="s">
        <v>512</v>
      </c>
      <c r="E2906" t="s">
        <v>491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468</v>
      </c>
      <c r="C2907" t="s">
        <v>73</v>
      </c>
      <c r="D2907" t="s">
        <v>512</v>
      </c>
      <c r="E2907" t="s">
        <v>512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468</v>
      </c>
      <c r="C2908" t="s">
        <v>73</v>
      </c>
      <c r="D2908" t="s">
        <v>519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468</v>
      </c>
      <c r="C2909" t="s">
        <v>73</v>
      </c>
      <c r="D2909" t="s">
        <v>519</v>
      </c>
      <c r="E2909" t="s">
        <v>491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468</v>
      </c>
      <c r="C2910" t="s">
        <v>73</v>
      </c>
      <c r="D2910" t="s">
        <v>519</v>
      </c>
      <c r="E2910" t="s">
        <v>519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469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469</v>
      </c>
      <c r="C2912" t="s">
        <v>57</v>
      </c>
      <c r="D2912" t="s">
        <v>164</v>
      </c>
      <c r="E2912" t="s">
        <v>492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469</v>
      </c>
      <c r="C2913" t="s">
        <v>57</v>
      </c>
      <c r="D2913" t="s">
        <v>491</v>
      </c>
      <c r="E2913" t="s">
        <v>491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469</v>
      </c>
      <c r="C2914" t="s">
        <v>57</v>
      </c>
      <c r="D2914" t="s">
        <v>492</v>
      </c>
      <c r="E2914" t="s">
        <v>492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469</v>
      </c>
      <c r="C2915" t="s">
        <v>59</v>
      </c>
      <c r="D2915" t="s">
        <v>490</v>
      </c>
      <c r="E2915" t="s">
        <v>490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469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469</v>
      </c>
      <c r="C2917" t="s">
        <v>59</v>
      </c>
      <c r="D2917" t="s">
        <v>164</v>
      </c>
      <c r="E2917" t="s">
        <v>491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469</v>
      </c>
      <c r="C2918" t="s">
        <v>59</v>
      </c>
      <c r="D2918" t="s">
        <v>491</v>
      </c>
      <c r="E2918" t="s">
        <v>491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469</v>
      </c>
      <c r="C2919" t="s">
        <v>59</v>
      </c>
      <c r="D2919" t="s">
        <v>492</v>
      </c>
      <c r="E2919" t="s">
        <v>492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469</v>
      </c>
      <c r="C2920" t="s">
        <v>61</v>
      </c>
      <c r="D2920" t="s">
        <v>490</v>
      </c>
      <c r="E2920" t="s">
        <v>490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469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469</v>
      </c>
      <c r="C2922" t="s">
        <v>61</v>
      </c>
      <c r="D2922" t="s">
        <v>491</v>
      </c>
      <c r="E2922" t="s">
        <v>491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469</v>
      </c>
      <c r="C2923" t="s">
        <v>61</v>
      </c>
      <c r="D2923" t="s">
        <v>491</v>
      </c>
      <c r="E2923" t="s">
        <v>492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469</v>
      </c>
      <c r="C2924" t="s">
        <v>61</v>
      </c>
      <c r="D2924" t="s">
        <v>492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469</v>
      </c>
      <c r="C2925" t="s">
        <v>61</v>
      </c>
      <c r="D2925" t="s">
        <v>492</v>
      </c>
      <c r="E2925" t="s">
        <v>492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469</v>
      </c>
      <c r="C2926" t="s">
        <v>61</v>
      </c>
      <c r="D2926" t="s">
        <v>493</v>
      </c>
      <c r="E2926" t="s">
        <v>493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469</v>
      </c>
      <c r="C2927" t="s">
        <v>63</v>
      </c>
      <c r="D2927" t="s">
        <v>490</v>
      </c>
      <c r="E2927" t="s">
        <v>511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469</v>
      </c>
      <c r="C2928" t="s">
        <v>63</v>
      </c>
      <c r="D2928" t="s">
        <v>490</v>
      </c>
      <c r="E2928" t="s">
        <v>490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469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469</v>
      </c>
      <c r="C2930" t="s">
        <v>63</v>
      </c>
      <c r="D2930" t="s">
        <v>491</v>
      </c>
      <c r="E2930" t="s">
        <v>491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469</v>
      </c>
      <c r="C2931" t="s">
        <v>63</v>
      </c>
      <c r="D2931" t="s">
        <v>492</v>
      </c>
      <c r="E2931" t="s">
        <v>492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469</v>
      </c>
      <c r="C2932" t="s">
        <v>63</v>
      </c>
      <c r="D2932" t="s">
        <v>519</v>
      </c>
      <c r="E2932" t="s">
        <v>519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469</v>
      </c>
      <c r="C2933" t="s">
        <v>63</v>
      </c>
      <c r="D2933" t="s">
        <v>493</v>
      </c>
      <c r="E2933" t="s">
        <v>493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469</v>
      </c>
      <c r="C2934" t="s">
        <v>65</v>
      </c>
      <c r="D2934" t="s">
        <v>646</v>
      </c>
      <c r="E2934" t="s">
        <v>646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469</v>
      </c>
      <c r="C2935" t="s">
        <v>65</v>
      </c>
      <c r="D2935" t="s">
        <v>511</v>
      </c>
      <c r="E2935" t="s">
        <v>511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469</v>
      </c>
      <c r="C2936" t="s">
        <v>65</v>
      </c>
      <c r="D2936" t="s">
        <v>511</v>
      </c>
      <c r="E2936" t="s">
        <v>490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469</v>
      </c>
      <c r="C2937" t="s">
        <v>65</v>
      </c>
      <c r="D2937" t="s">
        <v>490</v>
      </c>
      <c r="E2937" t="s">
        <v>490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469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469</v>
      </c>
      <c r="C2939" t="s">
        <v>65</v>
      </c>
      <c r="D2939" t="s">
        <v>491</v>
      </c>
      <c r="E2939" t="s">
        <v>511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469</v>
      </c>
      <c r="C2940" t="s">
        <v>65</v>
      </c>
      <c r="D2940" t="s">
        <v>491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469</v>
      </c>
      <c r="C2941" t="s">
        <v>65</v>
      </c>
      <c r="D2941" t="s">
        <v>491</v>
      </c>
      <c r="E2941" t="s">
        <v>491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469</v>
      </c>
      <c r="C2942" t="s">
        <v>65</v>
      </c>
      <c r="D2942" t="s">
        <v>491</v>
      </c>
      <c r="E2942" t="s">
        <v>492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469</v>
      </c>
      <c r="C2943" t="s">
        <v>65</v>
      </c>
      <c r="D2943" t="s">
        <v>491</v>
      </c>
      <c r="E2943" t="s">
        <v>512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469</v>
      </c>
      <c r="C2944" t="s">
        <v>65</v>
      </c>
      <c r="D2944" t="s">
        <v>513</v>
      </c>
      <c r="E2944" t="s">
        <v>513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469</v>
      </c>
      <c r="C2945" t="s">
        <v>65</v>
      </c>
      <c r="D2945" t="s">
        <v>492</v>
      </c>
      <c r="E2945" t="s">
        <v>490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469</v>
      </c>
      <c r="C2946" t="s">
        <v>65</v>
      </c>
      <c r="D2946" t="s">
        <v>492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469</v>
      </c>
      <c r="C2947" t="s">
        <v>65</v>
      </c>
      <c r="D2947" t="s">
        <v>492</v>
      </c>
      <c r="E2947" t="s">
        <v>492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469</v>
      </c>
      <c r="C2948" t="s">
        <v>65</v>
      </c>
      <c r="D2948" t="s">
        <v>512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469</v>
      </c>
      <c r="C2949" t="s">
        <v>65</v>
      </c>
      <c r="D2949" t="s">
        <v>512</v>
      </c>
      <c r="E2949" t="s">
        <v>512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469</v>
      </c>
      <c r="C2950" t="s">
        <v>65</v>
      </c>
      <c r="D2950" t="s">
        <v>567</v>
      </c>
      <c r="E2950" t="s">
        <v>567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469</v>
      </c>
      <c r="C2951" t="s">
        <v>65</v>
      </c>
      <c r="D2951" t="s">
        <v>519</v>
      </c>
      <c r="E2951" t="s">
        <v>519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469</v>
      </c>
      <c r="C2952" t="s">
        <v>65</v>
      </c>
      <c r="D2952" t="s">
        <v>493</v>
      </c>
      <c r="E2952" t="s">
        <v>493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469</v>
      </c>
      <c r="C2953" t="s">
        <v>65</v>
      </c>
      <c r="D2953" t="s">
        <v>515</v>
      </c>
      <c r="E2953" t="s">
        <v>515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469</v>
      </c>
      <c r="C2954" t="s">
        <v>67</v>
      </c>
      <c r="D2954" t="s">
        <v>511</v>
      </c>
      <c r="E2954" t="s">
        <v>511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469</v>
      </c>
      <c r="C2955" t="s">
        <v>67</v>
      </c>
      <c r="D2955" t="s">
        <v>511</v>
      </c>
      <c r="E2955" t="s">
        <v>647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469</v>
      </c>
      <c r="C2956" t="s">
        <v>67</v>
      </c>
      <c r="D2956" t="s">
        <v>490</v>
      </c>
      <c r="E2956" t="s">
        <v>511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469</v>
      </c>
      <c r="C2957" t="s">
        <v>67</v>
      </c>
      <c r="D2957" t="s">
        <v>490</v>
      </c>
      <c r="E2957" t="s">
        <v>490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469</v>
      </c>
      <c r="C2958" t="s">
        <v>67</v>
      </c>
      <c r="D2958" t="s">
        <v>490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469</v>
      </c>
      <c r="C2959" t="s">
        <v>67</v>
      </c>
      <c r="D2959" t="s">
        <v>490</v>
      </c>
      <c r="E2959" t="s">
        <v>492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469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469</v>
      </c>
      <c r="C2961" t="s">
        <v>67</v>
      </c>
      <c r="D2961" t="s">
        <v>164</v>
      </c>
      <c r="E2961" t="s">
        <v>513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469</v>
      </c>
      <c r="C2962" t="s">
        <v>67</v>
      </c>
      <c r="D2962" t="s">
        <v>491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469</v>
      </c>
      <c r="C2963" t="s">
        <v>67</v>
      </c>
      <c r="D2963" t="s">
        <v>491</v>
      </c>
      <c r="E2963" t="s">
        <v>491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469</v>
      </c>
      <c r="C2964" t="s">
        <v>67</v>
      </c>
      <c r="D2964" t="s">
        <v>491</v>
      </c>
      <c r="E2964" t="s">
        <v>513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469</v>
      </c>
      <c r="C2965" t="s">
        <v>67</v>
      </c>
      <c r="D2965" t="s">
        <v>491</v>
      </c>
      <c r="E2965" t="s">
        <v>492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469</v>
      </c>
      <c r="C2966" t="s">
        <v>67</v>
      </c>
      <c r="D2966" t="s">
        <v>491</v>
      </c>
      <c r="E2966" t="s">
        <v>512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469</v>
      </c>
      <c r="C2967" t="s">
        <v>67</v>
      </c>
      <c r="D2967" t="s">
        <v>491</v>
      </c>
      <c r="E2967" t="s">
        <v>519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469</v>
      </c>
      <c r="C2968" t="s">
        <v>67</v>
      </c>
      <c r="D2968" t="s">
        <v>513</v>
      </c>
      <c r="E2968" t="s">
        <v>513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469</v>
      </c>
      <c r="C2969" t="s">
        <v>67</v>
      </c>
      <c r="D2969" t="s">
        <v>492</v>
      </c>
      <c r="E2969" t="s">
        <v>491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469</v>
      </c>
      <c r="C2970" t="s">
        <v>67</v>
      </c>
      <c r="D2970" t="s">
        <v>492</v>
      </c>
      <c r="E2970" t="s">
        <v>492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469</v>
      </c>
      <c r="C2971" t="s">
        <v>67</v>
      </c>
      <c r="D2971" t="s">
        <v>492</v>
      </c>
      <c r="E2971" t="s">
        <v>647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469</v>
      </c>
      <c r="C2972" t="s">
        <v>67</v>
      </c>
      <c r="D2972" t="s">
        <v>647</v>
      </c>
      <c r="E2972" t="s">
        <v>647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469</v>
      </c>
      <c r="C2973" t="s">
        <v>67</v>
      </c>
      <c r="D2973" t="s">
        <v>512</v>
      </c>
      <c r="E2973" t="s">
        <v>512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469</v>
      </c>
      <c r="C2974" t="s">
        <v>67</v>
      </c>
      <c r="D2974" t="s">
        <v>519</v>
      </c>
      <c r="E2974" t="s">
        <v>519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469</v>
      </c>
      <c r="C2975" t="s">
        <v>67</v>
      </c>
      <c r="D2975" t="s">
        <v>493</v>
      </c>
      <c r="E2975" t="s">
        <v>493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469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469</v>
      </c>
      <c r="C2977" t="s">
        <v>69</v>
      </c>
      <c r="D2977" t="s">
        <v>646</v>
      </c>
      <c r="E2977" t="s">
        <v>646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469</v>
      </c>
      <c r="C2978" t="s">
        <v>69</v>
      </c>
      <c r="D2978" t="s">
        <v>511</v>
      </c>
      <c r="E2978" t="s">
        <v>511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469</v>
      </c>
      <c r="C2979" t="s">
        <v>69</v>
      </c>
      <c r="D2979" t="s">
        <v>490</v>
      </c>
      <c r="E2979" t="s">
        <v>490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469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469</v>
      </c>
      <c r="C2981" t="s">
        <v>69</v>
      </c>
      <c r="D2981" t="s">
        <v>491</v>
      </c>
      <c r="E2981" t="s">
        <v>511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469</v>
      </c>
      <c r="C2982" t="s">
        <v>69</v>
      </c>
      <c r="D2982" t="s">
        <v>491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469</v>
      </c>
      <c r="C2983" t="s">
        <v>69</v>
      </c>
      <c r="D2983" t="s">
        <v>491</v>
      </c>
      <c r="E2983" t="s">
        <v>491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469</v>
      </c>
      <c r="C2984" t="s">
        <v>69</v>
      </c>
      <c r="D2984" t="s">
        <v>491</v>
      </c>
      <c r="E2984" t="s">
        <v>492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469</v>
      </c>
      <c r="C2985" t="s">
        <v>69</v>
      </c>
      <c r="D2985" t="s">
        <v>513</v>
      </c>
      <c r="E2985" t="s">
        <v>491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469</v>
      </c>
      <c r="C2986" t="s">
        <v>69</v>
      </c>
      <c r="D2986" t="s">
        <v>513</v>
      </c>
      <c r="E2986" t="s">
        <v>513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469</v>
      </c>
      <c r="C2987" t="s">
        <v>69</v>
      </c>
      <c r="D2987" t="s">
        <v>492</v>
      </c>
      <c r="E2987" t="s">
        <v>492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469</v>
      </c>
      <c r="C2988" t="s">
        <v>69</v>
      </c>
      <c r="D2988" t="s">
        <v>647</v>
      </c>
      <c r="E2988" t="s">
        <v>647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469</v>
      </c>
      <c r="C2989" t="s">
        <v>69</v>
      </c>
      <c r="D2989" t="s">
        <v>512</v>
      </c>
      <c r="E2989" t="s">
        <v>512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469</v>
      </c>
      <c r="C2990" t="s">
        <v>69</v>
      </c>
      <c r="D2990" t="s">
        <v>493</v>
      </c>
      <c r="E2990" t="s">
        <v>493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469</v>
      </c>
      <c r="C2991" t="s">
        <v>71</v>
      </c>
      <c r="D2991" t="s">
        <v>511</v>
      </c>
      <c r="E2991" t="s">
        <v>511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469</v>
      </c>
      <c r="C2992" t="s">
        <v>71</v>
      </c>
      <c r="D2992" t="s">
        <v>511</v>
      </c>
      <c r="E2992" t="s">
        <v>491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469</v>
      </c>
      <c r="C2993" t="s">
        <v>71</v>
      </c>
      <c r="D2993" t="s">
        <v>490</v>
      </c>
      <c r="E2993" t="s">
        <v>490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469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469</v>
      </c>
      <c r="C2995" t="s">
        <v>71</v>
      </c>
      <c r="D2995" t="s">
        <v>164</v>
      </c>
      <c r="E2995" t="s">
        <v>512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469</v>
      </c>
      <c r="C2996" t="s">
        <v>71</v>
      </c>
      <c r="D2996" t="s">
        <v>491</v>
      </c>
      <c r="E2996" t="s">
        <v>511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469</v>
      </c>
      <c r="C2997" t="s">
        <v>71</v>
      </c>
      <c r="D2997" t="s">
        <v>491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469</v>
      </c>
      <c r="C2998" t="s">
        <v>71</v>
      </c>
      <c r="D2998" t="s">
        <v>491</v>
      </c>
      <c r="E2998" t="s">
        <v>491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469</v>
      </c>
      <c r="C2999" t="s">
        <v>71</v>
      </c>
      <c r="D2999" t="s">
        <v>513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469</v>
      </c>
      <c r="C3000" t="s">
        <v>71</v>
      </c>
      <c r="D3000" t="s">
        <v>513</v>
      </c>
      <c r="E3000" t="s">
        <v>513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469</v>
      </c>
      <c r="C3001" t="s">
        <v>71</v>
      </c>
      <c r="D3001" t="s">
        <v>492</v>
      </c>
      <c r="E3001" t="s">
        <v>492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469</v>
      </c>
      <c r="C3002" t="s">
        <v>71</v>
      </c>
      <c r="D3002" t="s">
        <v>647</v>
      </c>
      <c r="E3002" t="s">
        <v>647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469</v>
      </c>
      <c r="C3003" t="s">
        <v>71</v>
      </c>
      <c r="D3003" t="s">
        <v>512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469</v>
      </c>
      <c r="C3004" t="s">
        <v>71</v>
      </c>
      <c r="D3004" t="s">
        <v>512</v>
      </c>
      <c r="E3004" t="s">
        <v>512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469</v>
      </c>
      <c r="C3005" t="s">
        <v>71</v>
      </c>
      <c r="D3005" t="s">
        <v>519</v>
      </c>
      <c r="E3005" t="s">
        <v>519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469</v>
      </c>
      <c r="C3006" t="s">
        <v>71</v>
      </c>
      <c r="D3006" t="s">
        <v>493</v>
      </c>
      <c r="E3006" t="s">
        <v>493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469</v>
      </c>
      <c r="C3007" t="s">
        <v>73</v>
      </c>
      <c r="D3007" t="s">
        <v>646</v>
      </c>
      <c r="E3007" t="s">
        <v>646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469</v>
      </c>
      <c r="C3008" t="s">
        <v>73</v>
      </c>
      <c r="D3008" t="s">
        <v>511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469</v>
      </c>
      <c r="C3009" t="s">
        <v>73</v>
      </c>
      <c r="D3009" t="s">
        <v>490</v>
      </c>
      <c r="E3009" t="s">
        <v>490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469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469</v>
      </c>
      <c r="C3011" t="s">
        <v>73</v>
      </c>
      <c r="D3011" t="s">
        <v>164</v>
      </c>
      <c r="E3011" t="s">
        <v>491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469</v>
      </c>
      <c r="C3012" t="s">
        <v>73</v>
      </c>
      <c r="D3012" t="s">
        <v>164</v>
      </c>
      <c r="E3012" t="s">
        <v>513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469</v>
      </c>
      <c r="C3013" t="s">
        <v>73</v>
      </c>
      <c r="D3013" t="s">
        <v>164</v>
      </c>
      <c r="E3013" t="s">
        <v>512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469</v>
      </c>
      <c r="C3014" t="s">
        <v>73</v>
      </c>
      <c r="D3014" t="s">
        <v>491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469</v>
      </c>
      <c r="C3015" t="s">
        <v>73</v>
      </c>
      <c r="D3015" t="s">
        <v>491</v>
      </c>
      <c r="E3015" t="s">
        <v>491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469</v>
      </c>
      <c r="C3016" t="s">
        <v>73</v>
      </c>
      <c r="D3016" t="s">
        <v>513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469</v>
      </c>
      <c r="C3017" t="s">
        <v>73</v>
      </c>
      <c r="D3017" t="s">
        <v>513</v>
      </c>
      <c r="E3017" t="s">
        <v>491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469</v>
      </c>
      <c r="C3018" t="s">
        <v>73</v>
      </c>
      <c r="D3018" t="s">
        <v>513</v>
      </c>
      <c r="E3018" t="s">
        <v>513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469</v>
      </c>
      <c r="C3019" t="s">
        <v>73</v>
      </c>
      <c r="D3019" t="s">
        <v>492</v>
      </c>
      <c r="E3019" t="s">
        <v>492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469</v>
      </c>
      <c r="C3020" t="s">
        <v>73</v>
      </c>
      <c r="D3020" t="s">
        <v>647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469</v>
      </c>
      <c r="C3021" t="s">
        <v>73</v>
      </c>
      <c r="D3021" t="s">
        <v>647</v>
      </c>
      <c r="E3021" t="s">
        <v>647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469</v>
      </c>
      <c r="C3022" t="s">
        <v>73</v>
      </c>
      <c r="D3022" t="s">
        <v>512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469</v>
      </c>
      <c r="C3023" t="s">
        <v>73</v>
      </c>
      <c r="D3023" t="s">
        <v>512</v>
      </c>
      <c r="E3023" t="s">
        <v>512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469</v>
      </c>
      <c r="C3024" t="s">
        <v>73</v>
      </c>
      <c r="D3024" t="s">
        <v>512</v>
      </c>
      <c r="E3024" t="s">
        <v>567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469</v>
      </c>
      <c r="C3025" t="s">
        <v>73</v>
      </c>
      <c r="D3025" t="s">
        <v>519</v>
      </c>
      <c r="E3025" t="s">
        <v>513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470</v>
      </c>
      <c r="C3026" t="s">
        <v>57</v>
      </c>
      <c r="D3026" t="s">
        <v>490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470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470</v>
      </c>
      <c r="C3028" t="s">
        <v>57</v>
      </c>
      <c r="D3028" t="s">
        <v>516</v>
      </c>
      <c r="E3028" t="s">
        <v>569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470</v>
      </c>
      <c r="C3029" t="s">
        <v>57</v>
      </c>
      <c r="D3029" t="s">
        <v>491</v>
      </c>
      <c r="E3029" t="s">
        <v>491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470</v>
      </c>
      <c r="C3030" t="s">
        <v>57</v>
      </c>
      <c r="D3030" t="s">
        <v>492</v>
      </c>
      <c r="E3030" t="s">
        <v>492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470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470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470</v>
      </c>
      <c r="C3033" t="s">
        <v>59</v>
      </c>
      <c r="D3033" t="s">
        <v>491</v>
      </c>
      <c r="E3033" t="s">
        <v>491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470</v>
      </c>
      <c r="C3034" t="s">
        <v>59</v>
      </c>
      <c r="D3034" t="s">
        <v>492</v>
      </c>
      <c r="E3034" t="s">
        <v>492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470</v>
      </c>
      <c r="C3035" t="s">
        <v>59</v>
      </c>
      <c r="D3035" t="s">
        <v>493</v>
      </c>
      <c r="E3035" t="s">
        <v>493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470</v>
      </c>
      <c r="C3036" t="s">
        <v>61</v>
      </c>
      <c r="D3036" t="s">
        <v>511</v>
      </c>
      <c r="E3036" t="s">
        <v>511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470</v>
      </c>
      <c r="C3037" t="s">
        <v>61</v>
      </c>
      <c r="D3037" t="s">
        <v>490</v>
      </c>
      <c r="E3037" t="s">
        <v>490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470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470</v>
      </c>
      <c r="C3039" t="s">
        <v>61</v>
      </c>
      <c r="D3039" t="s">
        <v>491</v>
      </c>
      <c r="E3039" t="s">
        <v>491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470</v>
      </c>
      <c r="C3040" t="s">
        <v>61</v>
      </c>
      <c r="D3040" t="s">
        <v>492</v>
      </c>
      <c r="E3040" t="s">
        <v>492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470</v>
      </c>
      <c r="C3041" t="s">
        <v>61</v>
      </c>
      <c r="D3041" t="s">
        <v>512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470</v>
      </c>
      <c r="C3042" t="s">
        <v>61</v>
      </c>
      <c r="D3042" t="s">
        <v>512</v>
      </c>
      <c r="E3042" t="s">
        <v>512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470</v>
      </c>
      <c r="C3043" t="s">
        <v>61</v>
      </c>
      <c r="D3043" t="s">
        <v>493</v>
      </c>
      <c r="E3043" t="s">
        <v>493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470</v>
      </c>
      <c r="C3044" t="s">
        <v>63</v>
      </c>
      <c r="D3044" t="s">
        <v>511</v>
      </c>
      <c r="E3044" t="s">
        <v>511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470</v>
      </c>
      <c r="C3045" t="s">
        <v>63</v>
      </c>
      <c r="D3045" t="s">
        <v>511</v>
      </c>
      <c r="E3045" t="s">
        <v>491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470</v>
      </c>
      <c r="C3046" t="s">
        <v>63</v>
      </c>
      <c r="D3046" t="s">
        <v>490</v>
      </c>
      <c r="E3046" t="s">
        <v>490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470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470</v>
      </c>
      <c r="C3048" t="s">
        <v>63</v>
      </c>
      <c r="D3048" t="s">
        <v>491</v>
      </c>
      <c r="E3048" t="s">
        <v>511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470</v>
      </c>
      <c r="C3049" t="s">
        <v>63</v>
      </c>
      <c r="D3049" t="s">
        <v>491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470</v>
      </c>
      <c r="C3050" t="s">
        <v>63</v>
      </c>
      <c r="D3050" t="s">
        <v>491</v>
      </c>
      <c r="E3050" t="s">
        <v>491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470</v>
      </c>
      <c r="C3051" t="s">
        <v>63</v>
      </c>
      <c r="D3051" t="s">
        <v>492</v>
      </c>
      <c r="E3051" t="s">
        <v>492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470</v>
      </c>
      <c r="C3052" t="s">
        <v>63</v>
      </c>
      <c r="D3052" t="s">
        <v>512</v>
      </c>
      <c r="E3052" t="s">
        <v>512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470</v>
      </c>
      <c r="C3053" t="s">
        <v>63</v>
      </c>
      <c r="D3053" t="s">
        <v>493</v>
      </c>
      <c r="E3053" t="s">
        <v>493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470</v>
      </c>
      <c r="C3054" t="s">
        <v>65</v>
      </c>
      <c r="D3054" t="s">
        <v>511</v>
      </c>
      <c r="E3054" t="s">
        <v>511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470</v>
      </c>
      <c r="C3055" t="s">
        <v>65</v>
      </c>
      <c r="D3055" t="s">
        <v>511</v>
      </c>
      <c r="E3055" t="s">
        <v>490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470</v>
      </c>
      <c r="C3056" t="s">
        <v>65</v>
      </c>
      <c r="D3056" t="s">
        <v>511</v>
      </c>
      <c r="E3056" t="s">
        <v>491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470</v>
      </c>
      <c r="C3057" t="s">
        <v>65</v>
      </c>
      <c r="D3057" t="s">
        <v>490</v>
      </c>
      <c r="E3057" t="s">
        <v>511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470</v>
      </c>
      <c r="C3058" t="s">
        <v>65</v>
      </c>
      <c r="D3058" t="s">
        <v>490</v>
      </c>
      <c r="E3058" t="s">
        <v>490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470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470</v>
      </c>
      <c r="C3060" t="s">
        <v>65</v>
      </c>
      <c r="D3060" t="s">
        <v>491</v>
      </c>
      <c r="E3060" t="s">
        <v>511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470</v>
      </c>
      <c r="C3061" t="s">
        <v>65</v>
      </c>
      <c r="D3061" t="s">
        <v>491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470</v>
      </c>
      <c r="C3062" t="s">
        <v>65</v>
      </c>
      <c r="D3062" t="s">
        <v>491</v>
      </c>
      <c r="E3062" t="s">
        <v>491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470</v>
      </c>
      <c r="C3063" t="s">
        <v>65</v>
      </c>
      <c r="D3063" t="s">
        <v>491</v>
      </c>
      <c r="E3063" t="s">
        <v>492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470</v>
      </c>
      <c r="C3064" t="s">
        <v>65</v>
      </c>
      <c r="D3064" t="s">
        <v>491</v>
      </c>
      <c r="E3064" t="s">
        <v>512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470</v>
      </c>
      <c r="C3065" t="s">
        <v>65</v>
      </c>
      <c r="D3065" t="s">
        <v>513</v>
      </c>
      <c r="E3065" t="s">
        <v>491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470</v>
      </c>
      <c r="C3066" t="s">
        <v>65</v>
      </c>
      <c r="D3066" t="s">
        <v>492</v>
      </c>
      <c r="E3066" t="s">
        <v>492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470</v>
      </c>
      <c r="C3067" t="s">
        <v>65</v>
      </c>
      <c r="D3067" t="s">
        <v>647</v>
      </c>
      <c r="E3067" t="s">
        <v>647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470</v>
      </c>
      <c r="C3068" t="s">
        <v>65</v>
      </c>
      <c r="D3068" t="s">
        <v>514</v>
      </c>
      <c r="E3068" t="s">
        <v>514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470</v>
      </c>
      <c r="C3069" t="s">
        <v>65</v>
      </c>
      <c r="D3069" t="s">
        <v>512</v>
      </c>
      <c r="E3069" t="s">
        <v>512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470</v>
      </c>
      <c r="C3070" t="s">
        <v>65</v>
      </c>
      <c r="D3070" t="s">
        <v>519</v>
      </c>
      <c r="E3070" t="s">
        <v>519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470</v>
      </c>
      <c r="C3071" t="s">
        <v>65</v>
      </c>
      <c r="D3071" t="s">
        <v>493</v>
      </c>
      <c r="E3071" t="s">
        <v>493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470</v>
      </c>
      <c r="C3072" t="s">
        <v>67</v>
      </c>
      <c r="D3072" t="s">
        <v>511</v>
      </c>
      <c r="E3072" t="s">
        <v>511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470</v>
      </c>
      <c r="C3073" t="s">
        <v>67</v>
      </c>
      <c r="D3073" t="s">
        <v>511</v>
      </c>
      <c r="E3073" t="s">
        <v>490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470</v>
      </c>
      <c r="C3074" t="s">
        <v>67</v>
      </c>
      <c r="D3074" t="s">
        <v>490</v>
      </c>
      <c r="E3074" t="s">
        <v>490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470</v>
      </c>
      <c r="C3075" t="s">
        <v>67</v>
      </c>
      <c r="D3075" t="s">
        <v>490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470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470</v>
      </c>
      <c r="C3077" t="s">
        <v>67</v>
      </c>
      <c r="D3077" t="s">
        <v>491</v>
      </c>
      <c r="E3077" t="s">
        <v>511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470</v>
      </c>
      <c r="C3078" t="s">
        <v>67</v>
      </c>
      <c r="D3078" t="s">
        <v>491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470</v>
      </c>
      <c r="C3079" t="s">
        <v>67</v>
      </c>
      <c r="D3079" t="s">
        <v>491</v>
      </c>
      <c r="E3079" t="s">
        <v>491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470</v>
      </c>
      <c r="C3080" t="s">
        <v>67</v>
      </c>
      <c r="D3080" t="s">
        <v>491</v>
      </c>
      <c r="E3080" t="s">
        <v>513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470</v>
      </c>
      <c r="C3081" t="s">
        <v>67</v>
      </c>
      <c r="D3081" t="s">
        <v>491</v>
      </c>
      <c r="E3081" t="s">
        <v>517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470</v>
      </c>
      <c r="C3082" t="s">
        <v>67</v>
      </c>
      <c r="D3082" t="s">
        <v>491</v>
      </c>
      <c r="E3082" t="s">
        <v>512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470</v>
      </c>
      <c r="C3083" t="s">
        <v>67</v>
      </c>
      <c r="D3083" t="s">
        <v>492</v>
      </c>
      <c r="E3083" t="s">
        <v>492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470</v>
      </c>
      <c r="C3084" t="s">
        <v>67</v>
      </c>
      <c r="D3084" t="s">
        <v>647</v>
      </c>
      <c r="E3084" t="s">
        <v>647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470</v>
      </c>
      <c r="C3085" t="s">
        <v>67</v>
      </c>
      <c r="D3085" t="s">
        <v>517</v>
      </c>
      <c r="E3085" t="s">
        <v>517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470</v>
      </c>
      <c r="C3086" t="s">
        <v>67</v>
      </c>
      <c r="D3086" t="s">
        <v>512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470</v>
      </c>
      <c r="C3087" t="s">
        <v>67</v>
      </c>
      <c r="D3087" t="s">
        <v>512</v>
      </c>
      <c r="E3087" t="s">
        <v>512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470</v>
      </c>
      <c r="C3088" t="s">
        <v>67</v>
      </c>
      <c r="D3088" t="s">
        <v>519</v>
      </c>
      <c r="E3088" t="s">
        <v>519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470</v>
      </c>
      <c r="C3089" t="s">
        <v>67</v>
      </c>
      <c r="D3089" t="s">
        <v>493</v>
      </c>
      <c r="E3089" t="s">
        <v>493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470</v>
      </c>
      <c r="C3090" t="s">
        <v>67</v>
      </c>
      <c r="D3090" t="s">
        <v>515</v>
      </c>
      <c r="E3090" t="s">
        <v>515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470</v>
      </c>
      <c r="C3091" t="s">
        <v>69</v>
      </c>
      <c r="D3091" t="s">
        <v>646</v>
      </c>
      <c r="E3091" t="s">
        <v>646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470</v>
      </c>
      <c r="C3092" t="s">
        <v>69</v>
      </c>
      <c r="D3092" t="s">
        <v>511</v>
      </c>
      <c r="E3092" t="s">
        <v>491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470</v>
      </c>
      <c r="C3093" t="s">
        <v>69</v>
      </c>
      <c r="D3093" t="s">
        <v>490</v>
      </c>
      <c r="E3093" t="s">
        <v>490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470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470</v>
      </c>
      <c r="C3095" t="s">
        <v>69</v>
      </c>
      <c r="D3095" t="s">
        <v>164</v>
      </c>
      <c r="E3095" t="s">
        <v>491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470</v>
      </c>
      <c r="C3096" t="s">
        <v>69</v>
      </c>
      <c r="D3096" t="s">
        <v>164</v>
      </c>
      <c r="E3096" t="s">
        <v>512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470</v>
      </c>
      <c r="C3097" t="s">
        <v>69</v>
      </c>
      <c r="D3097" t="s">
        <v>491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470</v>
      </c>
      <c r="C3098" t="s">
        <v>69</v>
      </c>
      <c r="D3098" t="s">
        <v>491</v>
      </c>
      <c r="E3098" t="s">
        <v>491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470</v>
      </c>
      <c r="C3099" t="s">
        <v>69</v>
      </c>
      <c r="D3099" t="s">
        <v>513</v>
      </c>
      <c r="E3099" t="s">
        <v>492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470</v>
      </c>
      <c r="C3100" t="s">
        <v>69</v>
      </c>
      <c r="D3100" t="s">
        <v>492</v>
      </c>
      <c r="E3100" t="s">
        <v>492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470</v>
      </c>
      <c r="C3101" t="s">
        <v>69</v>
      </c>
      <c r="D3101" t="s">
        <v>492</v>
      </c>
      <c r="E3101" t="s">
        <v>512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470</v>
      </c>
      <c r="C3102" t="s">
        <v>69</v>
      </c>
      <c r="D3102" t="s">
        <v>647</v>
      </c>
      <c r="E3102" t="s">
        <v>647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470</v>
      </c>
      <c r="C3103" t="s">
        <v>69</v>
      </c>
      <c r="D3103" t="s">
        <v>517</v>
      </c>
      <c r="E3103" t="s">
        <v>514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470</v>
      </c>
      <c r="C3104" t="s">
        <v>69</v>
      </c>
      <c r="D3104" t="s">
        <v>517</v>
      </c>
      <c r="E3104" t="s">
        <v>517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470</v>
      </c>
      <c r="C3105" t="s">
        <v>69</v>
      </c>
      <c r="D3105" t="s">
        <v>512</v>
      </c>
      <c r="E3105" t="s">
        <v>491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470</v>
      </c>
      <c r="C3106" t="s">
        <v>69</v>
      </c>
      <c r="D3106" t="s">
        <v>512</v>
      </c>
      <c r="E3106" t="s">
        <v>512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470</v>
      </c>
      <c r="C3107" t="s">
        <v>69</v>
      </c>
      <c r="D3107" t="s">
        <v>519</v>
      </c>
      <c r="E3107" t="s">
        <v>519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470</v>
      </c>
      <c r="C3108" t="s">
        <v>69</v>
      </c>
      <c r="D3108" t="s">
        <v>493</v>
      </c>
      <c r="E3108" t="s">
        <v>493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470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470</v>
      </c>
      <c r="C3110" t="s">
        <v>71</v>
      </c>
      <c r="D3110" t="s">
        <v>511</v>
      </c>
      <c r="E3110" t="s">
        <v>511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470</v>
      </c>
      <c r="C3111" t="s">
        <v>71</v>
      </c>
      <c r="D3111" t="s">
        <v>490</v>
      </c>
      <c r="E3111" t="s">
        <v>490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470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470</v>
      </c>
      <c r="C3113" t="s">
        <v>71</v>
      </c>
      <c r="D3113" t="s">
        <v>164</v>
      </c>
      <c r="E3113" t="s">
        <v>512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470</v>
      </c>
      <c r="C3114" t="s">
        <v>71</v>
      </c>
      <c r="D3114" t="s">
        <v>491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470</v>
      </c>
      <c r="C3115" t="s">
        <v>71</v>
      </c>
      <c r="D3115" t="s">
        <v>491</v>
      </c>
      <c r="E3115" t="s">
        <v>491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470</v>
      </c>
      <c r="C3116" t="s">
        <v>71</v>
      </c>
      <c r="D3116" t="s">
        <v>491</v>
      </c>
      <c r="E3116" t="s">
        <v>512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470</v>
      </c>
      <c r="C3117" t="s">
        <v>71</v>
      </c>
      <c r="D3117" t="s">
        <v>513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470</v>
      </c>
      <c r="C3118" t="s">
        <v>71</v>
      </c>
      <c r="D3118" t="s">
        <v>513</v>
      </c>
      <c r="E3118" t="s">
        <v>513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470</v>
      </c>
      <c r="C3119" t="s">
        <v>71</v>
      </c>
      <c r="D3119" t="s">
        <v>647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470</v>
      </c>
      <c r="C3120" t="s">
        <v>71</v>
      </c>
      <c r="D3120" t="s">
        <v>647</v>
      </c>
      <c r="E3120" t="s">
        <v>647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470</v>
      </c>
      <c r="C3121" t="s">
        <v>71</v>
      </c>
      <c r="D3121" t="s">
        <v>514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470</v>
      </c>
      <c r="C3122" t="s">
        <v>71</v>
      </c>
      <c r="D3122" t="s">
        <v>514</v>
      </c>
      <c r="E3122" t="s">
        <v>514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470</v>
      </c>
      <c r="C3123" t="s">
        <v>71</v>
      </c>
      <c r="D3123" t="s">
        <v>517</v>
      </c>
      <c r="E3123" t="s">
        <v>517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470</v>
      </c>
      <c r="C3124" t="s">
        <v>71</v>
      </c>
      <c r="D3124" t="s">
        <v>512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470</v>
      </c>
      <c r="C3125" t="s">
        <v>71</v>
      </c>
      <c r="D3125" t="s">
        <v>512</v>
      </c>
      <c r="E3125" t="s">
        <v>512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470</v>
      </c>
      <c r="C3126" t="s">
        <v>71</v>
      </c>
      <c r="D3126" t="s">
        <v>519</v>
      </c>
      <c r="E3126" t="s">
        <v>512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470</v>
      </c>
      <c r="C3127" t="s">
        <v>71</v>
      </c>
      <c r="D3127" t="s">
        <v>519</v>
      </c>
      <c r="E3127" t="s">
        <v>519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470</v>
      </c>
      <c r="C3128" t="s">
        <v>71</v>
      </c>
      <c r="D3128" t="s">
        <v>493</v>
      </c>
      <c r="E3128" t="s">
        <v>493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470</v>
      </c>
      <c r="C3129" t="s">
        <v>73</v>
      </c>
      <c r="D3129" t="s">
        <v>511</v>
      </c>
      <c r="E3129" t="s">
        <v>511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470</v>
      </c>
      <c r="C3130" t="s">
        <v>73</v>
      </c>
      <c r="D3130" t="s">
        <v>490</v>
      </c>
      <c r="E3130" t="s">
        <v>490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470</v>
      </c>
      <c r="C3131" t="s">
        <v>73</v>
      </c>
      <c r="D3131" t="s">
        <v>164</v>
      </c>
      <c r="E3131" t="s">
        <v>488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470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470</v>
      </c>
      <c r="C3133" t="s">
        <v>73</v>
      </c>
      <c r="D3133" t="s">
        <v>164</v>
      </c>
      <c r="E3133" t="s">
        <v>491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470</v>
      </c>
      <c r="C3134" t="s">
        <v>73</v>
      </c>
      <c r="D3134" t="s">
        <v>164</v>
      </c>
      <c r="E3134" t="s">
        <v>517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470</v>
      </c>
      <c r="C3135" t="s">
        <v>73</v>
      </c>
      <c r="D3135" t="s">
        <v>164</v>
      </c>
      <c r="E3135" t="s">
        <v>512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470</v>
      </c>
      <c r="C3136" t="s">
        <v>73</v>
      </c>
      <c r="D3136" t="s">
        <v>491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470</v>
      </c>
      <c r="C3137" t="s">
        <v>73</v>
      </c>
      <c r="D3137" t="s">
        <v>491</v>
      </c>
      <c r="E3137" t="s">
        <v>491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470</v>
      </c>
      <c r="C3138" t="s">
        <v>73</v>
      </c>
      <c r="D3138" t="s">
        <v>513</v>
      </c>
      <c r="E3138" t="s">
        <v>513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470</v>
      </c>
      <c r="C3139" t="s">
        <v>73</v>
      </c>
      <c r="D3139" t="s">
        <v>492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470</v>
      </c>
      <c r="C3140" t="s">
        <v>73</v>
      </c>
      <c r="D3140" t="s">
        <v>492</v>
      </c>
      <c r="E3140" t="s">
        <v>492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470</v>
      </c>
      <c r="C3141" t="s">
        <v>73</v>
      </c>
      <c r="D3141" t="s">
        <v>647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470</v>
      </c>
      <c r="C3142" t="s">
        <v>73</v>
      </c>
      <c r="D3142" t="s">
        <v>647</v>
      </c>
      <c r="E3142" t="s">
        <v>647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470</v>
      </c>
      <c r="C3143" t="s">
        <v>73</v>
      </c>
      <c r="D3143" t="s">
        <v>514</v>
      </c>
      <c r="E3143" t="s">
        <v>514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470</v>
      </c>
      <c r="C3144" t="s">
        <v>73</v>
      </c>
      <c r="D3144" t="s">
        <v>517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470</v>
      </c>
      <c r="C3145" t="s">
        <v>73</v>
      </c>
      <c r="D3145" t="s">
        <v>517</v>
      </c>
      <c r="E3145" t="s">
        <v>517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470</v>
      </c>
      <c r="C3146" t="s">
        <v>73</v>
      </c>
      <c r="D3146" t="s">
        <v>512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470</v>
      </c>
      <c r="C3147" t="s">
        <v>73</v>
      </c>
      <c r="D3147" t="s">
        <v>512</v>
      </c>
      <c r="E3147" t="s">
        <v>491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470</v>
      </c>
      <c r="C3148" t="s">
        <v>73</v>
      </c>
      <c r="D3148" t="s">
        <v>512</v>
      </c>
      <c r="E3148" t="s">
        <v>512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470</v>
      </c>
      <c r="C3149" t="s">
        <v>73</v>
      </c>
      <c r="D3149" t="s">
        <v>519</v>
      </c>
      <c r="E3149" t="s">
        <v>519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471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471</v>
      </c>
      <c r="C3151" t="s">
        <v>57</v>
      </c>
      <c r="D3151" t="s">
        <v>511</v>
      </c>
      <c r="E3151" t="s">
        <v>511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471</v>
      </c>
      <c r="C3152" t="s">
        <v>57</v>
      </c>
      <c r="D3152" t="s">
        <v>490</v>
      </c>
      <c r="E3152" t="s">
        <v>490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471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471</v>
      </c>
      <c r="C3154" t="s">
        <v>57</v>
      </c>
      <c r="D3154" t="s">
        <v>164</v>
      </c>
      <c r="E3154" t="s">
        <v>491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471</v>
      </c>
      <c r="C3155" t="s">
        <v>57</v>
      </c>
      <c r="D3155" t="s">
        <v>491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471</v>
      </c>
      <c r="C3156" t="s">
        <v>57</v>
      </c>
      <c r="D3156" t="s">
        <v>491</v>
      </c>
      <c r="E3156" t="s">
        <v>491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471</v>
      </c>
      <c r="C3157" t="s">
        <v>57</v>
      </c>
      <c r="D3157" t="s">
        <v>491</v>
      </c>
      <c r="E3157" t="s">
        <v>519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471</v>
      </c>
      <c r="C3158" t="s">
        <v>57</v>
      </c>
      <c r="D3158" t="s">
        <v>493</v>
      </c>
      <c r="E3158" t="s">
        <v>493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471</v>
      </c>
      <c r="C3159" t="s">
        <v>59</v>
      </c>
      <c r="D3159" t="s">
        <v>490</v>
      </c>
      <c r="E3159" t="s">
        <v>490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471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471</v>
      </c>
      <c r="C3161" t="s">
        <v>59</v>
      </c>
      <c r="D3161" t="s">
        <v>164</v>
      </c>
      <c r="E3161" t="s">
        <v>491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471</v>
      </c>
      <c r="C3162" t="s">
        <v>59</v>
      </c>
      <c r="D3162" t="s">
        <v>491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471</v>
      </c>
      <c r="C3163" t="s">
        <v>59</v>
      </c>
      <c r="D3163" t="s">
        <v>491</v>
      </c>
      <c r="E3163" t="s">
        <v>491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471</v>
      </c>
      <c r="C3164" t="s">
        <v>59</v>
      </c>
      <c r="D3164" t="s">
        <v>491</v>
      </c>
      <c r="E3164" t="s">
        <v>513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471</v>
      </c>
      <c r="C3165" t="s">
        <v>59</v>
      </c>
      <c r="D3165" t="s">
        <v>519</v>
      </c>
      <c r="E3165" t="s">
        <v>519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471</v>
      </c>
      <c r="C3166" t="s">
        <v>59</v>
      </c>
      <c r="D3166" t="s">
        <v>493</v>
      </c>
      <c r="E3166" t="s">
        <v>493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471</v>
      </c>
      <c r="C3167" t="s">
        <v>61</v>
      </c>
      <c r="D3167" t="s">
        <v>490</v>
      </c>
      <c r="E3167" t="s">
        <v>511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471</v>
      </c>
      <c r="C3168" t="s">
        <v>61</v>
      </c>
      <c r="D3168" t="s">
        <v>490</v>
      </c>
      <c r="E3168" t="s">
        <v>490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471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471</v>
      </c>
      <c r="C3170" t="s">
        <v>61</v>
      </c>
      <c r="D3170" t="s">
        <v>164</v>
      </c>
      <c r="E3170" t="s">
        <v>491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471</v>
      </c>
      <c r="C3171" t="s">
        <v>61</v>
      </c>
      <c r="D3171" t="s">
        <v>491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471</v>
      </c>
      <c r="C3172" t="s">
        <v>61</v>
      </c>
      <c r="D3172" t="s">
        <v>491</v>
      </c>
      <c r="E3172" t="s">
        <v>491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471</v>
      </c>
      <c r="C3173" t="s">
        <v>61</v>
      </c>
      <c r="D3173" t="s">
        <v>519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471</v>
      </c>
      <c r="C3174" t="s">
        <v>61</v>
      </c>
      <c r="D3174" t="s">
        <v>493</v>
      </c>
      <c r="E3174" t="s">
        <v>493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471</v>
      </c>
      <c r="C3175" t="s">
        <v>63</v>
      </c>
      <c r="D3175" t="s">
        <v>511</v>
      </c>
      <c r="E3175" t="s">
        <v>511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471</v>
      </c>
      <c r="C3176" t="s">
        <v>63</v>
      </c>
      <c r="D3176" t="s">
        <v>490</v>
      </c>
      <c r="E3176" t="s">
        <v>490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471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471</v>
      </c>
      <c r="C3178" t="s">
        <v>63</v>
      </c>
      <c r="D3178" t="s">
        <v>491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471</v>
      </c>
      <c r="C3179" t="s">
        <v>63</v>
      </c>
      <c r="D3179" t="s">
        <v>491</v>
      </c>
      <c r="E3179" t="s">
        <v>491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471</v>
      </c>
      <c r="C3180" t="s">
        <v>63</v>
      </c>
      <c r="D3180" t="s">
        <v>492</v>
      </c>
      <c r="E3180" t="s">
        <v>492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471</v>
      </c>
      <c r="C3181" t="s">
        <v>63</v>
      </c>
      <c r="D3181" t="s">
        <v>567</v>
      </c>
      <c r="E3181" t="s">
        <v>567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471</v>
      </c>
      <c r="C3182" t="s">
        <v>63</v>
      </c>
      <c r="D3182" t="s">
        <v>493</v>
      </c>
      <c r="E3182" t="s">
        <v>493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471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471</v>
      </c>
      <c r="C3184" t="s">
        <v>65</v>
      </c>
      <c r="D3184" t="s">
        <v>511</v>
      </c>
      <c r="E3184" t="s">
        <v>511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471</v>
      </c>
      <c r="C3185" t="s">
        <v>65</v>
      </c>
      <c r="D3185" t="s">
        <v>511</v>
      </c>
      <c r="E3185" t="s">
        <v>490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471</v>
      </c>
      <c r="C3186" t="s">
        <v>65</v>
      </c>
      <c r="D3186" t="s">
        <v>511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471</v>
      </c>
      <c r="C3187" t="s">
        <v>65</v>
      </c>
      <c r="D3187" t="s">
        <v>511</v>
      </c>
      <c r="E3187" t="s">
        <v>491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471</v>
      </c>
      <c r="C3188" t="s">
        <v>65</v>
      </c>
      <c r="D3188" t="s">
        <v>490</v>
      </c>
      <c r="E3188" t="s">
        <v>511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471</v>
      </c>
      <c r="C3189" t="s">
        <v>65</v>
      </c>
      <c r="D3189" t="s">
        <v>490</v>
      </c>
      <c r="E3189" t="s">
        <v>490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471</v>
      </c>
      <c r="C3190" t="s">
        <v>65</v>
      </c>
      <c r="D3190" t="s">
        <v>490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471</v>
      </c>
      <c r="C3191" t="s">
        <v>65</v>
      </c>
      <c r="D3191" t="s">
        <v>164</v>
      </c>
      <c r="E3191" t="s">
        <v>490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471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471</v>
      </c>
      <c r="C3193" t="s">
        <v>65</v>
      </c>
      <c r="D3193" t="s">
        <v>491</v>
      </c>
      <c r="E3193" t="s">
        <v>511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471</v>
      </c>
      <c r="C3194" t="s">
        <v>65</v>
      </c>
      <c r="D3194" t="s">
        <v>491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471</v>
      </c>
      <c r="C3195" t="s">
        <v>65</v>
      </c>
      <c r="D3195" t="s">
        <v>491</v>
      </c>
      <c r="E3195" t="s">
        <v>491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471</v>
      </c>
      <c r="C3196" t="s">
        <v>65</v>
      </c>
      <c r="D3196" t="s">
        <v>491</v>
      </c>
      <c r="E3196" t="s">
        <v>513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471</v>
      </c>
      <c r="C3197" t="s">
        <v>65</v>
      </c>
      <c r="D3197" t="s">
        <v>491</v>
      </c>
      <c r="E3197" t="s">
        <v>492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471</v>
      </c>
      <c r="C3198" t="s">
        <v>65</v>
      </c>
      <c r="D3198" t="s">
        <v>491</v>
      </c>
      <c r="E3198" t="s">
        <v>512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471</v>
      </c>
      <c r="C3199" t="s">
        <v>65</v>
      </c>
      <c r="D3199" t="s">
        <v>513</v>
      </c>
      <c r="E3199" t="s">
        <v>491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471</v>
      </c>
      <c r="C3200" t="s">
        <v>65</v>
      </c>
      <c r="D3200" t="s">
        <v>492</v>
      </c>
      <c r="E3200" t="s">
        <v>492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471</v>
      </c>
      <c r="C3201" t="s">
        <v>65</v>
      </c>
      <c r="D3201" t="s">
        <v>647</v>
      </c>
      <c r="E3201" t="s">
        <v>647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471</v>
      </c>
      <c r="C3202" t="s">
        <v>65</v>
      </c>
      <c r="D3202" t="s">
        <v>512</v>
      </c>
      <c r="E3202" t="s">
        <v>512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471</v>
      </c>
      <c r="C3203" t="s">
        <v>65</v>
      </c>
      <c r="D3203" t="s">
        <v>567</v>
      </c>
      <c r="E3203" t="s">
        <v>567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471</v>
      </c>
      <c r="C3204" t="s">
        <v>65</v>
      </c>
      <c r="D3204" t="s">
        <v>519</v>
      </c>
      <c r="E3204" t="s">
        <v>519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471</v>
      </c>
      <c r="C3205" t="s">
        <v>65</v>
      </c>
      <c r="D3205" t="s">
        <v>493</v>
      </c>
      <c r="E3205" t="s">
        <v>489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471</v>
      </c>
      <c r="C3206" t="s">
        <v>65</v>
      </c>
      <c r="D3206" t="s">
        <v>493</v>
      </c>
      <c r="E3206" t="s">
        <v>493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471</v>
      </c>
      <c r="C3207" t="s">
        <v>65</v>
      </c>
      <c r="D3207" t="s">
        <v>515</v>
      </c>
      <c r="E3207" t="s">
        <v>515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471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471</v>
      </c>
      <c r="C3209" t="s">
        <v>67</v>
      </c>
      <c r="D3209" t="s">
        <v>511</v>
      </c>
      <c r="E3209" t="s">
        <v>511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471</v>
      </c>
      <c r="C3210" t="s">
        <v>67</v>
      </c>
      <c r="D3210" t="s">
        <v>511</v>
      </c>
      <c r="E3210" t="s">
        <v>491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471</v>
      </c>
      <c r="C3211" t="s">
        <v>67</v>
      </c>
      <c r="D3211" t="s">
        <v>490</v>
      </c>
      <c r="E3211" t="s">
        <v>490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471</v>
      </c>
      <c r="C3212" t="s">
        <v>67</v>
      </c>
      <c r="D3212" t="s">
        <v>490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471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471</v>
      </c>
      <c r="C3214" t="s">
        <v>67</v>
      </c>
      <c r="D3214" t="s">
        <v>164</v>
      </c>
      <c r="E3214" t="s">
        <v>491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471</v>
      </c>
      <c r="C3215" t="s">
        <v>67</v>
      </c>
      <c r="D3215" t="s">
        <v>164</v>
      </c>
      <c r="E3215" t="s">
        <v>512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471</v>
      </c>
      <c r="C3216" t="s">
        <v>67</v>
      </c>
      <c r="D3216" t="s">
        <v>491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471</v>
      </c>
      <c r="C3217" t="s">
        <v>67</v>
      </c>
      <c r="D3217" t="s">
        <v>491</v>
      </c>
      <c r="E3217" t="s">
        <v>491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471</v>
      </c>
      <c r="C3218" t="s">
        <v>67</v>
      </c>
      <c r="D3218" t="s">
        <v>491</v>
      </c>
      <c r="E3218" t="s">
        <v>513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471</v>
      </c>
      <c r="C3219" t="s">
        <v>67</v>
      </c>
      <c r="D3219" t="s">
        <v>491</v>
      </c>
      <c r="E3219" t="s">
        <v>512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471</v>
      </c>
      <c r="C3220" t="s">
        <v>67</v>
      </c>
      <c r="D3220" t="s">
        <v>491</v>
      </c>
      <c r="E3220" t="s">
        <v>519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471</v>
      </c>
      <c r="C3221" t="s">
        <v>67</v>
      </c>
      <c r="D3221" t="s">
        <v>513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471</v>
      </c>
      <c r="C3222" t="s">
        <v>67</v>
      </c>
      <c r="D3222" t="s">
        <v>513</v>
      </c>
      <c r="E3222" t="s">
        <v>491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471</v>
      </c>
      <c r="C3223" t="s">
        <v>67</v>
      </c>
      <c r="D3223" t="s">
        <v>513</v>
      </c>
      <c r="E3223" t="s">
        <v>513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471</v>
      </c>
      <c r="C3224" t="s">
        <v>67</v>
      </c>
      <c r="D3224" t="s">
        <v>492</v>
      </c>
      <c r="E3224" t="s">
        <v>492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471</v>
      </c>
      <c r="C3225" t="s">
        <v>67</v>
      </c>
      <c r="D3225" t="s">
        <v>647</v>
      </c>
      <c r="E3225" t="s">
        <v>647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471</v>
      </c>
      <c r="C3226" t="s">
        <v>67</v>
      </c>
      <c r="D3226" t="s">
        <v>512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471</v>
      </c>
      <c r="C3227" t="s">
        <v>67</v>
      </c>
      <c r="D3227" t="s">
        <v>512</v>
      </c>
      <c r="E3227" t="s">
        <v>491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471</v>
      </c>
      <c r="C3228" t="s">
        <v>67</v>
      </c>
      <c r="D3228" t="s">
        <v>512</v>
      </c>
      <c r="E3228" t="s">
        <v>517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471</v>
      </c>
      <c r="C3229" t="s">
        <v>67</v>
      </c>
      <c r="D3229" t="s">
        <v>512</v>
      </c>
      <c r="E3229" t="s">
        <v>512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471</v>
      </c>
      <c r="C3230" t="s">
        <v>67</v>
      </c>
      <c r="D3230" t="s">
        <v>567</v>
      </c>
      <c r="E3230" t="s">
        <v>567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471</v>
      </c>
      <c r="C3231" t="s">
        <v>67</v>
      </c>
      <c r="D3231" t="s">
        <v>493</v>
      </c>
      <c r="E3231" t="s">
        <v>493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471</v>
      </c>
      <c r="C3232" t="s">
        <v>67</v>
      </c>
      <c r="D3232" t="s">
        <v>515</v>
      </c>
      <c r="E3232" t="s">
        <v>515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471</v>
      </c>
      <c r="C3233" t="s">
        <v>69</v>
      </c>
      <c r="D3233" t="s">
        <v>511</v>
      </c>
      <c r="E3233" t="s">
        <v>511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471</v>
      </c>
      <c r="C3234" t="s">
        <v>69</v>
      </c>
      <c r="D3234" t="s">
        <v>511</v>
      </c>
      <c r="E3234" t="s">
        <v>490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471</v>
      </c>
      <c r="C3235" t="s">
        <v>69</v>
      </c>
      <c r="D3235" t="s">
        <v>511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471</v>
      </c>
      <c r="C3236" t="s">
        <v>69</v>
      </c>
      <c r="D3236" t="s">
        <v>490</v>
      </c>
      <c r="E3236" t="s">
        <v>511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471</v>
      </c>
      <c r="C3237" t="s">
        <v>69</v>
      </c>
      <c r="D3237" t="s">
        <v>490</v>
      </c>
      <c r="E3237" t="s">
        <v>490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471</v>
      </c>
      <c r="C3238" t="s">
        <v>69</v>
      </c>
      <c r="D3238" t="s">
        <v>490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471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471</v>
      </c>
      <c r="C3240" t="s">
        <v>69</v>
      </c>
      <c r="D3240" t="s">
        <v>164</v>
      </c>
      <c r="E3240" t="s">
        <v>512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471</v>
      </c>
      <c r="C3241" t="s">
        <v>69</v>
      </c>
      <c r="D3241" t="s">
        <v>491</v>
      </c>
      <c r="E3241" t="s">
        <v>511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471</v>
      </c>
      <c r="C3242" t="s">
        <v>69</v>
      </c>
      <c r="D3242" t="s">
        <v>491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471</v>
      </c>
      <c r="C3243" t="s">
        <v>69</v>
      </c>
      <c r="D3243" t="s">
        <v>491</v>
      </c>
      <c r="E3243" t="s">
        <v>491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471</v>
      </c>
      <c r="C3244" t="s">
        <v>69</v>
      </c>
      <c r="D3244" t="s">
        <v>491</v>
      </c>
      <c r="E3244" t="s">
        <v>492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471</v>
      </c>
      <c r="C3245" t="s">
        <v>69</v>
      </c>
      <c r="D3245" t="s">
        <v>491</v>
      </c>
      <c r="E3245" t="s">
        <v>512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471</v>
      </c>
      <c r="C3246" t="s">
        <v>69</v>
      </c>
      <c r="D3246" t="s">
        <v>513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471</v>
      </c>
      <c r="C3247" t="s">
        <v>69</v>
      </c>
      <c r="D3247" t="s">
        <v>513</v>
      </c>
      <c r="E3247" t="s">
        <v>513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471</v>
      </c>
      <c r="C3248" t="s">
        <v>69</v>
      </c>
      <c r="D3248" t="s">
        <v>492</v>
      </c>
      <c r="E3248" t="s">
        <v>492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471</v>
      </c>
      <c r="C3249" t="s">
        <v>69</v>
      </c>
      <c r="D3249" t="s">
        <v>647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471</v>
      </c>
      <c r="C3250" t="s">
        <v>69</v>
      </c>
      <c r="D3250" t="s">
        <v>647</v>
      </c>
      <c r="E3250" t="s">
        <v>647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471</v>
      </c>
      <c r="C3251" t="s">
        <v>69</v>
      </c>
      <c r="D3251" t="s">
        <v>517</v>
      </c>
      <c r="E3251" t="s">
        <v>517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471</v>
      </c>
      <c r="C3252" t="s">
        <v>69</v>
      </c>
      <c r="D3252" t="s">
        <v>512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471</v>
      </c>
      <c r="C3253" t="s">
        <v>69</v>
      </c>
      <c r="D3253" t="s">
        <v>512</v>
      </c>
      <c r="E3253" t="s">
        <v>647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471</v>
      </c>
      <c r="C3254" t="s">
        <v>69</v>
      </c>
      <c r="D3254" t="s">
        <v>512</v>
      </c>
      <c r="E3254" t="s">
        <v>512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471</v>
      </c>
      <c r="C3255" t="s">
        <v>69</v>
      </c>
      <c r="D3255" t="s">
        <v>512</v>
      </c>
      <c r="E3255" t="s">
        <v>567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471</v>
      </c>
      <c r="C3256" t="s">
        <v>69</v>
      </c>
      <c r="D3256" t="s">
        <v>519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471</v>
      </c>
      <c r="C3257" t="s">
        <v>69</v>
      </c>
      <c r="D3257" t="s">
        <v>519</v>
      </c>
      <c r="E3257" t="s">
        <v>519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471</v>
      </c>
      <c r="C3258" t="s">
        <v>69</v>
      </c>
      <c r="D3258" t="s">
        <v>493</v>
      </c>
      <c r="E3258" t="s">
        <v>493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471</v>
      </c>
      <c r="C3259" t="s">
        <v>69</v>
      </c>
      <c r="D3259" t="s">
        <v>515</v>
      </c>
      <c r="E3259" t="s">
        <v>515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471</v>
      </c>
      <c r="C3260" t="s">
        <v>71</v>
      </c>
      <c r="D3260" t="s">
        <v>511</v>
      </c>
      <c r="E3260" t="s">
        <v>511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471</v>
      </c>
      <c r="C3261" t="s">
        <v>71</v>
      </c>
      <c r="D3261" t="s">
        <v>490</v>
      </c>
      <c r="E3261" t="s">
        <v>490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471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471</v>
      </c>
      <c r="C3263" t="s">
        <v>71</v>
      </c>
      <c r="D3263" t="s">
        <v>164</v>
      </c>
      <c r="E3263" t="s">
        <v>491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471</v>
      </c>
      <c r="C3264" t="s">
        <v>71</v>
      </c>
      <c r="D3264" t="s">
        <v>164</v>
      </c>
      <c r="E3264" t="s">
        <v>512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471</v>
      </c>
      <c r="C3265" t="s">
        <v>71</v>
      </c>
      <c r="D3265" t="s">
        <v>164</v>
      </c>
      <c r="E3265" t="s">
        <v>519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471</v>
      </c>
      <c r="C3266" t="s">
        <v>71</v>
      </c>
      <c r="D3266" t="s">
        <v>491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471</v>
      </c>
      <c r="C3267" t="s">
        <v>71</v>
      </c>
      <c r="D3267" t="s">
        <v>491</v>
      </c>
      <c r="E3267" t="s">
        <v>491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471</v>
      </c>
      <c r="C3268" t="s">
        <v>71</v>
      </c>
      <c r="D3268" t="s">
        <v>491</v>
      </c>
      <c r="E3268" t="s">
        <v>647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471</v>
      </c>
      <c r="C3269" t="s">
        <v>71</v>
      </c>
      <c r="D3269" t="s">
        <v>491</v>
      </c>
      <c r="E3269" t="s">
        <v>512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471</v>
      </c>
      <c r="C3270" t="s">
        <v>71</v>
      </c>
      <c r="D3270" t="s">
        <v>513</v>
      </c>
      <c r="E3270" t="s">
        <v>513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471</v>
      </c>
      <c r="C3271" t="s">
        <v>71</v>
      </c>
      <c r="D3271" t="s">
        <v>647</v>
      </c>
      <c r="E3271" t="s">
        <v>647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471</v>
      </c>
      <c r="C3272" t="s">
        <v>71</v>
      </c>
      <c r="D3272" t="s">
        <v>514</v>
      </c>
      <c r="E3272" t="s">
        <v>514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471</v>
      </c>
      <c r="C3273" t="s">
        <v>71</v>
      </c>
      <c r="D3273" t="s">
        <v>517</v>
      </c>
      <c r="E3273" t="s">
        <v>517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471</v>
      </c>
      <c r="C3274" t="s">
        <v>71</v>
      </c>
      <c r="D3274" t="s">
        <v>512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471</v>
      </c>
      <c r="C3275" t="s">
        <v>71</v>
      </c>
      <c r="D3275" t="s">
        <v>512</v>
      </c>
      <c r="E3275" t="s">
        <v>512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471</v>
      </c>
      <c r="C3276" t="s">
        <v>71</v>
      </c>
      <c r="D3276" t="s">
        <v>512</v>
      </c>
      <c r="E3276" t="s">
        <v>567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471</v>
      </c>
      <c r="C3277" t="s">
        <v>71</v>
      </c>
      <c r="D3277" t="s">
        <v>519</v>
      </c>
      <c r="E3277" t="s">
        <v>519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471</v>
      </c>
      <c r="C3278" t="s">
        <v>71</v>
      </c>
      <c r="D3278" t="s">
        <v>493</v>
      </c>
      <c r="E3278" t="s">
        <v>493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471</v>
      </c>
      <c r="C3279" t="s">
        <v>73</v>
      </c>
      <c r="D3279" t="s">
        <v>511</v>
      </c>
      <c r="E3279" t="s">
        <v>511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471</v>
      </c>
      <c r="C3280" t="s">
        <v>73</v>
      </c>
      <c r="D3280" t="s">
        <v>490</v>
      </c>
      <c r="E3280" t="s">
        <v>490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471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471</v>
      </c>
      <c r="C3282" t="s">
        <v>73</v>
      </c>
      <c r="D3282" t="s">
        <v>164</v>
      </c>
      <c r="E3282" t="s">
        <v>491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471</v>
      </c>
      <c r="C3283" t="s">
        <v>73</v>
      </c>
      <c r="D3283" t="s">
        <v>164</v>
      </c>
      <c r="E3283" t="s">
        <v>513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471</v>
      </c>
      <c r="C3284" t="s">
        <v>73</v>
      </c>
      <c r="D3284" t="s">
        <v>164</v>
      </c>
      <c r="E3284" t="s">
        <v>647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471</v>
      </c>
      <c r="C3285" t="s">
        <v>73</v>
      </c>
      <c r="D3285" t="s">
        <v>164</v>
      </c>
      <c r="E3285" t="s">
        <v>512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471</v>
      </c>
      <c r="C3286" t="s">
        <v>73</v>
      </c>
      <c r="D3286" t="s">
        <v>491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471</v>
      </c>
      <c r="C3287" t="s">
        <v>73</v>
      </c>
      <c r="D3287" t="s">
        <v>491</v>
      </c>
      <c r="E3287" t="s">
        <v>491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471</v>
      </c>
      <c r="C3288" t="s">
        <v>73</v>
      </c>
      <c r="D3288" t="s">
        <v>491</v>
      </c>
      <c r="E3288" t="s">
        <v>492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471</v>
      </c>
      <c r="C3289" t="s">
        <v>73</v>
      </c>
      <c r="D3289" t="s">
        <v>491</v>
      </c>
      <c r="E3289" t="s">
        <v>512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471</v>
      </c>
      <c r="C3290" t="s">
        <v>73</v>
      </c>
      <c r="D3290" t="s">
        <v>513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471</v>
      </c>
      <c r="C3291" t="s">
        <v>73</v>
      </c>
      <c r="D3291" t="s">
        <v>513</v>
      </c>
      <c r="E3291" t="s">
        <v>513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471</v>
      </c>
      <c r="C3292" t="s">
        <v>73</v>
      </c>
      <c r="D3292" t="s">
        <v>492</v>
      </c>
      <c r="E3292" t="s">
        <v>492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471</v>
      </c>
      <c r="C3293" t="s">
        <v>73</v>
      </c>
      <c r="D3293" t="s">
        <v>647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471</v>
      </c>
      <c r="C3294" t="s">
        <v>73</v>
      </c>
      <c r="D3294" t="s">
        <v>647</v>
      </c>
      <c r="E3294" t="s">
        <v>647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471</v>
      </c>
      <c r="C3295" t="s">
        <v>73</v>
      </c>
      <c r="D3295" t="s">
        <v>514</v>
      </c>
      <c r="E3295" t="s">
        <v>514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471</v>
      </c>
      <c r="C3296" t="s">
        <v>73</v>
      </c>
      <c r="D3296" t="s">
        <v>512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471</v>
      </c>
      <c r="C3297" t="s">
        <v>73</v>
      </c>
      <c r="D3297" t="s">
        <v>512</v>
      </c>
      <c r="E3297" t="s">
        <v>647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471</v>
      </c>
      <c r="C3298" t="s">
        <v>73</v>
      </c>
      <c r="D3298" t="s">
        <v>512</v>
      </c>
      <c r="E3298" t="s">
        <v>512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471</v>
      </c>
      <c r="C3299" t="s">
        <v>73</v>
      </c>
      <c r="D3299" t="s">
        <v>519</v>
      </c>
      <c r="E3299" t="s">
        <v>519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471</v>
      </c>
      <c r="C3300" t="s">
        <v>73</v>
      </c>
      <c r="D3300" t="s">
        <v>493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472</v>
      </c>
      <c r="C3301" t="s">
        <v>57</v>
      </c>
      <c r="D3301" t="s">
        <v>511</v>
      </c>
      <c r="E3301" t="s">
        <v>511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472</v>
      </c>
      <c r="C3302" t="s">
        <v>57</v>
      </c>
      <c r="D3302" t="s">
        <v>490</v>
      </c>
      <c r="E3302" t="s">
        <v>490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472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472</v>
      </c>
      <c r="C3304" t="s">
        <v>57</v>
      </c>
      <c r="D3304" t="s">
        <v>491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472</v>
      </c>
      <c r="C3305" t="s">
        <v>57</v>
      </c>
      <c r="D3305" t="s">
        <v>491</v>
      </c>
      <c r="E3305" t="s">
        <v>491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472</v>
      </c>
      <c r="C3306" t="s">
        <v>57</v>
      </c>
      <c r="D3306" t="s">
        <v>492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472</v>
      </c>
      <c r="C3307" t="s">
        <v>57</v>
      </c>
      <c r="D3307" t="s">
        <v>492</v>
      </c>
      <c r="E3307" t="s">
        <v>492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472</v>
      </c>
      <c r="C3308" t="s">
        <v>57</v>
      </c>
      <c r="D3308" t="s">
        <v>519</v>
      </c>
      <c r="E3308" t="s">
        <v>519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472</v>
      </c>
      <c r="C3309" t="s">
        <v>59</v>
      </c>
      <c r="D3309" t="s">
        <v>490</v>
      </c>
      <c r="E3309" t="s">
        <v>490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472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472</v>
      </c>
      <c r="C3311" t="s">
        <v>59</v>
      </c>
      <c r="D3311" t="s">
        <v>516</v>
      </c>
      <c r="E3311" t="s">
        <v>516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472</v>
      </c>
      <c r="C3312" t="s">
        <v>59</v>
      </c>
      <c r="D3312" t="s">
        <v>491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472</v>
      </c>
      <c r="C3313" t="s">
        <v>59</v>
      </c>
      <c r="D3313" t="s">
        <v>491</v>
      </c>
      <c r="E3313" t="s">
        <v>491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472</v>
      </c>
      <c r="C3314" t="s">
        <v>59</v>
      </c>
      <c r="D3314" t="s">
        <v>492</v>
      </c>
      <c r="E3314" t="s">
        <v>492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472</v>
      </c>
      <c r="C3315" t="s">
        <v>59</v>
      </c>
      <c r="D3315" t="s">
        <v>493</v>
      </c>
      <c r="E3315" t="s">
        <v>493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472</v>
      </c>
      <c r="C3316" t="s">
        <v>59</v>
      </c>
      <c r="D3316" t="s">
        <v>515</v>
      </c>
      <c r="E3316" t="s">
        <v>515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472</v>
      </c>
      <c r="C3317" t="s">
        <v>61</v>
      </c>
      <c r="D3317" t="s">
        <v>490</v>
      </c>
      <c r="E3317" t="s">
        <v>490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472</v>
      </c>
      <c r="C3318" t="s">
        <v>61</v>
      </c>
      <c r="D3318" t="s">
        <v>490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472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472</v>
      </c>
      <c r="C3320" t="s">
        <v>61</v>
      </c>
      <c r="D3320" t="s">
        <v>491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472</v>
      </c>
      <c r="C3321" t="s">
        <v>61</v>
      </c>
      <c r="D3321" t="s">
        <v>491</v>
      </c>
      <c r="E3321" t="s">
        <v>491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472</v>
      </c>
      <c r="C3322" t="s">
        <v>61</v>
      </c>
      <c r="D3322" t="s">
        <v>492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472</v>
      </c>
      <c r="C3323" t="s">
        <v>61</v>
      </c>
      <c r="D3323" t="s">
        <v>492</v>
      </c>
      <c r="E3323" t="s">
        <v>492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472</v>
      </c>
      <c r="C3324" t="s">
        <v>61</v>
      </c>
      <c r="D3324" t="s">
        <v>493</v>
      </c>
      <c r="E3324" t="s">
        <v>493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472</v>
      </c>
      <c r="C3325" t="s">
        <v>63</v>
      </c>
      <c r="D3325" t="s">
        <v>490</v>
      </c>
      <c r="E3325" t="s">
        <v>511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472</v>
      </c>
      <c r="C3326" t="s">
        <v>63</v>
      </c>
      <c r="D3326" t="s">
        <v>490</v>
      </c>
      <c r="E3326" t="s">
        <v>490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472</v>
      </c>
      <c r="C3327" t="s">
        <v>63</v>
      </c>
      <c r="D3327" t="s">
        <v>490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472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472</v>
      </c>
      <c r="C3329" t="s">
        <v>63</v>
      </c>
      <c r="D3329" t="s">
        <v>164</v>
      </c>
      <c r="E3329" t="s">
        <v>493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472</v>
      </c>
      <c r="C3330" t="s">
        <v>63</v>
      </c>
      <c r="D3330" t="s">
        <v>491</v>
      </c>
      <c r="E3330" t="s">
        <v>511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472</v>
      </c>
      <c r="C3331" t="s">
        <v>63</v>
      </c>
      <c r="D3331" t="s">
        <v>491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472</v>
      </c>
      <c r="C3332" t="s">
        <v>63</v>
      </c>
      <c r="D3332" t="s">
        <v>491</v>
      </c>
      <c r="E3332" t="s">
        <v>491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472</v>
      </c>
      <c r="C3333" t="s">
        <v>63</v>
      </c>
      <c r="D3333" t="s">
        <v>491</v>
      </c>
      <c r="E3333" t="s">
        <v>513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472</v>
      </c>
      <c r="C3334" t="s">
        <v>63</v>
      </c>
      <c r="D3334" t="s">
        <v>492</v>
      </c>
      <c r="E3334" t="s">
        <v>492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472</v>
      </c>
      <c r="C3335" t="s">
        <v>63</v>
      </c>
      <c r="D3335" t="s">
        <v>567</v>
      </c>
      <c r="E3335" t="s">
        <v>567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472</v>
      </c>
      <c r="C3336" t="s">
        <v>63</v>
      </c>
      <c r="D3336" t="s">
        <v>493</v>
      </c>
      <c r="E3336" t="s">
        <v>493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472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472</v>
      </c>
      <c r="C3338" t="s">
        <v>65</v>
      </c>
      <c r="D3338" t="s">
        <v>511</v>
      </c>
      <c r="E3338" t="s">
        <v>511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472</v>
      </c>
      <c r="C3339" t="s">
        <v>65</v>
      </c>
      <c r="D3339" t="s">
        <v>490</v>
      </c>
      <c r="E3339" t="s">
        <v>490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472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472</v>
      </c>
      <c r="C3341" t="s">
        <v>65</v>
      </c>
      <c r="D3341" t="s">
        <v>491</v>
      </c>
      <c r="E3341" t="s">
        <v>511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472</v>
      </c>
      <c r="C3342" t="s">
        <v>65</v>
      </c>
      <c r="D3342" t="s">
        <v>491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472</v>
      </c>
      <c r="C3343" t="s">
        <v>65</v>
      </c>
      <c r="D3343" t="s">
        <v>491</v>
      </c>
      <c r="E3343" t="s">
        <v>491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472</v>
      </c>
      <c r="C3344" t="s">
        <v>65</v>
      </c>
      <c r="D3344" t="s">
        <v>491</v>
      </c>
      <c r="E3344" t="s">
        <v>513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472</v>
      </c>
      <c r="C3345" t="s">
        <v>65</v>
      </c>
      <c r="D3345" t="s">
        <v>491</v>
      </c>
      <c r="E3345" t="s">
        <v>492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472</v>
      </c>
      <c r="C3346" t="s">
        <v>65</v>
      </c>
      <c r="D3346" t="s">
        <v>491</v>
      </c>
      <c r="E3346" t="s">
        <v>514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472</v>
      </c>
      <c r="C3347" t="s">
        <v>65</v>
      </c>
      <c r="D3347" t="s">
        <v>491</v>
      </c>
      <c r="E3347" t="s">
        <v>512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472</v>
      </c>
      <c r="C3348" t="s">
        <v>65</v>
      </c>
      <c r="D3348" t="s">
        <v>492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472</v>
      </c>
      <c r="C3349" t="s">
        <v>65</v>
      </c>
      <c r="D3349" t="s">
        <v>492</v>
      </c>
      <c r="E3349" t="s">
        <v>492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472</v>
      </c>
      <c r="C3350" t="s">
        <v>65</v>
      </c>
      <c r="D3350" t="s">
        <v>512</v>
      </c>
      <c r="E3350" t="s">
        <v>491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472</v>
      </c>
      <c r="C3351" t="s">
        <v>65</v>
      </c>
      <c r="D3351" t="s">
        <v>512</v>
      </c>
      <c r="E3351" t="s">
        <v>512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472</v>
      </c>
      <c r="C3352" t="s">
        <v>65</v>
      </c>
      <c r="D3352" t="s">
        <v>493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472</v>
      </c>
      <c r="C3353" t="s">
        <v>65</v>
      </c>
      <c r="D3353" t="s">
        <v>493</v>
      </c>
      <c r="E3353" t="s">
        <v>493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472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472</v>
      </c>
      <c r="C3355" t="s">
        <v>67</v>
      </c>
      <c r="D3355" t="s">
        <v>511</v>
      </c>
      <c r="E3355" t="s">
        <v>511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472</v>
      </c>
      <c r="C3356" t="s">
        <v>67</v>
      </c>
      <c r="D3356" t="s">
        <v>511</v>
      </c>
      <c r="E3356" t="s">
        <v>490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472</v>
      </c>
      <c r="C3357" t="s">
        <v>67</v>
      </c>
      <c r="D3357" t="s">
        <v>511</v>
      </c>
      <c r="E3357" t="s">
        <v>491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472</v>
      </c>
      <c r="C3358" t="s">
        <v>67</v>
      </c>
      <c r="D3358" t="s">
        <v>490</v>
      </c>
      <c r="E3358" t="s">
        <v>490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472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472</v>
      </c>
      <c r="C3360" t="s">
        <v>67</v>
      </c>
      <c r="D3360" t="s">
        <v>491</v>
      </c>
      <c r="E3360" t="s">
        <v>511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472</v>
      </c>
      <c r="C3361" t="s">
        <v>67</v>
      </c>
      <c r="D3361" t="s">
        <v>491</v>
      </c>
      <c r="E3361" t="s">
        <v>490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472</v>
      </c>
      <c r="C3362" t="s">
        <v>67</v>
      </c>
      <c r="D3362" t="s">
        <v>491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472</v>
      </c>
      <c r="C3363" t="s">
        <v>67</v>
      </c>
      <c r="D3363" t="s">
        <v>491</v>
      </c>
      <c r="E3363" t="s">
        <v>491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472</v>
      </c>
      <c r="C3364" t="s">
        <v>67</v>
      </c>
      <c r="D3364" t="s">
        <v>491</v>
      </c>
      <c r="E3364" t="s">
        <v>513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472</v>
      </c>
      <c r="C3365" t="s">
        <v>67</v>
      </c>
      <c r="D3365" t="s">
        <v>491</v>
      </c>
      <c r="E3365" t="s">
        <v>492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472</v>
      </c>
      <c r="C3366" t="s">
        <v>67</v>
      </c>
      <c r="D3366" t="s">
        <v>513</v>
      </c>
      <c r="E3366" t="s">
        <v>513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472</v>
      </c>
      <c r="C3367" t="s">
        <v>67</v>
      </c>
      <c r="D3367" t="s">
        <v>492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472</v>
      </c>
      <c r="C3368" t="s">
        <v>67</v>
      </c>
      <c r="D3368" t="s">
        <v>492</v>
      </c>
      <c r="E3368" t="s">
        <v>492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472</v>
      </c>
      <c r="C3369" t="s">
        <v>67</v>
      </c>
      <c r="D3369" t="s">
        <v>647</v>
      </c>
      <c r="E3369" t="s">
        <v>647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472</v>
      </c>
      <c r="C3370" t="s">
        <v>67</v>
      </c>
      <c r="D3370" t="s">
        <v>514</v>
      </c>
      <c r="E3370" t="s">
        <v>514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472</v>
      </c>
      <c r="C3371" t="s">
        <v>67</v>
      </c>
      <c r="D3371" t="s">
        <v>512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472</v>
      </c>
      <c r="C3372" t="s">
        <v>67</v>
      </c>
      <c r="D3372" t="s">
        <v>512</v>
      </c>
      <c r="E3372" t="s">
        <v>512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472</v>
      </c>
      <c r="C3373" t="s">
        <v>67</v>
      </c>
      <c r="D3373" t="s">
        <v>519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472</v>
      </c>
      <c r="C3374" t="s">
        <v>67</v>
      </c>
      <c r="D3374" t="s">
        <v>493</v>
      </c>
      <c r="E3374" t="s">
        <v>493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472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472</v>
      </c>
      <c r="C3376" t="s">
        <v>69</v>
      </c>
      <c r="D3376" t="s">
        <v>511</v>
      </c>
      <c r="E3376" t="s">
        <v>511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472</v>
      </c>
      <c r="C3377" t="s">
        <v>69</v>
      </c>
      <c r="D3377" t="s">
        <v>490</v>
      </c>
      <c r="E3377" t="s">
        <v>490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472</v>
      </c>
      <c r="C3378" t="s">
        <v>69</v>
      </c>
      <c r="D3378" t="s">
        <v>490</v>
      </c>
      <c r="E3378" t="s">
        <v>491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472</v>
      </c>
      <c r="C3379" t="s">
        <v>69</v>
      </c>
      <c r="D3379" t="s">
        <v>490</v>
      </c>
      <c r="E3379" t="s">
        <v>492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472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472</v>
      </c>
      <c r="C3381" t="s">
        <v>69</v>
      </c>
      <c r="D3381" t="s">
        <v>164</v>
      </c>
      <c r="E3381" t="s">
        <v>647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472</v>
      </c>
      <c r="C3382" t="s">
        <v>69</v>
      </c>
      <c r="D3382" t="s">
        <v>491</v>
      </c>
      <c r="E3382" t="s">
        <v>511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472</v>
      </c>
      <c r="C3383" t="s">
        <v>69</v>
      </c>
      <c r="D3383" t="s">
        <v>491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472</v>
      </c>
      <c r="C3384" t="s">
        <v>69</v>
      </c>
      <c r="D3384" t="s">
        <v>491</v>
      </c>
      <c r="E3384" t="s">
        <v>491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472</v>
      </c>
      <c r="C3385" t="s">
        <v>69</v>
      </c>
      <c r="D3385" t="s">
        <v>491</v>
      </c>
      <c r="E3385" t="s">
        <v>492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472</v>
      </c>
      <c r="C3386" t="s">
        <v>69</v>
      </c>
      <c r="D3386" t="s">
        <v>513</v>
      </c>
      <c r="E3386" t="s">
        <v>513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472</v>
      </c>
      <c r="C3387" t="s">
        <v>69</v>
      </c>
      <c r="D3387" t="s">
        <v>492</v>
      </c>
      <c r="E3387" t="s">
        <v>492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472</v>
      </c>
      <c r="C3388" t="s">
        <v>69</v>
      </c>
      <c r="D3388" t="s">
        <v>647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472</v>
      </c>
      <c r="C3389" t="s">
        <v>69</v>
      </c>
      <c r="D3389" t="s">
        <v>647</v>
      </c>
      <c r="E3389" t="s">
        <v>647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472</v>
      </c>
      <c r="C3390" t="s">
        <v>69</v>
      </c>
      <c r="D3390" t="s">
        <v>517</v>
      </c>
      <c r="E3390" t="s">
        <v>517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472</v>
      </c>
      <c r="C3391" t="s">
        <v>69</v>
      </c>
      <c r="D3391" t="s">
        <v>512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472</v>
      </c>
      <c r="C3392" t="s">
        <v>69</v>
      </c>
      <c r="D3392" t="s">
        <v>512</v>
      </c>
      <c r="E3392" t="s">
        <v>512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472</v>
      </c>
      <c r="C3393" t="s">
        <v>69</v>
      </c>
      <c r="D3393" t="s">
        <v>519</v>
      </c>
      <c r="E3393" t="s">
        <v>519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472</v>
      </c>
      <c r="C3394" t="s">
        <v>69</v>
      </c>
      <c r="D3394" t="s">
        <v>493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472</v>
      </c>
      <c r="C3395" t="s">
        <v>69</v>
      </c>
      <c r="D3395" t="s">
        <v>515</v>
      </c>
      <c r="E3395" t="s">
        <v>515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472</v>
      </c>
      <c r="C3396" t="s">
        <v>71</v>
      </c>
      <c r="D3396" t="s">
        <v>490</v>
      </c>
      <c r="E3396" t="s">
        <v>490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472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472</v>
      </c>
      <c r="C3398" t="s">
        <v>71</v>
      </c>
      <c r="D3398" t="s">
        <v>491</v>
      </c>
      <c r="E3398" t="s">
        <v>646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472</v>
      </c>
      <c r="C3399" t="s">
        <v>71</v>
      </c>
      <c r="D3399" t="s">
        <v>491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472</v>
      </c>
      <c r="C3400" t="s">
        <v>71</v>
      </c>
      <c r="D3400" t="s">
        <v>491</v>
      </c>
      <c r="E3400" t="s">
        <v>491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472</v>
      </c>
      <c r="C3401" t="s">
        <v>71</v>
      </c>
      <c r="D3401" t="s">
        <v>513</v>
      </c>
      <c r="E3401" t="s">
        <v>513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472</v>
      </c>
      <c r="C3402" t="s">
        <v>71</v>
      </c>
      <c r="D3402" t="s">
        <v>492</v>
      </c>
      <c r="E3402" t="s">
        <v>492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472</v>
      </c>
      <c r="C3403" t="s">
        <v>71</v>
      </c>
      <c r="D3403" t="s">
        <v>647</v>
      </c>
      <c r="E3403" t="s">
        <v>647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472</v>
      </c>
      <c r="C3404" t="s">
        <v>71</v>
      </c>
      <c r="D3404" t="s">
        <v>514</v>
      </c>
      <c r="E3404" t="s">
        <v>514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472</v>
      </c>
      <c r="C3405" t="s">
        <v>71</v>
      </c>
      <c r="D3405" t="s">
        <v>512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472</v>
      </c>
      <c r="C3406" t="s">
        <v>71</v>
      </c>
      <c r="D3406" t="s">
        <v>512</v>
      </c>
      <c r="E3406" t="s">
        <v>512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472</v>
      </c>
      <c r="C3407" t="s">
        <v>71</v>
      </c>
      <c r="D3407" t="s">
        <v>519</v>
      </c>
      <c r="E3407" t="s">
        <v>519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472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472</v>
      </c>
      <c r="C3409" t="s">
        <v>73</v>
      </c>
      <c r="D3409" t="s">
        <v>646</v>
      </c>
      <c r="E3409" t="s">
        <v>646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472</v>
      </c>
      <c r="C3410" t="s">
        <v>73</v>
      </c>
      <c r="D3410" t="s">
        <v>511</v>
      </c>
      <c r="E3410" t="s">
        <v>511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472</v>
      </c>
      <c r="C3411" t="s">
        <v>73</v>
      </c>
      <c r="D3411" t="s">
        <v>511</v>
      </c>
      <c r="E3411" t="s">
        <v>491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472</v>
      </c>
      <c r="C3412" t="s">
        <v>73</v>
      </c>
      <c r="D3412" t="s">
        <v>490</v>
      </c>
      <c r="E3412" t="s">
        <v>490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472</v>
      </c>
      <c r="C3413" t="s">
        <v>73</v>
      </c>
      <c r="D3413" t="s">
        <v>164</v>
      </c>
      <c r="E3413" t="s">
        <v>490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472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472</v>
      </c>
      <c r="C3415" t="s">
        <v>73</v>
      </c>
      <c r="D3415" t="s">
        <v>164</v>
      </c>
      <c r="E3415" t="s">
        <v>491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472</v>
      </c>
      <c r="C3416" t="s">
        <v>73</v>
      </c>
      <c r="D3416" t="s">
        <v>164</v>
      </c>
      <c r="E3416" t="s">
        <v>512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472</v>
      </c>
      <c r="C3417" t="s">
        <v>73</v>
      </c>
      <c r="D3417" t="s">
        <v>164</v>
      </c>
      <c r="E3417" t="s">
        <v>567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472</v>
      </c>
      <c r="C3418" t="s">
        <v>73</v>
      </c>
      <c r="D3418" t="s">
        <v>491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472</v>
      </c>
      <c r="C3419" t="s">
        <v>73</v>
      </c>
      <c r="D3419" t="s">
        <v>491</v>
      </c>
      <c r="E3419" t="s">
        <v>491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472</v>
      </c>
      <c r="C3420" t="s">
        <v>73</v>
      </c>
      <c r="D3420" t="s">
        <v>513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472</v>
      </c>
      <c r="C3421" t="s">
        <v>73</v>
      </c>
      <c r="D3421" t="s">
        <v>513</v>
      </c>
      <c r="E3421" t="s">
        <v>513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472</v>
      </c>
      <c r="C3422" t="s">
        <v>73</v>
      </c>
      <c r="D3422" t="s">
        <v>492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472</v>
      </c>
      <c r="C3423" t="s">
        <v>73</v>
      </c>
      <c r="D3423" t="s">
        <v>492</v>
      </c>
      <c r="E3423" t="s">
        <v>492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472</v>
      </c>
      <c r="C3424" t="s">
        <v>73</v>
      </c>
      <c r="D3424" t="s">
        <v>647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472</v>
      </c>
      <c r="C3425" t="s">
        <v>73</v>
      </c>
      <c r="D3425" t="s">
        <v>647</v>
      </c>
      <c r="E3425" t="s">
        <v>647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472</v>
      </c>
      <c r="C3426" t="s">
        <v>73</v>
      </c>
      <c r="D3426" t="s">
        <v>514</v>
      </c>
      <c r="E3426" t="s">
        <v>514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472</v>
      </c>
      <c r="C3427" t="s">
        <v>73</v>
      </c>
      <c r="D3427" t="s">
        <v>512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472</v>
      </c>
      <c r="C3428" t="s">
        <v>73</v>
      </c>
      <c r="D3428" t="s">
        <v>512</v>
      </c>
      <c r="E3428" t="s">
        <v>512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472</v>
      </c>
      <c r="C3429" t="s">
        <v>73</v>
      </c>
      <c r="D3429" t="s">
        <v>519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472</v>
      </c>
      <c r="C3430" t="s">
        <v>73</v>
      </c>
      <c r="D3430" t="s">
        <v>519</v>
      </c>
      <c r="E3430" t="s">
        <v>519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472</v>
      </c>
      <c r="C3431" t="s">
        <v>73</v>
      </c>
      <c r="D3431" t="s">
        <v>493</v>
      </c>
      <c r="E3431" t="s">
        <v>493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2020-12-03T22:39:56Z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985114693641662</vt:r8>
  </property>
</Properties>
</file>