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ppXLS\"/>
    </mc:Choice>
  </mc:AlternateContent>
  <xr:revisionPtr revIDLastSave="0" documentId="13_ncr:1_{2116A679-9593-4AB5-B75B-79A7189601A6}" xr6:coauthVersionLast="45" xr6:coauthVersionMax="46" xr10:uidLastSave="{00000000-0000-0000-0000-000000000000}"/>
  <bookViews>
    <workbookView xWindow="-120" yWindow="-16320" windowWidth="29040" windowHeight="15840" activeTab="8" xr2:uid="{5F848073-318E-4500-8CF4-BB8DA6112B40}"/>
  </bookViews>
  <sheets>
    <sheet name="COP" sheetId="34" r:id="rId1"/>
    <sheet name="AF" sheetId="30" r:id="rId2"/>
    <sheet name="Stock" sheetId="29" r:id="rId3"/>
    <sheet name="Legend" sheetId="26" r:id="rId4"/>
    <sheet name="Ambient Heat" sheetId="35" r:id="rId5"/>
    <sheet name="RSDCK_share" sheetId="33" r:id="rId6"/>
    <sheet name="Apt_RSD_share" sheetId="28" r:id="rId7"/>
    <sheet name="Att_RSD_share" sheetId="31" r:id="rId8"/>
    <sheet name="Det_RSD_share" sheetId="32" r:id="rId9"/>
    <sheet name="SharesElab" sheetId="20" r:id="rId10"/>
    <sheet name="FillData" sheetId="18" r:id="rId11"/>
    <sheet name="Stock-AF-Cap2Act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.DMD." localSheetId="6">#REF!</definedName>
    <definedName name="_.DMD." localSheetId="7">#REF!</definedName>
    <definedName name="_.DMD." localSheetId="8">#REF!</definedName>
    <definedName name="_.DMD." localSheetId="5">#REF!</definedName>
    <definedName name="_.DMD.">#REF!</definedName>
    <definedName name="__HDV50" localSheetId="6">#REF!</definedName>
    <definedName name="__HDV50" localSheetId="7">#REF!</definedName>
    <definedName name="__HDV50" localSheetId="8">#REF!</definedName>
    <definedName name="__HDV50" localSheetId="5">#REF!</definedName>
    <definedName name="__HDV50">#REF!</definedName>
    <definedName name="__LDV50" localSheetId="6">#REF!</definedName>
    <definedName name="__LDV50" localSheetId="7">#REF!</definedName>
    <definedName name="__LDV50" localSheetId="8">#REF!</definedName>
    <definedName name="__LDV50" localSheetId="5">#REF!</definedName>
    <definedName name="__LDV50">#REF!</definedName>
    <definedName name="_0_EST_DEMAND" localSheetId="6">#REF!</definedName>
    <definedName name="_0_EST_DEMAND" localSheetId="7">#REF!</definedName>
    <definedName name="_0_EST_DEMAND" localSheetId="8">#REF!</definedName>
    <definedName name="_0_EST_DEMAND" localSheetId="5">#REF!</definedName>
    <definedName name="_0_EST_DEMAND">#REF!</definedName>
    <definedName name="_0_EST_PARCO" localSheetId="6">#REF!</definedName>
    <definedName name="_0_EST_PARCO" localSheetId="7">#REF!</definedName>
    <definedName name="_0_EST_PARCO" localSheetId="8">#REF!</definedName>
    <definedName name="_0_EST_PARCO" localSheetId="5">#REF!</definedName>
    <definedName name="_0_EST_PARCO">#REF!</definedName>
    <definedName name="_0_EST_REN" localSheetId="6">#REF!</definedName>
    <definedName name="_0_EST_REN" localSheetId="7">#REF!</definedName>
    <definedName name="_0_EST_REN" localSheetId="8">#REF!</definedName>
    <definedName name="_0_EST_REN" localSheetId="5">#REF!</definedName>
    <definedName name="_0_EST_REN">#REF!</definedName>
    <definedName name="_1995_Implicit_GDP_Deflator" localSheetId="6">#REF!</definedName>
    <definedName name="_1995_Implicit_GDP_Deflator" localSheetId="7">#REF!</definedName>
    <definedName name="_1995_Implicit_GDP_Deflator" localSheetId="8">#REF!</definedName>
    <definedName name="_1995_Implicit_GDP_Deflator" localSheetId="5">#REF!</definedName>
    <definedName name="_1995_Implicit_GDP_Deflator">#REF!</definedName>
    <definedName name="_2001_Implicit_GDP_Deflator" localSheetId="6">#REF!</definedName>
    <definedName name="_2001_Implicit_GDP_Deflator" localSheetId="7">#REF!</definedName>
    <definedName name="_2001_Implicit_GDP_Deflator" localSheetId="8">#REF!</definedName>
    <definedName name="_2001_Implicit_GDP_Deflator" localSheetId="5">#REF!</definedName>
    <definedName name="_2001_Implicit_GDP_Deflator">#REF!</definedName>
    <definedName name="_xlnm._FilterDatabase" localSheetId="6" hidden="1">Apt_RSD_share!#REF!</definedName>
    <definedName name="_xlnm._FilterDatabase" localSheetId="7" hidden="1">Att_RSD_share!#REF!</definedName>
    <definedName name="_xlnm._FilterDatabase" localSheetId="8" hidden="1">Det_RSD_share!#REF!</definedName>
    <definedName name="_xlnm._FilterDatabase" localSheetId="5" hidden="1">RSDCK_share!#REF!</definedName>
    <definedName name="_xlnm._FilterDatabase" localSheetId="9" hidden="1">SharesElab!$A$1:$C$95</definedName>
    <definedName name="_xlnm._FilterDatabase" localSheetId="11" hidden="1">'Stock-AF-Cap2Act'!$A$1:$C$13</definedName>
    <definedName name="_HDV50" localSheetId="6">#REF!</definedName>
    <definedName name="_HDV50" localSheetId="7">#REF!</definedName>
    <definedName name="_HDV50" localSheetId="8">#REF!</definedName>
    <definedName name="_HDV50" localSheetId="5">#REF!</definedName>
    <definedName name="_HDV50">#REF!</definedName>
    <definedName name="_LDV50" localSheetId="6">#REF!</definedName>
    <definedName name="_LDV50" localSheetId="7">#REF!</definedName>
    <definedName name="_LDV50" localSheetId="8">#REF!</definedName>
    <definedName name="_LDV50" localSheetId="5">#REF!</definedName>
    <definedName name="_LDV50">#REF!</definedName>
    <definedName name="_Order1" hidden="1">255</definedName>
    <definedName name="_Order2" hidden="1">255</definedName>
    <definedName name="a" localSheetId="6">#REF!,#REF!,#REF!</definedName>
    <definedName name="a" localSheetId="7">#REF!,#REF!,#REF!</definedName>
    <definedName name="a" localSheetId="8">#REF!,#REF!,#REF!</definedName>
    <definedName name="a" localSheetId="5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6">#REF!</definedName>
    <definedName name="Age_of_car" localSheetId="7">#REF!</definedName>
    <definedName name="Age_of_car" localSheetId="8">#REF!</definedName>
    <definedName name="Age_of_car" localSheetId="5">#REF!</definedName>
    <definedName name="Age_of_car">#REF!</definedName>
    <definedName name="All_TP" localSheetId="6">#REF!,#REF!,#REF!</definedName>
    <definedName name="All_TP" localSheetId="7">#REF!,#REF!,#REF!</definedName>
    <definedName name="All_TP" localSheetId="8">#REF!,#REF!,#REF!</definedName>
    <definedName name="All_TP" localSheetId="5">#REF!,#REF!,#REF!</definedName>
    <definedName name="All_TP">#REF!,#REF!,#REF!</definedName>
    <definedName name="All_US" localSheetId="6">#REF!,#REF!,#REF!</definedName>
    <definedName name="All_US" localSheetId="7">#REF!,#REF!,#REF!</definedName>
    <definedName name="All_US" localSheetId="8">#REF!,#REF!,#REF!</definedName>
    <definedName name="All_US" localSheetId="5">#REF!,#REF!,#REF!</definedName>
    <definedName name="All_US">#REF!,#REF!,#REF!</definedName>
    <definedName name="AnkCosBreakD" localSheetId="6">[1]Cockpit!#REF!</definedName>
    <definedName name="AnkCosBreakD" localSheetId="7">[1]Cockpit!#REF!</definedName>
    <definedName name="AnkCosBreakD" localSheetId="8">[1]Cockpit!#REF!</definedName>
    <definedName name="AnkCosBreakD" localSheetId="5">[1]Cockpit!#REF!</definedName>
    <definedName name="AnkCosBreakD">[1]Cockpit!#REF!</definedName>
    <definedName name="AnkNamen" localSheetId="6">[1]Cockpit!#REF!</definedName>
    <definedName name="AnkNamen" localSheetId="7">[1]Cockpit!#REF!</definedName>
    <definedName name="AnkNamen" localSheetId="8">[1]Cockpit!#REF!</definedName>
    <definedName name="AnkNamen" localSheetId="5">[1]Cockpit!#REF!</definedName>
    <definedName name="AnkNamen">[1]Cockpit!#REF!</definedName>
    <definedName name="Annual_Fuel_Consumption" localSheetId="6">#REF!</definedName>
    <definedName name="Annual_Fuel_Consumption" localSheetId="7">#REF!</definedName>
    <definedName name="Annual_Fuel_Consumption" localSheetId="8">#REF!</definedName>
    <definedName name="Annual_Fuel_Consumption" localSheetId="5">#REF!</definedName>
    <definedName name="Annual_Fuel_Consumption">#REF!</definedName>
    <definedName name="AnswerData" localSheetId="6">#REF!</definedName>
    <definedName name="AnswerData" localSheetId="7">#REF!</definedName>
    <definedName name="AnswerData" localSheetId="8">#REF!</definedName>
    <definedName name="AnswerData" localSheetId="5">#REF!</definedName>
    <definedName name="AnswerData">#REF!</definedName>
    <definedName name="avg_water_heater_PJ">'[2]AEO HW'!$B$33</definedName>
    <definedName name="Beta" localSheetId="6">#REF!</definedName>
    <definedName name="Beta" localSheetId="7">#REF!</definedName>
    <definedName name="Beta" localSheetId="8">#REF!</definedName>
    <definedName name="Beta" localSheetId="5">#REF!</definedName>
    <definedName name="Beta">#REF!</definedName>
    <definedName name="BiomassLargeCHP">[3]TechnologyData!$A$14:$M$41</definedName>
    <definedName name="body1ea" localSheetId="6">#REF!</definedName>
    <definedName name="body1ea" localSheetId="7">#REF!</definedName>
    <definedName name="body1ea" localSheetId="8">#REF!</definedName>
    <definedName name="body1ea" localSheetId="5">#REF!</definedName>
    <definedName name="body1ea">#REF!</definedName>
    <definedName name="body1eb" localSheetId="6">#REF!</definedName>
    <definedName name="body1eb" localSheetId="7">#REF!</definedName>
    <definedName name="body1eb" localSheetId="8">#REF!</definedName>
    <definedName name="body1eb" localSheetId="5">#REF!</definedName>
    <definedName name="body1eb">#REF!</definedName>
    <definedName name="body1fa" localSheetId="6">#REF!</definedName>
    <definedName name="body1fa" localSheetId="7">#REF!</definedName>
    <definedName name="body1fa" localSheetId="8">#REF!</definedName>
    <definedName name="body1fa" localSheetId="5">#REF!</definedName>
    <definedName name="body1fa">#REF!</definedName>
    <definedName name="body1fb" localSheetId="6">#REF!</definedName>
    <definedName name="body1fb" localSheetId="7">#REF!</definedName>
    <definedName name="body1fb" localSheetId="8">#REF!</definedName>
    <definedName name="body1fb" localSheetId="5">#REF!</definedName>
    <definedName name="body1fb">#REF!</definedName>
    <definedName name="body1ga" localSheetId="6">#REF!</definedName>
    <definedName name="body1ga" localSheetId="7">#REF!</definedName>
    <definedName name="body1ga" localSheetId="8">#REF!</definedName>
    <definedName name="body1ga" localSheetId="5">#REF!</definedName>
    <definedName name="body1ga">#REF!</definedName>
    <definedName name="body1gb" localSheetId="6">#REF!</definedName>
    <definedName name="body1gb" localSheetId="7">#REF!</definedName>
    <definedName name="body1gb" localSheetId="8">#REF!</definedName>
    <definedName name="body1gb" localSheetId="5">#REF!</definedName>
    <definedName name="body1gb">#REF!</definedName>
    <definedName name="body2ea" localSheetId="6">#REF!</definedName>
    <definedName name="body2ea" localSheetId="7">#REF!</definedName>
    <definedName name="body2ea" localSheetId="8">#REF!</definedName>
    <definedName name="body2ea" localSheetId="5">#REF!</definedName>
    <definedName name="body2ea">#REF!</definedName>
    <definedName name="body2eb" localSheetId="6">#REF!</definedName>
    <definedName name="body2eb" localSheetId="7">#REF!</definedName>
    <definedName name="body2eb" localSheetId="8">#REF!</definedName>
    <definedName name="body2eb" localSheetId="5">#REF!</definedName>
    <definedName name="body2eb">#REF!</definedName>
    <definedName name="body2f" localSheetId="6">#REF!</definedName>
    <definedName name="body2f" localSheetId="7">#REF!</definedName>
    <definedName name="body2f" localSheetId="8">#REF!</definedName>
    <definedName name="body2f" localSheetId="5">#REF!</definedName>
    <definedName name="body2f">#REF!</definedName>
    <definedName name="body2fa" localSheetId="6">#REF!</definedName>
    <definedName name="body2fa" localSheetId="7">#REF!</definedName>
    <definedName name="body2fa" localSheetId="8">#REF!</definedName>
    <definedName name="body2fa" localSheetId="5">#REF!</definedName>
    <definedName name="body2fa">#REF!</definedName>
    <definedName name="body2fb" localSheetId="6">#REF!</definedName>
    <definedName name="body2fb" localSheetId="7">#REF!</definedName>
    <definedName name="body2fb" localSheetId="8">#REF!</definedName>
    <definedName name="body2fb" localSheetId="5">#REF!</definedName>
    <definedName name="body2fb">#REF!</definedName>
    <definedName name="body2ga" localSheetId="6">#REF!</definedName>
    <definedName name="body2ga" localSheetId="7">#REF!</definedName>
    <definedName name="body2ga" localSheetId="8">#REF!</definedName>
    <definedName name="body2ga" localSheetId="5">#REF!</definedName>
    <definedName name="body2ga">#REF!</definedName>
    <definedName name="body2gb" localSheetId="6">#REF!</definedName>
    <definedName name="body2gb" localSheetId="7">#REF!</definedName>
    <definedName name="body2gb" localSheetId="8">#REF!</definedName>
    <definedName name="body2gb" localSheetId="5">#REF!</definedName>
    <definedName name="body2gb">#REF!</definedName>
    <definedName name="body3ea" localSheetId="6">#REF!</definedName>
    <definedName name="body3ea" localSheetId="7">#REF!</definedName>
    <definedName name="body3ea" localSheetId="8">#REF!</definedName>
    <definedName name="body3ea" localSheetId="5">#REF!</definedName>
    <definedName name="body3ea">#REF!</definedName>
    <definedName name="body3eb" localSheetId="6">#REF!</definedName>
    <definedName name="body3eb" localSheetId="7">#REF!</definedName>
    <definedName name="body3eb" localSheetId="8">#REF!</definedName>
    <definedName name="body3eb" localSheetId="5">#REF!</definedName>
    <definedName name="body3eb">#REF!</definedName>
    <definedName name="body3fa" localSheetId="6">#REF!</definedName>
    <definedName name="body3fa" localSheetId="7">#REF!</definedName>
    <definedName name="body3fa" localSheetId="8">#REF!</definedName>
    <definedName name="body3fa" localSheetId="5">#REF!</definedName>
    <definedName name="body3fa">#REF!</definedName>
    <definedName name="body3fb" localSheetId="6">#REF!</definedName>
    <definedName name="body3fb" localSheetId="7">#REF!</definedName>
    <definedName name="body3fb" localSheetId="8">#REF!</definedName>
    <definedName name="body3fb" localSheetId="5">#REF!</definedName>
    <definedName name="body3fb">#REF!</definedName>
    <definedName name="body3ga" localSheetId="6">#REF!</definedName>
    <definedName name="body3ga" localSheetId="7">#REF!</definedName>
    <definedName name="body3ga" localSheetId="8">#REF!</definedName>
    <definedName name="body3ga" localSheetId="5">#REF!</definedName>
    <definedName name="body3ga">#REF!</definedName>
    <definedName name="body3gb" localSheetId="6">#REF!</definedName>
    <definedName name="body3gb" localSheetId="7">#REF!</definedName>
    <definedName name="body3gb" localSheetId="8">#REF!</definedName>
    <definedName name="body3gb" localSheetId="5">#REF!</definedName>
    <definedName name="body3gb">#REF!</definedName>
    <definedName name="body4ea" localSheetId="6">#REF!</definedName>
    <definedName name="body4ea" localSheetId="7">#REF!</definedName>
    <definedName name="body4ea" localSheetId="8">#REF!</definedName>
    <definedName name="body4ea" localSheetId="5">#REF!</definedName>
    <definedName name="body4ea">#REF!</definedName>
    <definedName name="body4eb" localSheetId="6">#REF!</definedName>
    <definedName name="body4eb" localSheetId="7">#REF!</definedName>
    <definedName name="body4eb" localSheetId="8">#REF!</definedName>
    <definedName name="body4eb" localSheetId="5">#REF!</definedName>
    <definedName name="body4eb">#REF!</definedName>
    <definedName name="body4f" localSheetId="6">#REF!</definedName>
    <definedName name="body4f" localSheetId="7">#REF!</definedName>
    <definedName name="body4f" localSheetId="8">#REF!</definedName>
    <definedName name="body4f" localSheetId="5">#REF!</definedName>
    <definedName name="body4f">#REF!</definedName>
    <definedName name="body4fa" localSheetId="6">#REF!</definedName>
    <definedName name="body4fa" localSheetId="7">#REF!</definedName>
    <definedName name="body4fa" localSheetId="8">#REF!</definedName>
    <definedName name="body4fa" localSheetId="5">#REF!</definedName>
    <definedName name="body4fa">#REF!</definedName>
    <definedName name="body4fb" localSheetId="6">#REF!</definedName>
    <definedName name="body4fb" localSheetId="7">#REF!</definedName>
    <definedName name="body4fb" localSheetId="8">#REF!</definedName>
    <definedName name="body4fb" localSheetId="5">#REF!</definedName>
    <definedName name="body4fb">#REF!</definedName>
    <definedName name="body4ga" localSheetId="6">#REF!</definedName>
    <definedName name="body4ga" localSheetId="7">#REF!</definedName>
    <definedName name="body4ga" localSheetId="8">#REF!</definedName>
    <definedName name="body4ga" localSheetId="5">#REF!</definedName>
    <definedName name="body4ga">#REF!</definedName>
    <definedName name="body4gb" localSheetId="6">#REF!</definedName>
    <definedName name="body4gb" localSheetId="7">#REF!</definedName>
    <definedName name="body4gb" localSheetId="8">#REF!</definedName>
    <definedName name="body4gb" localSheetId="5">#REF!</definedName>
    <definedName name="body4gb">#REF!</definedName>
    <definedName name="bprint" localSheetId="6">#REF!</definedName>
    <definedName name="bprint" localSheetId="7">#REF!</definedName>
    <definedName name="bprint" localSheetId="8">#REF!</definedName>
    <definedName name="bprint" localSheetId="5">#REF!</definedName>
    <definedName name="bprint">#REF!</definedName>
    <definedName name="BPslut">[3]Plants!$J$2</definedName>
    <definedName name="btu_per_watthr" localSheetId="6">#REF!</definedName>
    <definedName name="btu_per_watthr" localSheetId="7">#REF!</definedName>
    <definedName name="btu_per_watthr" localSheetId="8">#REF!</definedName>
    <definedName name="btu_per_watthr" localSheetId="5">#REF!</definedName>
    <definedName name="btu_per_watthr">#REF!</definedName>
    <definedName name="Cadmium_Content_ppm_wt" localSheetId="6">#REF!</definedName>
    <definedName name="Cadmium_Content_ppm_wt" localSheetId="7">#REF!</definedName>
    <definedName name="Cadmium_Content_ppm_wt" localSheetId="8">#REF!</definedName>
    <definedName name="Cadmium_Content_ppm_wt" localSheetId="5">#REF!</definedName>
    <definedName name="Cadmium_Content_ppm_wt">#REF!</definedName>
    <definedName name="CAPCST">'[4]AEO16 Com Tech'!$H$103:$H$4268</definedName>
    <definedName name="Cars_12" localSheetId="6">'[5]TechRep-Doc'!#REF!</definedName>
    <definedName name="Cars_12" localSheetId="7">'[5]TechRep-Doc'!#REF!</definedName>
    <definedName name="Cars_12" localSheetId="8">'[5]TechRep-Doc'!#REF!</definedName>
    <definedName name="Cars_12" localSheetId="5">'[5]TechRep-Doc'!#REF!</definedName>
    <definedName name="Cars_12">'[5]TechRep-Doc'!#REF!</definedName>
    <definedName name="ChosenYear">[6]Cover!$G$117</definedName>
    <definedName name="Chromium_Content_ppm_wt" localSheetId="6">#REF!</definedName>
    <definedName name="Chromium_Content_ppm_wt" localSheetId="7">#REF!</definedName>
    <definedName name="Chromium_Content_ppm_wt" localSheetId="8">#REF!</definedName>
    <definedName name="Chromium_Content_ppm_wt" localSheetId="5">#REF!</definedName>
    <definedName name="Chromium_Content_ppm_wt">#REF!</definedName>
    <definedName name="CMM_SUPPLY_CRV_TABLE" localSheetId="6">[7]cum2025curves!#REF!</definedName>
    <definedName name="CMM_SUPPLY_CRV_TABLE" localSheetId="7">[7]cum2025curves!#REF!</definedName>
    <definedName name="CMM_SUPPLY_CRV_TABLE" localSheetId="8">[7]cum2025curves!#REF!</definedName>
    <definedName name="CMM_SUPPLY_CRV_TABLE" localSheetId="5">[7]cum2025curves!#REF!</definedName>
    <definedName name="CMM_SUPPLY_CRV_TABLE">[7]cum2025curves!#REF!</definedName>
    <definedName name="conv" localSheetId="6">#REF!</definedName>
    <definedName name="conv" localSheetId="7">#REF!</definedName>
    <definedName name="conv" localSheetId="8">#REF!</definedName>
    <definedName name="conv" localSheetId="5">#REF!</definedName>
    <definedName name="conv">#REF!</definedName>
    <definedName name="Copper_Content_ppm_wt" localSheetId="6">#REF!</definedName>
    <definedName name="Copper_Content_ppm_wt" localSheetId="7">#REF!</definedName>
    <definedName name="Copper_Content_ppm_wt" localSheetId="8">#REF!</definedName>
    <definedName name="Copper_Content_ppm_wt" localSheetId="5">#REF!</definedName>
    <definedName name="Copper_Content_ppm_wt">#REF!</definedName>
    <definedName name="countrye" localSheetId="6">#REF!</definedName>
    <definedName name="countrye" localSheetId="7">#REF!</definedName>
    <definedName name="countrye" localSheetId="8">#REF!</definedName>
    <definedName name="countrye" localSheetId="5">#REF!</definedName>
    <definedName name="countrye">#REF!</definedName>
    <definedName name="countryf" localSheetId="6">#REF!</definedName>
    <definedName name="countryf" localSheetId="7">#REF!</definedName>
    <definedName name="countryf" localSheetId="8">#REF!</definedName>
    <definedName name="countryf" localSheetId="5">#REF!</definedName>
    <definedName name="countryf">#REF!</definedName>
    <definedName name="countryg" localSheetId="6">#REF!</definedName>
    <definedName name="countryg" localSheetId="7">#REF!</definedName>
    <definedName name="countryg" localSheetId="8">#REF!</definedName>
    <definedName name="countryg" localSheetId="5">#REF!</definedName>
    <definedName name="countryg">#REF!</definedName>
    <definedName name="cprint" localSheetId="6">#REF!</definedName>
    <definedName name="cprint" localSheetId="7">#REF!</definedName>
    <definedName name="cprint" localSheetId="8">#REF!</definedName>
    <definedName name="cprint" localSheetId="5">#REF!</definedName>
    <definedName name="cprint">#REF!</definedName>
    <definedName name="CRF_CountryName">[8]Sheet1!$C$4</definedName>
    <definedName name="CRI">'[4]AEO16 Com Tech'!$AF$103:$AF$4268</definedName>
    <definedName name="data_range" localSheetId="6">'[9]CSO data'!#REF!</definedName>
    <definedName name="data_range" localSheetId="7">'[9]CSO data'!#REF!</definedName>
    <definedName name="data_range" localSheetId="8">'[9]CSO data'!#REF!</definedName>
    <definedName name="data_range" localSheetId="5">'[9]CSO data'!#REF!</definedName>
    <definedName name="data_range">'[9]CSO data'!#REF!</definedName>
    <definedName name="days_per_year" localSheetId="6">#REF!</definedName>
    <definedName name="days_per_year" localSheetId="7">#REF!</definedName>
    <definedName name="days_per_year" localSheetId="8">#REF!</definedName>
    <definedName name="days_per_year" localSheetId="5">#REF!</definedName>
    <definedName name="days_per_year">#REF!</definedName>
    <definedName name="ddddd">[10]AGR_Fuels!$A$2</definedName>
    <definedName name="Diesel_Car_CO" localSheetId="6">#REF!</definedName>
    <definedName name="Diesel_Car_CO" localSheetId="7">#REF!</definedName>
    <definedName name="Diesel_Car_CO" localSheetId="8">#REF!</definedName>
    <definedName name="Diesel_Car_CO" localSheetId="5">#REF!</definedName>
    <definedName name="Diesel_Car_CO">#REF!</definedName>
    <definedName name="Diesel_Car_Nox" localSheetId="6">#REF!</definedName>
    <definedName name="Diesel_Car_Nox" localSheetId="7">#REF!</definedName>
    <definedName name="Diesel_Car_Nox" localSheetId="8">#REF!</definedName>
    <definedName name="Diesel_Car_Nox" localSheetId="5">#REF!</definedName>
    <definedName name="Diesel_Car_Nox">#REF!</definedName>
    <definedName name="Diesel_Car_PM" localSheetId="6">#REF!</definedName>
    <definedName name="Diesel_Car_PM" localSheetId="7">#REF!</definedName>
    <definedName name="Diesel_Car_PM" localSheetId="8">#REF!</definedName>
    <definedName name="Diesel_Car_PM" localSheetId="5">#REF!</definedName>
    <definedName name="Diesel_Car_PM">#REF!</definedName>
    <definedName name="Diesel_Car_VOCs" localSheetId="6">#REF!</definedName>
    <definedName name="Diesel_Car_VOCs" localSheetId="7">#REF!</definedName>
    <definedName name="Diesel_Car_VOCs" localSheetId="8">#REF!</definedName>
    <definedName name="Diesel_Car_VOCs" localSheetId="5">#REF!</definedName>
    <definedName name="Diesel_Car_VOCs">#REF!</definedName>
    <definedName name="Diesel_HDT_CO" localSheetId="6">#REF!</definedName>
    <definedName name="Diesel_HDT_CO" localSheetId="7">#REF!</definedName>
    <definedName name="Diesel_HDT_CO" localSheetId="8">#REF!</definedName>
    <definedName name="Diesel_HDT_CO" localSheetId="5">#REF!</definedName>
    <definedName name="Diesel_HDT_CO">#REF!</definedName>
    <definedName name="Diesel_HDT_NOx" localSheetId="6">#REF!</definedName>
    <definedName name="Diesel_HDT_NOx" localSheetId="7">#REF!</definedName>
    <definedName name="Diesel_HDT_NOx" localSheetId="8">#REF!</definedName>
    <definedName name="Diesel_HDT_NOx" localSheetId="5">#REF!</definedName>
    <definedName name="Diesel_HDT_NOx">#REF!</definedName>
    <definedName name="Diesel_HDT_PM" localSheetId="6">#REF!</definedName>
    <definedName name="Diesel_HDT_PM" localSheetId="7">#REF!</definedName>
    <definedName name="Diesel_HDT_PM" localSheetId="8">#REF!</definedName>
    <definedName name="Diesel_HDT_PM" localSheetId="5">#REF!</definedName>
    <definedName name="Diesel_HDT_PM">#REF!</definedName>
    <definedName name="Diesel_HDT_SO2" localSheetId="6">#REF!</definedName>
    <definedName name="Diesel_HDT_SO2" localSheetId="7">#REF!</definedName>
    <definedName name="Diesel_HDT_SO2" localSheetId="8">#REF!</definedName>
    <definedName name="Diesel_HDT_SO2" localSheetId="5">#REF!</definedName>
    <definedName name="Diesel_HDT_SO2">#REF!</definedName>
    <definedName name="Diesel_HDT_VOCs" localSheetId="6">#REF!</definedName>
    <definedName name="Diesel_HDT_VOCs" localSheetId="7">#REF!</definedName>
    <definedName name="Diesel_HDT_VOCs" localSheetId="8">#REF!</definedName>
    <definedName name="Diesel_HDT_VOCs" localSheetId="5">#REF!</definedName>
    <definedName name="Diesel_HDT_VOCs">#REF!</definedName>
    <definedName name="Diesel_LDT_CO" localSheetId="6">#REF!</definedName>
    <definedName name="Diesel_LDT_CO" localSheetId="7">#REF!</definedName>
    <definedName name="Diesel_LDT_CO" localSheetId="8">#REF!</definedName>
    <definedName name="Diesel_LDT_CO" localSheetId="5">#REF!</definedName>
    <definedName name="Diesel_LDT_CO">#REF!</definedName>
    <definedName name="Diesel_LDT_Nox" localSheetId="6">#REF!</definedName>
    <definedName name="Diesel_LDT_Nox" localSheetId="7">#REF!</definedName>
    <definedName name="Diesel_LDT_Nox" localSheetId="8">#REF!</definedName>
    <definedName name="Diesel_LDT_Nox" localSheetId="5">#REF!</definedName>
    <definedName name="Diesel_LDT_Nox">#REF!</definedName>
    <definedName name="Diesel_LDT_PM" localSheetId="6">#REF!</definedName>
    <definedName name="Diesel_LDT_PM" localSheetId="7">#REF!</definedName>
    <definedName name="Diesel_LDT_PM" localSheetId="8">#REF!</definedName>
    <definedName name="Diesel_LDT_PM" localSheetId="5">#REF!</definedName>
    <definedName name="Diesel_LDT_PM">#REF!</definedName>
    <definedName name="Diesel_LDT_VOCs" localSheetId="6">#REF!</definedName>
    <definedName name="Diesel_LDT_VOCs" localSheetId="7">#REF!</definedName>
    <definedName name="Diesel_LDT_VOCs" localSheetId="8">#REF!</definedName>
    <definedName name="Diesel_LDT_VOCs" localSheetId="5">#REF!</definedName>
    <definedName name="Diesel_LDT_VOCs">#REF!</definedName>
    <definedName name="DISCRATE" localSheetId="6">'[5]TechRep-Doc'!#REF!</definedName>
    <definedName name="DISCRATE" localSheetId="7">'[5]TechRep-Doc'!#REF!</definedName>
    <definedName name="DISCRATE" localSheetId="8">'[5]TechRep-Doc'!#REF!</definedName>
    <definedName name="DISCRATE" localSheetId="5">'[5]TechRep-Doc'!#REF!</definedName>
    <definedName name="DISCRATE">'[5]TechRep-Doc'!#REF!</definedName>
    <definedName name="dkkPerEUR">'[11]Centrale data'!$C$34</definedName>
    <definedName name="dollar____per__m" localSheetId="6">#REF!</definedName>
    <definedName name="dollar____per__m" localSheetId="7">#REF!</definedName>
    <definedName name="dollar____per__m" localSheetId="8">#REF!</definedName>
    <definedName name="dollar____per__m" localSheetId="5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6">[3]Subsidy!#REF!</definedName>
    <definedName name="ElPriceMix" localSheetId="7">[3]Subsidy!#REF!</definedName>
    <definedName name="ElPriceMix" localSheetId="8">[3]Subsidy!#REF!</definedName>
    <definedName name="ElPriceMix" localSheetId="5">[3]Subsidy!#REF!</definedName>
    <definedName name="ElPriceMix">[3]Subsidy!#REF!</definedName>
    <definedName name="EnergyService" localSheetId="6">[12]Tertiary!#REF!</definedName>
    <definedName name="EnergyService" localSheetId="7">[12]Tertiary!#REF!</definedName>
    <definedName name="EnergyService" localSheetId="8">[12]Tertiary!#REF!</definedName>
    <definedName name="EnergyService" localSheetId="5">[12]Tertiary!#REF!</definedName>
    <definedName name="EnergyService">[12]Tertiary!#REF!</definedName>
    <definedName name="Eng">[6]Cover!$G$111</definedName>
    <definedName name="Etiket" localSheetId="6">#REF!</definedName>
    <definedName name="Etiket" localSheetId="7">#REF!</definedName>
    <definedName name="Etiket" localSheetId="8">#REF!</definedName>
    <definedName name="Etiket" localSheetId="5">#REF!</definedName>
    <definedName name="Etiket">#REF!</definedName>
    <definedName name="Euro_GBP" localSheetId="6">#REF!</definedName>
    <definedName name="Euro_GBP" localSheetId="7">#REF!</definedName>
    <definedName name="Euro_GBP" localSheetId="8">#REF!</definedName>
    <definedName name="Euro_GBP" localSheetId="5">#REF!</definedName>
    <definedName name="Euro_GBP">#REF!</definedName>
    <definedName name="Evap_Control_perc" localSheetId="6">#REF!</definedName>
    <definedName name="Evap_Control_perc" localSheetId="7">#REF!</definedName>
    <definedName name="Evap_Control_perc" localSheetId="8">#REF!</definedName>
    <definedName name="Evap_Control_perc" localSheetId="5">#REF!</definedName>
    <definedName name="Evap_Control_perc">#REF!</definedName>
    <definedName name="Evap_H_Share_perc" localSheetId="6">#REF!</definedName>
    <definedName name="Evap_H_Share_perc" localSheetId="7">#REF!</definedName>
    <definedName name="Evap_H_Share_perc" localSheetId="8">#REF!</definedName>
    <definedName name="Evap_H_Share_perc" localSheetId="5">#REF!</definedName>
    <definedName name="Evap_H_Share_perc">#REF!</definedName>
    <definedName name="Evap_R_Share_perc" localSheetId="6">#REF!</definedName>
    <definedName name="Evap_R_Share_perc" localSheetId="7">#REF!</definedName>
    <definedName name="Evap_R_Share_perc" localSheetId="8">#REF!</definedName>
    <definedName name="Evap_R_Share_perc" localSheetId="5">#REF!</definedName>
    <definedName name="Evap_R_Share_perc">#REF!</definedName>
    <definedName name="Evap_U_Share_perc" localSheetId="6">#REF!</definedName>
    <definedName name="Evap_U_Share_perc" localSheetId="7">#REF!</definedName>
    <definedName name="Evap_U_Share_perc" localSheetId="8">#REF!</definedName>
    <definedName name="Evap_U_Share_perc" localSheetId="5">#REF!</definedName>
    <definedName name="Evap_U_Share_perc">#REF!</definedName>
    <definedName name="exch_rate" localSheetId="6">#REF!</definedName>
    <definedName name="exch_rate" localSheetId="7">#REF!</definedName>
    <definedName name="exch_rate" localSheetId="8">#REF!</definedName>
    <definedName name="exch_rate" localSheetId="5">#REF!</definedName>
    <definedName name="exch_rate">#REF!</definedName>
    <definedName name="Fastprisår">[13]Forside!$B$5</definedName>
    <definedName name="FID_1">[14]AGR_Fuels!$A$2</definedName>
    <definedName name="FID_2" localSheetId="6">[15]LOG!#REF!</definedName>
    <definedName name="FID_2" localSheetId="7">[15]LOG!#REF!</definedName>
    <definedName name="FID_2" localSheetId="8">[15]LOG!#REF!</definedName>
    <definedName name="FID_2" localSheetId="5">[15]LOG!#REF!</definedName>
    <definedName name="FID_2">[15]LOG!#REF!</definedName>
    <definedName name="fitfile">[16]MODEL!$D$38</definedName>
    <definedName name="FnktFeld" localSheetId="6">[1]Cockpit!#REF!</definedName>
    <definedName name="FnktFeld" localSheetId="7">[1]Cockpit!#REF!</definedName>
    <definedName name="FnktFeld" localSheetId="8">[1]Cockpit!#REF!</definedName>
    <definedName name="FnktFeld" localSheetId="5">[1]Cockpit!#REF!</definedName>
    <definedName name="FnktFeld">[1]Cockpit!#REF!</definedName>
    <definedName name="FUEL">'[4]AEO16 Com Tech'!$E$103:$E$4268</definedName>
    <definedName name="Fuel_Injection_perc" localSheetId="6">#REF!</definedName>
    <definedName name="Fuel_Injection_perc" localSheetId="7">#REF!</definedName>
    <definedName name="Fuel_Injection_perc" localSheetId="8">#REF!</definedName>
    <definedName name="Fuel_Injection_perc" localSheetId="5">#REF!</definedName>
    <definedName name="Fuel_Injection_perc">#REF!</definedName>
    <definedName name="Fuel_Specifications" localSheetId="6">#REF!</definedName>
    <definedName name="Fuel_Specifications" localSheetId="7">#REF!</definedName>
    <definedName name="Fuel_Specifications" localSheetId="8">#REF!</definedName>
    <definedName name="Fuel_Specifications" localSheetId="5">#REF!</definedName>
    <definedName name="Fuel_Specifications">#REF!</definedName>
    <definedName name="FuelPrices" localSheetId="6">#REF!</definedName>
    <definedName name="FuelPrices" localSheetId="7">#REF!</definedName>
    <definedName name="FuelPrices" localSheetId="8">#REF!</definedName>
    <definedName name="FuelPrices" localSheetId="5">#REF!</definedName>
    <definedName name="FuelPrices">#REF!</definedName>
    <definedName name="Gas_Car_CO" localSheetId="6">#REF!</definedName>
    <definedName name="Gas_Car_CO" localSheetId="7">#REF!</definedName>
    <definedName name="Gas_Car_CO" localSheetId="8">#REF!</definedName>
    <definedName name="Gas_Car_CO" localSheetId="5">#REF!</definedName>
    <definedName name="Gas_Car_CO">#REF!</definedName>
    <definedName name="Gas_Car_Nox" localSheetId="6">#REF!</definedName>
    <definedName name="Gas_Car_Nox" localSheetId="7">#REF!</definedName>
    <definedName name="Gas_Car_Nox" localSheetId="8">#REF!</definedName>
    <definedName name="Gas_Car_Nox" localSheetId="5">#REF!</definedName>
    <definedName name="Gas_Car_Nox">#REF!</definedName>
    <definedName name="Gas_Car_PM" localSheetId="6">#REF!</definedName>
    <definedName name="Gas_Car_PM" localSheetId="7">#REF!</definedName>
    <definedName name="Gas_Car_PM" localSheetId="8">#REF!</definedName>
    <definedName name="Gas_Car_PM" localSheetId="5">#REF!</definedName>
    <definedName name="Gas_Car_PM">#REF!</definedName>
    <definedName name="Gas_Car_VOC" localSheetId="6">#REF!</definedName>
    <definedName name="Gas_Car_VOC" localSheetId="7">#REF!</definedName>
    <definedName name="Gas_Car_VOC" localSheetId="8">#REF!</definedName>
    <definedName name="Gas_Car_VOC" localSheetId="5">#REF!</definedName>
    <definedName name="Gas_Car_VOC">#REF!</definedName>
    <definedName name="Gas_HDT_CO" localSheetId="6">#REF!</definedName>
    <definedName name="Gas_HDT_CO" localSheetId="7">#REF!</definedName>
    <definedName name="Gas_HDT_CO" localSheetId="8">#REF!</definedName>
    <definedName name="Gas_HDT_CO" localSheetId="5">#REF!</definedName>
    <definedName name="Gas_HDT_CO">#REF!</definedName>
    <definedName name="Gas_HDT_NOx" localSheetId="6">#REF!</definedName>
    <definedName name="Gas_HDT_NOx" localSheetId="7">#REF!</definedName>
    <definedName name="Gas_HDT_NOx" localSheetId="8">#REF!</definedName>
    <definedName name="Gas_HDT_NOx" localSheetId="5">#REF!</definedName>
    <definedName name="Gas_HDT_NOx">#REF!</definedName>
    <definedName name="Gas_HDT_PM" localSheetId="6">#REF!</definedName>
    <definedName name="Gas_HDT_PM" localSheetId="7">#REF!</definedName>
    <definedName name="Gas_HDT_PM" localSheetId="8">#REF!</definedName>
    <definedName name="Gas_HDT_PM" localSheetId="5">#REF!</definedName>
    <definedName name="Gas_HDT_PM">#REF!</definedName>
    <definedName name="Gas_HDT_SO2" localSheetId="6">#REF!</definedName>
    <definedName name="Gas_HDT_SO2" localSheetId="7">#REF!</definedName>
    <definedName name="Gas_HDT_SO2" localSheetId="8">#REF!</definedName>
    <definedName name="Gas_HDT_SO2" localSheetId="5">#REF!</definedName>
    <definedName name="Gas_HDT_SO2">#REF!</definedName>
    <definedName name="Gas_HDT_VOCs" localSheetId="6">#REF!</definedName>
    <definedName name="Gas_HDT_VOCs" localSheetId="7">#REF!</definedName>
    <definedName name="Gas_HDT_VOCs" localSheetId="8">#REF!</definedName>
    <definedName name="Gas_HDT_VOCs" localSheetId="5">#REF!</definedName>
    <definedName name="Gas_HDT_VOCs">#REF!</definedName>
    <definedName name="Gas_LDT_CO" localSheetId="6">#REF!</definedName>
    <definedName name="Gas_LDT_CO" localSheetId="7">#REF!</definedName>
    <definedName name="Gas_LDT_CO" localSheetId="8">#REF!</definedName>
    <definedName name="Gas_LDT_CO" localSheetId="5">#REF!</definedName>
    <definedName name="Gas_LDT_CO">#REF!</definedName>
    <definedName name="Gas_LDT_NOx" localSheetId="6">#REF!</definedName>
    <definedName name="Gas_LDT_NOx" localSheetId="7">#REF!</definedName>
    <definedName name="Gas_LDT_NOx" localSheetId="8">#REF!</definedName>
    <definedName name="Gas_LDT_NOx" localSheetId="5">#REF!</definedName>
    <definedName name="Gas_LDT_NOx">#REF!</definedName>
    <definedName name="Gas_LDT_PM" localSheetId="6">#REF!</definedName>
    <definedName name="Gas_LDT_PM" localSheetId="7">#REF!</definedName>
    <definedName name="Gas_LDT_PM" localSheetId="8">#REF!</definedName>
    <definedName name="Gas_LDT_PM" localSheetId="5">#REF!</definedName>
    <definedName name="Gas_LDT_PM">#REF!</definedName>
    <definedName name="Gas_LDT_VOCs" localSheetId="6">#REF!</definedName>
    <definedName name="Gas_LDT_VOCs" localSheetId="7">#REF!</definedName>
    <definedName name="Gas_LDT_VOCs" localSheetId="8">#REF!</definedName>
    <definedName name="Gas_LDT_VOCs" localSheetId="5">#REF!</definedName>
    <definedName name="Gas_LDT_VOCs">#REF!</definedName>
    <definedName name="GBP_Euro" localSheetId="6">#REF!</definedName>
    <definedName name="GBP_Euro" localSheetId="7">#REF!</definedName>
    <definedName name="GBP_Euro" localSheetId="8">#REF!</definedName>
    <definedName name="GBP_Euro" localSheetId="5">#REF!</definedName>
    <definedName name="GBP_Euro">#REF!</definedName>
    <definedName name="GROWTH" localSheetId="6">'[5]TechRep-Doc'!#REF!</definedName>
    <definedName name="GROWTH" localSheetId="7">'[5]TechRep-Doc'!#REF!</definedName>
    <definedName name="GROWTH" localSheetId="8">'[5]TechRep-Doc'!#REF!</definedName>
    <definedName name="GROWTH" localSheetId="5">'[5]TechRep-Doc'!#REF!</definedName>
    <definedName name="GROWTH">'[5]TechRep-Doc'!#REF!</definedName>
    <definedName name="GROWTH_TID" localSheetId="6">'[5]TechRep-Doc'!#REF!</definedName>
    <definedName name="GROWTH_TID" localSheetId="7">'[5]TechRep-Doc'!#REF!</definedName>
    <definedName name="GROWTH_TID" localSheetId="8">'[5]TechRep-Doc'!#REF!</definedName>
    <definedName name="GROWTH_TID" localSheetId="5">'[5]TechRep-Doc'!#REF!</definedName>
    <definedName name="GROWTH_TID">'[5]TechRep-Doc'!#REF!</definedName>
    <definedName name="H_C_Ratio" localSheetId="6">#REF!</definedName>
    <definedName name="H_C_Ratio" localSheetId="7">#REF!</definedName>
    <definedName name="H_C_Ratio" localSheetId="8">#REF!</definedName>
    <definedName name="H_C_Ratio" localSheetId="5">#REF!</definedName>
    <definedName name="H_C_Ratio">#REF!</definedName>
    <definedName name="H_Share_perc" localSheetId="6">#REF!</definedName>
    <definedName name="H_Share_perc" localSheetId="7">#REF!</definedName>
    <definedName name="H_Share_perc" localSheetId="8">#REF!</definedName>
    <definedName name="H_Share_perc" localSheetId="5">#REF!</definedName>
    <definedName name="H_Share_perc">#REF!</definedName>
    <definedName name="H_Speed_km_per_h" localSheetId="6">#REF!</definedName>
    <definedName name="H_Speed_km_per_h" localSheetId="7">#REF!</definedName>
    <definedName name="H_Speed_km_per_h" localSheetId="8">#REF!</definedName>
    <definedName name="H_Speed_km_per_h" localSheetId="5">#REF!</definedName>
    <definedName name="H_Speed_km_per_h">#REF!</definedName>
    <definedName name="HeatPump_Large">[3]TechnologyData!$O$101:$AA$128</definedName>
    <definedName name="hours_per_day" localSheetId="6">#REF!</definedName>
    <definedName name="hours_per_day" localSheetId="7">#REF!</definedName>
    <definedName name="hours_per_day" localSheetId="8">#REF!</definedName>
    <definedName name="hours_per_day" localSheetId="5">#REF!</definedName>
    <definedName name="hours_per_day">#REF!</definedName>
    <definedName name="Improved_Fuel_Specs" localSheetId="6">#REF!</definedName>
    <definedName name="Improved_Fuel_Specs" localSheetId="7">#REF!</definedName>
    <definedName name="Improved_Fuel_Specs" localSheetId="8">#REF!</definedName>
    <definedName name="Improved_Fuel_Specs" localSheetId="5">#REF!</definedName>
    <definedName name="Improved_Fuel_Specs">#REF!</definedName>
    <definedName name="INF">[16]MODEL!$H$14</definedName>
    <definedName name="Inflation" localSheetId="6">[3]General!#REF!</definedName>
    <definedName name="Inflation" localSheetId="7">[3]General!#REF!</definedName>
    <definedName name="Inflation" localSheetId="8">[3]General!#REF!</definedName>
    <definedName name="Inflation" localSheetId="5">[3]General!#REF!</definedName>
    <definedName name="Inflation">[3]General!#REF!</definedName>
    <definedName name="INVCOST" localSheetId="6">'[5]TechRep-Doc'!#REF!</definedName>
    <definedName name="INVCOST" localSheetId="7">'[5]TechRep-Doc'!#REF!</definedName>
    <definedName name="INVCOST" localSheetId="8">'[5]TechRep-Doc'!#REF!</definedName>
    <definedName name="INVCOST" localSheetId="5">'[5]TechRep-Doc'!#REF!</definedName>
    <definedName name="INVCOST">'[5]TechRep-Doc'!#REF!</definedName>
    <definedName name="j_per_btu" localSheetId="6">#REF!</definedName>
    <definedName name="j_per_btu" localSheetId="7">#REF!</definedName>
    <definedName name="j_per_btu" localSheetId="8">#REF!</definedName>
    <definedName name="j_per_btu" localSheetId="5">#REF!</definedName>
    <definedName name="j_per_btu">#REF!</definedName>
    <definedName name="j_per_pj" localSheetId="6">#REF!</definedName>
    <definedName name="j_per_pj" localSheetId="7">#REF!</definedName>
    <definedName name="j_per_pj" localSheetId="8">#REF!</definedName>
    <definedName name="j_per_pj" localSheetId="5">#REF!</definedName>
    <definedName name="j_per_pj">#REF!</definedName>
    <definedName name="joules_per_btu">[2]Conversions!$D$5</definedName>
    <definedName name="kwhr_per_j" localSheetId="6">#REF!</definedName>
    <definedName name="kwhr_per_j" localSheetId="7">#REF!</definedName>
    <definedName name="kwhr_per_j" localSheetId="8">#REF!</definedName>
    <definedName name="kwhr_per_j" localSheetId="5">#REF!</definedName>
    <definedName name="kwhr_per_j">#REF!</definedName>
    <definedName name="LastPSOYear">[3]Plants!$H$2</definedName>
    <definedName name="Lead_Content_g_per_l" localSheetId="6">#REF!</definedName>
    <definedName name="Lead_Content_g_per_l" localSheetId="7">#REF!</definedName>
    <definedName name="Lead_Content_g_per_l" localSheetId="8">#REF!</definedName>
    <definedName name="Lead_Content_g_per_l" localSheetId="5">#REF!</definedName>
    <definedName name="Lead_Content_g_per_l">#REF!</definedName>
    <definedName name="LIFE" localSheetId="6">'[5]TechRep-Doc'!#REF!</definedName>
    <definedName name="LIFE" localSheetId="7">'[5]TechRep-Doc'!#REF!</definedName>
    <definedName name="LIFE" localSheetId="8">'[5]TechRep-Doc'!#REF!</definedName>
    <definedName name="LIFE" localSheetId="5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6">#REF!</definedName>
    <definedName name="Max_Temperature_oC" localSheetId="7">#REF!</definedName>
    <definedName name="Max_Temperature_oC" localSheetId="8">#REF!</definedName>
    <definedName name="Max_Temperature_oC" localSheetId="5">#REF!</definedName>
    <definedName name="Max_Temperature_oC">#REF!</definedName>
    <definedName name="MAXREC" localSheetId="6">#REF!</definedName>
    <definedName name="MAXREC" localSheetId="7">#REF!</definedName>
    <definedName name="MAXREC" localSheetId="8">#REF!</definedName>
    <definedName name="MAXREC" localSheetId="5">#REF!</definedName>
    <definedName name="MAXREC">#REF!</definedName>
    <definedName name="Mean_Fleet_Mileage_km" localSheetId="6">#REF!</definedName>
    <definedName name="Mean_Fleet_Mileage_km" localSheetId="7">#REF!</definedName>
    <definedName name="Mean_Fleet_Mileage_km" localSheetId="8">#REF!</definedName>
    <definedName name="Mean_Fleet_Mileage_km" localSheetId="5">#REF!</definedName>
    <definedName name="Mean_Fleet_Mileage_km">#REF!</definedName>
    <definedName name="Mileage_km" localSheetId="6">#REF!</definedName>
    <definedName name="Mileage_km" localSheetId="7">#REF!</definedName>
    <definedName name="Mileage_km" localSheetId="8">#REF!</definedName>
    <definedName name="Mileage_km" localSheetId="5">#REF!</definedName>
    <definedName name="Mileage_km">#REF!</definedName>
    <definedName name="Mileage_km_per_year" localSheetId="6">#REF!</definedName>
    <definedName name="Mileage_km_per_year" localSheetId="7">#REF!</definedName>
    <definedName name="Mileage_km_per_year" localSheetId="8">#REF!</definedName>
    <definedName name="Mileage_km_per_year" localSheetId="5">#REF!</definedName>
    <definedName name="Mileage_km_per_year">#REF!</definedName>
    <definedName name="million_short_tons_to_short_ton">[18]Steps!$Y$5</definedName>
    <definedName name="Min_Temperature_oC" localSheetId="6">#REF!</definedName>
    <definedName name="Min_Temperature_oC" localSheetId="7">#REF!</definedName>
    <definedName name="Min_Temperature_oC" localSheetId="8">#REF!</definedName>
    <definedName name="Min_Temperature_oC" localSheetId="5">#REF!</definedName>
    <definedName name="Min_Temperature_oC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7">#REF!</definedName>
    <definedName name="MINCRD" comment="Activity bound for DK crude oil production based on projection from DEA." localSheetId="8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7">#REF!</definedName>
    <definedName name="MINNGA" comment="Activity bound for DK natural gas  production based on projection from DEA." localSheetId="8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>#REF!</definedName>
    <definedName name="MMBTU_to_PJ">[18]Steps!$Y$6</definedName>
    <definedName name="NAs_CCAR" localSheetId="6">'[5]TechRep-Doc'!#REF!</definedName>
    <definedName name="NAs_CCAR" localSheetId="7">'[5]TechRep-Doc'!#REF!</definedName>
    <definedName name="NAs_CCAR" localSheetId="8">'[5]TechRep-Doc'!#REF!</definedName>
    <definedName name="NAs_CCAR" localSheetId="5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6">[3]General!#REF!</definedName>
    <definedName name="nhydro" localSheetId="7">[3]General!#REF!</definedName>
    <definedName name="nhydro" localSheetId="8">[3]General!#REF!</definedName>
    <definedName name="nhydro" localSheetId="5">[3]General!#REF!</definedName>
    <definedName name="nhydro">[3]General!#REF!</definedName>
    <definedName name="Nikel_Content_ppm_wt" localSheetId="6">#REF!</definedName>
    <definedName name="Nikel_Content_ppm_wt" localSheetId="7">#REF!</definedName>
    <definedName name="Nikel_Content_ppm_wt" localSheetId="8">#REF!</definedName>
    <definedName name="Nikel_Content_ppm_wt" localSheetId="5">#REF!</definedName>
    <definedName name="Nikel_Content_ppm_wt">#REF!</definedName>
    <definedName name="NyeNGCC">[3]Plants!$J$5</definedName>
    <definedName name="O_C_Ratio" localSheetId="6">#REF!</definedName>
    <definedName name="O_C_Ratio" localSheetId="7">#REF!</definedName>
    <definedName name="O_C_Ratio" localSheetId="8">#REF!</definedName>
    <definedName name="O_C_Ratio" localSheetId="5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6">#REF!</definedName>
    <definedName name="Population" localSheetId="7">#REF!</definedName>
    <definedName name="Population" localSheetId="8">#REF!</definedName>
    <definedName name="Population" localSheetId="5">#REF!</definedName>
    <definedName name="Population">#REF!</definedName>
    <definedName name="PPP">[16]MODEL!$D$12</definedName>
    <definedName name="PPPEX">[16]MODEL!$D$13</definedName>
    <definedName name="Prisår_Til_Ramses" localSheetId="6">#REF!</definedName>
    <definedName name="Prisår_Til_Ramses" localSheetId="7">#REF!</definedName>
    <definedName name="Prisår_Til_Ramses" localSheetId="8">#REF!</definedName>
    <definedName name="Prisår_Til_Ramses" localSheetId="5">#REF!</definedName>
    <definedName name="Prisår_Til_Ramses">#REF!</definedName>
    <definedName name="qr_Profili_insmart_T20_quartieri" localSheetId="6">#REF!</definedName>
    <definedName name="qr_Profili_insmart_T20_quartieri" localSheetId="7">#REF!</definedName>
    <definedName name="qr_Profili_insmart_T20_quartieri" localSheetId="8">#REF!</definedName>
    <definedName name="qr_Profili_insmart_T20_quartieri" localSheetId="5">#REF!</definedName>
    <definedName name="qr_Profili_insmart_T20_quartieri">#REF!</definedName>
    <definedName name="R_Share_perc" localSheetId="6">#REF!</definedName>
    <definedName name="R_Share_perc" localSheetId="7">#REF!</definedName>
    <definedName name="R_Share_perc" localSheetId="8">#REF!</definedName>
    <definedName name="R_Share_perc" localSheetId="5">#REF!</definedName>
    <definedName name="R_Share_perc">#REF!</definedName>
    <definedName name="R_Speed_km_per_h" localSheetId="6">#REF!</definedName>
    <definedName name="R_Speed_km_per_h" localSheetId="7">#REF!</definedName>
    <definedName name="R_Speed_km_per_h" localSheetId="8">#REF!</definedName>
    <definedName name="R_Speed_km_per_h" localSheetId="5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6">#REF!</definedName>
    <definedName name="rail_coal" localSheetId="7">#REF!</definedName>
    <definedName name="rail_coal" localSheetId="8">#REF!</definedName>
    <definedName name="rail_coal" localSheetId="5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6">[21]Macro1!#REF!</definedName>
    <definedName name="RetBE" localSheetId="7">[21]Macro1!#REF!</definedName>
    <definedName name="RetBE" localSheetId="8">[21]Macro1!#REF!</definedName>
    <definedName name="RetBE" localSheetId="5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6">#REF!</definedName>
    <definedName name="RVP_and_beta" localSheetId="7">#REF!</definedName>
    <definedName name="RVP_and_beta" localSheetId="8">#REF!</definedName>
    <definedName name="RVP_and_beta" localSheetId="5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6">#REF!</definedName>
    <definedName name="Selenium_Content_ppm_wt" localSheetId="7">#REF!</definedName>
    <definedName name="Selenium_Content_ppm_wt" localSheetId="8">#REF!</definedName>
    <definedName name="Selenium_Content_ppm_wt" localSheetId="5">#REF!</definedName>
    <definedName name="Selenium_Content_ppm_wt">#REF!</definedName>
    <definedName name="SERV">'[4]AEO16 Com Tech'!$D$103:$D$4268</definedName>
    <definedName name="SETS" localSheetId="6">'[5]TechRep-Doc'!#REF!</definedName>
    <definedName name="SETS" localSheetId="7">'[5]TechRep-Doc'!#REF!</definedName>
    <definedName name="SETS" localSheetId="8">'[5]TechRep-Doc'!#REF!</definedName>
    <definedName name="SETS" localSheetId="5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6">#REF!</definedName>
    <definedName name="Sulphur_Content_perc_wt" localSheetId="7">#REF!</definedName>
    <definedName name="Sulphur_Content_perc_wt" localSheetId="8">#REF!</definedName>
    <definedName name="Sulphur_Content_perc_wt" localSheetId="5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6">[1]Cockpit!#REF!</definedName>
    <definedName name="TechName" localSheetId="7">[1]Cockpit!#REF!</definedName>
    <definedName name="TechName" localSheetId="8">[1]Cockpit!#REF!</definedName>
    <definedName name="TechName" localSheetId="5">[1]Cockpit!#REF!</definedName>
    <definedName name="TechName">[1]Cockpit!#REF!</definedName>
    <definedName name="Temperatures" localSheetId="6">#REF!</definedName>
    <definedName name="Temperatures" localSheetId="7">#REF!</definedName>
    <definedName name="Temperatures" localSheetId="8">#REF!</definedName>
    <definedName name="Temperatures" localSheetId="5">#REF!</definedName>
    <definedName name="Temperatures">#REF!</definedName>
    <definedName name="tiket" localSheetId="6">#REF!</definedName>
    <definedName name="tiket" localSheetId="7">#REF!</definedName>
    <definedName name="tiket" localSheetId="8">#REF!</definedName>
    <definedName name="tiket" localSheetId="5">#REF!</definedName>
    <definedName name="tiket">#REF!</definedName>
    <definedName name="TP.Electricity_and_RES" localSheetId="6">#REF!</definedName>
    <definedName name="TP.Electricity_and_RES" localSheetId="7">#REF!</definedName>
    <definedName name="TP.Electricity_and_RES" localSheetId="8">#REF!</definedName>
    <definedName name="TP.Electricity_and_RES" localSheetId="5">#REF!</definedName>
    <definedName name="TP.Electricity_and_RES">#REF!</definedName>
    <definedName name="TP.Petroleum" localSheetId="6">#REF!</definedName>
    <definedName name="TP.Petroleum" localSheetId="7">#REF!</definedName>
    <definedName name="TP.Petroleum" localSheetId="8">#REF!</definedName>
    <definedName name="TP.Petroleum" localSheetId="5">#REF!</definedName>
    <definedName name="TP.Petroleum">#REF!</definedName>
    <definedName name="TP.Solids_and_Gases" localSheetId="6">#REF!</definedName>
    <definedName name="TP.Solids_and_Gases" localSheetId="7">#REF!</definedName>
    <definedName name="TP.Solids_and_Gases" localSheetId="8">#REF!</definedName>
    <definedName name="TP.Solids_and_Gases" localSheetId="5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6">#REF!</definedName>
    <definedName name="TRNDTYPE" localSheetId="7">#REF!</definedName>
    <definedName name="TRNDTYPE" localSheetId="8">#REF!</definedName>
    <definedName name="TRNDTYPE" localSheetId="5">#REF!</definedName>
    <definedName name="TRNDTYPE">#REF!</definedName>
    <definedName name="TRTGAB005" localSheetId="6">'[5]TechRep-Doc'!#REF!</definedName>
    <definedName name="TRTGAB005" localSheetId="7">'[5]TechRep-Doc'!#REF!</definedName>
    <definedName name="TRTGAB005" localSheetId="8">'[5]TechRep-Doc'!#REF!</definedName>
    <definedName name="TRTGAB005" localSheetId="5">'[5]TechRep-Doc'!#REF!</definedName>
    <definedName name="TRTGAB005">'[5]TechRep-Doc'!#REF!</definedName>
    <definedName name="TRTGAC005" localSheetId="6">'[5]TechRep-Doc'!#REF!</definedName>
    <definedName name="TRTGAC005" localSheetId="7">'[5]TechRep-Doc'!#REF!</definedName>
    <definedName name="TRTGAC005" localSheetId="8">'[5]TechRep-Doc'!#REF!</definedName>
    <definedName name="TRTGAC005" localSheetId="5">'[5]TechRep-Doc'!#REF!</definedName>
    <definedName name="TRTGAC005">'[5]TechRep-Doc'!#REF!</definedName>
    <definedName name="Trucks_15" localSheetId="6">'[5]TechRep-Doc'!#REF!</definedName>
    <definedName name="Trucks_15" localSheetId="7">'[5]TechRep-Doc'!#REF!</definedName>
    <definedName name="Trucks_15" localSheetId="8">'[5]TechRep-Doc'!#REF!</definedName>
    <definedName name="Trucks_15" localSheetId="5">'[5]TechRep-Doc'!#REF!</definedName>
    <definedName name="Trucks_15">'[5]TechRep-Doc'!#REF!</definedName>
    <definedName name="TSUB_COST" localSheetId="6">'[5]TechRep-Doc'!#REF!</definedName>
    <definedName name="TSUB_COST" localSheetId="7">'[5]TechRep-Doc'!#REF!</definedName>
    <definedName name="TSUB_COST" localSheetId="8">'[5]TechRep-Doc'!#REF!</definedName>
    <definedName name="TSUB_COST" localSheetId="5">'[5]TechRep-Doc'!#REF!</definedName>
    <definedName name="TSUB_COST">'[5]TechRep-Doc'!#REF!</definedName>
    <definedName name="U_Share_perc" localSheetId="6">#REF!</definedName>
    <definedName name="U_Share_perc" localSheetId="7">#REF!</definedName>
    <definedName name="U_Share_perc" localSheetId="8">#REF!</definedName>
    <definedName name="U_Share_perc" localSheetId="5">#REF!</definedName>
    <definedName name="U_Share_perc">#REF!</definedName>
    <definedName name="U_Speed_km_per_h" localSheetId="6">#REF!</definedName>
    <definedName name="U_Speed_km_per_h" localSheetId="7">#REF!</definedName>
    <definedName name="U_Speed_km_per_h" localSheetId="8">#REF!</definedName>
    <definedName name="U_Speed_km_per_h" localSheetId="5">#REF!</definedName>
    <definedName name="U_Speed_km_per_h">#REF!</definedName>
    <definedName name="unit_per_million_unit" localSheetId="6">#REF!</definedName>
    <definedName name="unit_per_million_unit" localSheetId="7">#REF!</definedName>
    <definedName name="unit_per_million_unit" localSheetId="8">#REF!</definedName>
    <definedName name="unit_per_million_unit" localSheetId="5">#REF!</definedName>
    <definedName name="unit_per_million_unit">#REF!</definedName>
    <definedName name="US.Electricity_and_RES" localSheetId="6">#REF!</definedName>
    <definedName name="US.Electricity_and_RES" localSheetId="7">#REF!</definedName>
    <definedName name="US.Electricity_and_RES" localSheetId="8">#REF!</definedName>
    <definedName name="US.Electricity_and_RES" localSheetId="5">#REF!</definedName>
    <definedName name="US.Electricity_and_RES">#REF!</definedName>
    <definedName name="US.Petroleum" localSheetId="6">#REF!</definedName>
    <definedName name="US.Petroleum" localSheetId="7">#REF!</definedName>
    <definedName name="US.Petroleum" localSheetId="8">#REF!</definedName>
    <definedName name="US.Petroleum" localSheetId="5">#REF!</definedName>
    <definedName name="US.Petroleum">#REF!</definedName>
    <definedName name="US.Solids_and_Gases" localSheetId="6">#REF!</definedName>
    <definedName name="US.Solids_and_Gases" localSheetId="7">#REF!</definedName>
    <definedName name="US.Solids_and_Gases" localSheetId="8">#REF!</definedName>
    <definedName name="US.Solids_and_Gases" localSheetId="5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6">#REF!</definedName>
    <definedName name="yeare" localSheetId="7">#REF!</definedName>
    <definedName name="yeare" localSheetId="8">#REF!</definedName>
    <definedName name="yeare" localSheetId="5">#REF!</definedName>
    <definedName name="yeare">#REF!</definedName>
    <definedName name="yearf" localSheetId="6">#REF!</definedName>
    <definedName name="yearf" localSheetId="7">#REF!</definedName>
    <definedName name="yearf" localSheetId="8">#REF!</definedName>
    <definedName name="yearf" localSheetId="5">#REF!</definedName>
    <definedName name="yearf">#REF!</definedName>
    <definedName name="yearg" localSheetId="6">#REF!</definedName>
    <definedName name="yearg" localSheetId="7">#REF!</definedName>
    <definedName name="yearg" localSheetId="8">#REF!</definedName>
    <definedName name="yearg" localSheetId="5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6">#REF!</definedName>
    <definedName name="Zinc_Content_ppm_wt" localSheetId="7">#REF!</definedName>
    <definedName name="Zinc_Content_ppm_wt" localSheetId="8">#REF!</definedName>
    <definedName name="Zinc_Content_ppm_wt" localSheetId="5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7" i="28" l="1"/>
  <c r="Q7" i="31" l="1"/>
  <c r="P7" i="31"/>
  <c r="O7" i="31" l="1"/>
  <c r="N7" i="31"/>
  <c r="M7" i="31"/>
  <c r="L7" i="31"/>
  <c r="L7" i="32"/>
  <c r="Q7" i="32"/>
  <c r="P7" i="32"/>
  <c r="O7" i="32"/>
  <c r="N7" i="32"/>
  <c r="M7" i="32"/>
  <c r="D74" i="28" l="1"/>
  <c r="E74" i="28"/>
  <c r="H74" i="28"/>
  <c r="F74" i="28" s="1"/>
  <c r="K74" i="28"/>
  <c r="L74" i="28"/>
  <c r="M74" i="28"/>
  <c r="N74" i="28"/>
  <c r="T28" i="28"/>
  <c r="T13" i="28"/>
  <c r="D53" i="32" l="1"/>
  <c r="T28" i="32"/>
  <c r="T13" i="32"/>
  <c r="T28" i="31"/>
  <c r="T13" i="31"/>
  <c r="T7" i="33" l="1"/>
  <c r="H40" i="33"/>
  <c r="I40" i="33"/>
  <c r="J40" i="33"/>
  <c r="K40" i="33"/>
  <c r="L40" i="33"/>
  <c r="M40" i="33"/>
  <c r="N40" i="33"/>
  <c r="O40" i="33"/>
  <c r="P40" i="33"/>
  <c r="Q40" i="33"/>
  <c r="R40" i="33"/>
  <c r="S40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G41" i="33"/>
  <c r="G40" i="33"/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I42" i="35"/>
  <c r="H42" i="35"/>
  <c r="G42" i="35"/>
  <c r="F42" i="35"/>
  <c r="I40" i="35"/>
  <c r="H40" i="35"/>
  <c r="G40" i="35"/>
  <c r="F40" i="35"/>
  <c r="I39" i="35"/>
  <c r="H39" i="35"/>
  <c r="G39" i="35"/>
  <c r="F39" i="35"/>
  <c r="I37" i="35"/>
  <c r="H37" i="35"/>
  <c r="G37" i="35"/>
  <c r="F37" i="35"/>
  <c r="I36" i="35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2" i="35"/>
  <c r="H32" i="35"/>
  <c r="G32" i="35"/>
  <c r="F32" i="35"/>
  <c r="I31" i="35"/>
  <c r="H31" i="35"/>
  <c r="G31" i="35"/>
  <c r="F31" i="35"/>
  <c r="I29" i="35"/>
  <c r="H29" i="35"/>
  <c r="G29" i="35"/>
  <c r="F29" i="35"/>
  <c r="I27" i="35"/>
  <c r="H27" i="35"/>
  <c r="G27" i="35"/>
  <c r="F27" i="35"/>
  <c r="I26" i="35"/>
  <c r="H26" i="35"/>
  <c r="G26" i="35"/>
  <c r="F26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6" i="35"/>
  <c r="H16" i="35"/>
  <c r="G16" i="35"/>
  <c r="F16" i="35"/>
  <c r="I14" i="35"/>
  <c r="H14" i="35"/>
  <c r="G14" i="35"/>
  <c r="F14" i="35"/>
  <c r="I13" i="35"/>
  <c r="H13" i="35"/>
  <c r="G13" i="35"/>
  <c r="F13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G73" i="28" l="1"/>
  <c r="G87" i="28"/>
  <c r="D73" i="28"/>
  <c r="E73" i="28"/>
  <c r="H73" i="28"/>
  <c r="F73" i="28" s="1"/>
  <c r="G93" i="32" l="1"/>
  <c r="G94" i="32"/>
  <c r="G95" i="32"/>
  <c r="G96" i="32"/>
  <c r="G97" i="32"/>
  <c r="G98" i="32"/>
  <c r="G99" i="32"/>
  <c r="G101" i="32"/>
  <c r="G102" i="32"/>
  <c r="G92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58" i="28"/>
  <c r="G59" i="28"/>
  <c r="G60" i="28"/>
  <c r="G61" i="28"/>
  <c r="G62" i="28"/>
  <c r="G63" i="28"/>
  <c r="G64" i="28"/>
  <c r="G65" i="28"/>
  <c r="G66" i="28"/>
  <c r="G67" i="28"/>
  <c r="G68" i="28"/>
  <c r="G69" i="28"/>
  <c r="G88" i="28"/>
  <c r="G89" i="28"/>
  <c r="G90" i="28"/>
  <c r="G91" i="28"/>
  <c r="G92" i="28"/>
  <c r="G93" i="28"/>
  <c r="G94" i="28"/>
  <c r="G96" i="28"/>
  <c r="G97" i="28"/>
  <c r="H22" i="33" l="1"/>
  <c r="F22" i="33" s="1"/>
  <c r="E22" i="33"/>
  <c r="D22" i="33"/>
  <c r="H21" i="33"/>
  <c r="F21" i="33" s="1"/>
  <c r="E21" i="33"/>
  <c r="D21" i="33"/>
  <c r="H20" i="33"/>
  <c r="F20" i="33" s="1"/>
  <c r="E20" i="33"/>
  <c r="D20" i="33"/>
  <c r="S26" i="32" l="1"/>
  <c r="S11" i="32"/>
  <c r="S26" i="31"/>
  <c r="S11" i="31"/>
  <c r="S11" i="28"/>
  <c r="S26" i="28"/>
  <c r="D50" i="28"/>
  <c r="D47" i="28" l="1"/>
  <c r="E76" i="32" l="1"/>
  <c r="E102" i="32"/>
  <c r="E101" i="32"/>
  <c r="E99" i="32"/>
  <c r="E77" i="32"/>
  <c r="E98" i="32"/>
  <c r="E97" i="32"/>
  <c r="E96" i="32"/>
  <c r="E95" i="32"/>
  <c r="E94" i="32"/>
  <c r="E93" i="32"/>
  <c r="E92" i="32"/>
  <c r="E90" i="32"/>
  <c r="E89" i="32"/>
  <c r="E88" i="32"/>
  <c r="E86" i="32"/>
  <c r="E78" i="32"/>
  <c r="E85" i="32"/>
  <c r="E84" i="32"/>
  <c r="E79" i="32"/>
  <c r="E83" i="32"/>
  <c r="E82" i="32"/>
  <c r="E81" i="32"/>
  <c r="E80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64" i="31"/>
  <c r="E65" i="31"/>
  <c r="E78" i="31"/>
  <c r="E77" i="31"/>
  <c r="E76" i="31"/>
  <c r="E74" i="31"/>
  <c r="E66" i="31"/>
  <c r="E73" i="31"/>
  <c r="E72" i="31"/>
  <c r="E67" i="31"/>
  <c r="E71" i="31"/>
  <c r="E70" i="31"/>
  <c r="E69" i="31"/>
  <c r="E68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76" i="32"/>
  <c r="D102" i="32"/>
  <c r="D101" i="32"/>
  <c r="D100" i="32"/>
  <c r="D99" i="32"/>
  <c r="D77" i="32"/>
  <c r="D98" i="32"/>
  <c r="D97" i="32"/>
  <c r="D96" i="32"/>
  <c r="D95" i="32"/>
  <c r="D94" i="32"/>
  <c r="D93" i="32"/>
  <c r="D92" i="32"/>
  <c r="D90" i="32"/>
  <c r="D89" i="32"/>
  <c r="D88" i="32"/>
  <c r="D87" i="32"/>
  <c r="D86" i="32"/>
  <c r="D78" i="32"/>
  <c r="D85" i="32"/>
  <c r="D84" i="32"/>
  <c r="D79" i="32"/>
  <c r="D83" i="32"/>
  <c r="D82" i="32"/>
  <c r="D81" i="32"/>
  <c r="D80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2" i="32"/>
  <c r="D51" i="32"/>
  <c r="D50" i="32"/>
  <c r="D49" i="32"/>
  <c r="D48" i="32"/>
  <c r="D47" i="32"/>
  <c r="D46" i="32"/>
  <c r="D64" i="31"/>
  <c r="D65" i="31"/>
  <c r="D78" i="31"/>
  <c r="D77" i="31"/>
  <c r="D76" i="31"/>
  <c r="D75" i="31"/>
  <c r="D74" i="31"/>
  <c r="D66" i="31"/>
  <c r="D73" i="31"/>
  <c r="D72" i="31"/>
  <c r="D67" i="31"/>
  <c r="D71" i="31"/>
  <c r="D70" i="31"/>
  <c r="D69" i="31"/>
  <c r="D68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75" i="28"/>
  <c r="D82" i="28"/>
  <c r="D81" i="28"/>
  <c r="D76" i="28"/>
  <c r="D80" i="28"/>
  <c r="D79" i="28"/>
  <c r="D78" i="28"/>
  <c r="D77" i="28"/>
  <c r="D54" i="28"/>
  <c r="D57" i="28"/>
  <c r="D56" i="28"/>
  <c r="D55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3" i="28"/>
  <c r="D52" i="28"/>
  <c r="D51" i="28"/>
  <c r="D49" i="28"/>
  <c r="D48" i="28"/>
  <c r="D46" i="28"/>
  <c r="E78" i="28"/>
  <c r="E79" i="28"/>
  <c r="E80" i="28"/>
  <c r="E76" i="28"/>
  <c r="E81" i="28"/>
  <c r="E82" i="28"/>
  <c r="E75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6" i="28"/>
  <c r="E97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46" i="28"/>
  <c r="O103" i="32" l="1"/>
  <c r="N103" i="32"/>
  <c r="M103" i="32"/>
  <c r="L103" i="32"/>
  <c r="K103" i="32"/>
  <c r="J103" i="32"/>
  <c r="H76" i="32"/>
  <c r="F76" i="32" s="1"/>
  <c r="H102" i="32"/>
  <c r="F102" i="32" s="1"/>
  <c r="H101" i="32"/>
  <c r="F101" i="32" s="1"/>
  <c r="H100" i="32"/>
  <c r="F100" i="32" s="1"/>
  <c r="H99" i="32"/>
  <c r="F99" i="32" s="1"/>
  <c r="H77" i="32"/>
  <c r="F77" i="32" s="1"/>
  <c r="H98" i="32"/>
  <c r="F98" i="32" s="1"/>
  <c r="H97" i="32"/>
  <c r="F97" i="32" s="1"/>
  <c r="H96" i="32"/>
  <c r="F96" i="32" s="1"/>
  <c r="H95" i="32"/>
  <c r="F95" i="32" s="1"/>
  <c r="H94" i="32"/>
  <c r="F94" i="32" s="1"/>
  <c r="H93" i="32"/>
  <c r="F93" i="32" s="1"/>
  <c r="H92" i="32"/>
  <c r="F92" i="32" s="1"/>
  <c r="H90" i="32"/>
  <c r="F90" i="32" s="1"/>
  <c r="H89" i="32"/>
  <c r="F89" i="32" s="1"/>
  <c r="H88" i="32"/>
  <c r="F88" i="32" s="1"/>
  <c r="H87" i="32"/>
  <c r="F87" i="32" s="1"/>
  <c r="H86" i="32"/>
  <c r="F86" i="32" s="1"/>
  <c r="H78" i="32"/>
  <c r="F78" i="32" s="1"/>
  <c r="H85" i="32"/>
  <c r="F85" i="32" s="1"/>
  <c r="H84" i="32"/>
  <c r="F84" i="32" s="1"/>
  <c r="H79" i="32"/>
  <c r="F79" i="32" s="1"/>
  <c r="H83" i="32"/>
  <c r="F83" i="32" s="1"/>
  <c r="H82" i="32"/>
  <c r="F82" i="32" s="1"/>
  <c r="H81" i="32"/>
  <c r="F81" i="32" s="1"/>
  <c r="H80" i="32"/>
  <c r="F80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81" i="31"/>
  <c r="O81" i="31"/>
  <c r="N81" i="31"/>
  <c r="M81" i="31"/>
  <c r="L81" i="31"/>
  <c r="K81" i="31"/>
  <c r="H64" i="31"/>
  <c r="F64" i="31" s="1"/>
  <c r="H65" i="31"/>
  <c r="F65" i="31" s="1"/>
  <c r="H78" i="31"/>
  <c r="F78" i="31" s="1"/>
  <c r="H77" i="31"/>
  <c r="F77" i="31" s="1"/>
  <c r="H76" i="31"/>
  <c r="F76" i="31" s="1"/>
  <c r="H75" i="31"/>
  <c r="F75" i="31" s="1"/>
  <c r="H74" i="31"/>
  <c r="F74" i="31" s="1"/>
  <c r="H66" i="31"/>
  <c r="F66" i="31" s="1"/>
  <c r="H73" i="31"/>
  <c r="F73" i="31" s="1"/>
  <c r="H72" i="31"/>
  <c r="F72" i="31" s="1"/>
  <c r="H67" i="31"/>
  <c r="F67" i="31" s="1"/>
  <c r="H71" i="31"/>
  <c r="F71" i="31" s="1"/>
  <c r="H70" i="31"/>
  <c r="F70" i="31" s="1"/>
  <c r="H69" i="31"/>
  <c r="F69" i="31" s="1"/>
  <c r="H68" i="31"/>
  <c r="F68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2" i="23" l="1"/>
  <c r="H97" i="28"/>
  <c r="F97" i="28" s="1"/>
  <c r="I99" i="28"/>
  <c r="J99" i="28"/>
  <c r="K99" i="28"/>
  <c r="L99" i="28"/>
  <c r="M99" i="28"/>
  <c r="N99" i="28"/>
  <c r="H68" i="28"/>
  <c r="F68" i="28" s="1"/>
  <c r="H69" i="28"/>
  <c r="F69" i="28" s="1"/>
  <c r="C80" i="20" l="1"/>
  <c r="C82" i="20"/>
  <c r="D8" i="33" s="1"/>
  <c r="C81" i="20"/>
  <c r="D7" i="33" s="1"/>
  <c r="H96" i="28"/>
  <c r="F96" i="28" s="1"/>
  <c r="H94" i="28"/>
  <c r="F94" i="28" s="1"/>
  <c r="H93" i="28"/>
  <c r="F93" i="28" s="1"/>
  <c r="H92" i="28"/>
  <c r="F92" i="28" s="1"/>
  <c r="H91" i="28"/>
  <c r="F91" i="28" s="1"/>
  <c r="H90" i="28"/>
  <c r="F90" i="28" s="1"/>
  <c r="H89" i="28"/>
  <c r="F89" i="28" s="1"/>
  <c r="H88" i="28"/>
  <c r="F88" i="28" s="1"/>
  <c r="H87" i="28"/>
  <c r="F87" i="28" s="1"/>
  <c r="H86" i="28"/>
  <c r="F86" i="28" s="1"/>
  <c r="H85" i="28"/>
  <c r="F85" i="28" s="1"/>
  <c r="H84" i="28"/>
  <c r="F84" i="28" s="1"/>
  <c r="H83" i="28"/>
  <c r="F83" i="28" s="1"/>
  <c r="H75" i="28"/>
  <c r="F75" i="28" s="1"/>
  <c r="H82" i="28"/>
  <c r="F82" i="28" s="1"/>
  <c r="H81" i="28"/>
  <c r="F81" i="28" s="1"/>
  <c r="H76" i="28"/>
  <c r="F76" i="28" s="1"/>
  <c r="H80" i="28"/>
  <c r="F80" i="28" s="1"/>
  <c r="H79" i="28"/>
  <c r="F79" i="28" s="1"/>
  <c r="H78" i="28"/>
  <c r="F78" i="28" s="1"/>
  <c r="H77" i="28"/>
  <c r="F77" i="28" s="1"/>
  <c r="D82" i="20" l="1"/>
  <c r="H57" i="28"/>
  <c r="F57" i="28" s="1"/>
  <c r="H58" i="28"/>
  <c r="F58" i="28" s="1"/>
  <c r="H59" i="28"/>
  <c r="F59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5" i="28"/>
  <c r="F55" i="28" s="1"/>
  <c r="A79" i="20"/>
  <c r="C79" i="20" s="1"/>
  <c r="A78" i="20"/>
  <c r="C78" i="20" s="1"/>
  <c r="A77" i="20"/>
  <c r="C77" i="20" s="1"/>
  <c r="D30" i="32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T10" i="32" s="1"/>
  <c r="D26" i="32"/>
  <c r="D11" i="32"/>
  <c r="D15" i="32"/>
  <c r="Q15" i="32" s="1"/>
  <c r="D32" i="32"/>
  <c r="D8" i="32"/>
  <c r="Q8" i="32" s="1"/>
  <c r="D28" i="32"/>
  <c r="D25" i="32"/>
  <c r="T25" i="32" s="1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T25" i="28" s="1"/>
  <c r="D25" i="31"/>
  <c r="T25" i="31" s="1"/>
  <c r="D30" i="28"/>
  <c r="D30" i="31"/>
  <c r="D10" i="28"/>
  <c r="T10" i="28" s="1"/>
  <c r="D10" i="31"/>
  <c r="T10" i="31" s="1"/>
  <c r="D26" i="28"/>
  <c r="D26" i="31"/>
  <c r="D33" i="28"/>
  <c r="D33" i="31"/>
  <c r="D12" i="28"/>
  <c r="D12" i="31"/>
  <c r="D15" i="31"/>
  <c r="D23" i="28"/>
  <c r="D23" i="31"/>
  <c r="D8" i="28"/>
  <c r="D8" i="31"/>
  <c r="D28" i="28"/>
  <c r="L28" i="28" s="1"/>
  <c r="J74" i="28" s="1"/>
  <c r="D28" i="31"/>
  <c r="D32" i="28"/>
  <c r="D32" i="31"/>
  <c r="D13" i="28"/>
  <c r="L13" i="28" s="1"/>
  <c r="D13" i="31"/>
  <c r="M13" i="31" s="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6" i="28"/>
  <c r="F56" i="28" s="1"/>
  <c r="H46" i="28"/>
  <c r="F46" i="28" s="1"/>
  <c r="E6" i="28" l="1"/>
  <c r="T6" i="28"/>
  <c r="L25" i="31"/>
  <c r="O25" i="31"/>
  <c r="Q25" i="31"/>
  <c r="M25" i="31"/>
  <c r="N25" i="31"/>
  <c r="P25" i="31"/>
  <c r="L26" i="31"/>
  <c r="M26" i="31"/>
  <c r="N26" i="31"/>
  <c r="O26" i="31"/>
  <c r="P26" i="31"/>
  <c r="Q26" i="31"/>
  <c r="L33" i="31"/>
  <c r="J64" i="31" s="1"/>
  <c r="Q33" i="31"/>
  <c r="O64" i="31" s="1"/>
  <c r="M33" i="31"/>
  <c r="K64" i="31" s="1"/>
  <c r="O33" i="31"/>
  <c r="M64" i="31" s="1"/>
  <c r="N33" i="31"/>
  <c r="L64" i="31" s="1"/>
  <c r="P33" i="31"/>
  <c r="N64" i="31" s="1"/>
  <c r="P32" i="31"/>
  <c r="Q32" i="31"/>
  <c r="M32" i="31"/>
  <c r="L32" i="31"/>
  <c r="O32" i="31"/>
  <c r="N32" i="31"/>
  <c r="L22" i="31"/>
  <c r="M22" i="31"/>
  <c r="N22" i="31"/>
  <c r="O22" i="31"/>
  <c r="P22" i="31"/>
  <c r="Q22" i="31"/>
  <c r="N23" i="31"/>
  <c r="O23" i="31"/>
  <c r="P23" i="31"/>
  <c r="Q23" i="31"/>
  <c r="L23" i="31"/>
  <c r="M23" i="31"/>
  <c r="P24" i="31"/>
  <c r="Q24" i="31"/>
  <c r="L24" i="31"/>
  <c r="M24" i="31"/>
  <c r="N24" i="31"/>
  <c r="O24" i="31"/>
  <c r="L30" i="31"/>
  <c r="M30" i="31"/>
  <c r="N30" i="31"/>
  <c r="O30" i="31"/>
  <c r="P30" i="31"/>
  <c r="Q30" i="31"/>
  <c r="N27" i="31"/>
  <c r="O27" i="31"/>
  <c r="P27" i="31"/>
  <c r="Q27" i="31"/>
  <c r="L27" i="31"/>
  <c r="M27" i="31"/>
  <c r="P28" i="31"/>
  <c r="N65" i="31" s="1"/>
  <c r="Q28" i="31"/>
  <c r="O65" i="31" s="1"/>
  <c r="M28" i="31"/>
  <c r="K65" i="31" s="1"/>
  <c r="L28" i="31"/>
  <c r="J65" i="31" s="1"/>
  <c r="O28" i="31"/>
  <c r="M65" i="31" s="1"/>
  <c r="N28" i="31"/>
  <c r="L65" i="31" s="1"/>
  <c r="G23" i="31"/>
  <c r="H23" i="31"/>
  <c r="F23" i="31"/>
  <c r="I23" i="31"/>
  <c r="J23" i="31"/>
  <c r="E23" i="31"/>
  <c r="I32" i="31"/>
  <c r="G32" i="31"/>
  <c r="J32" i="31"/>
  <c r="E32" i="31"/>
  <c r="H32" i="31"/>
  <c r="F32" i="31"/>
  <c r="E26" i="31"/>
  <c r="I26" i="31"/>
  <c r="F26" i="31"/>
  <c r="G26" i="31"/>
  <c r="H26" i="31"/>
  <c r="J26" i="31"/>
  <c r="I24" i="31"/>
  <c r="J24" i="31"/>
  <c r="E24" i="31"/>
  <c r="F24" i="31"/>
  <c r="G24" i="31"/>
  <c r="H24" i="31"/>
  <c r="E30" i="31"/>
  <c r="F30" i="31"/>
  <c r="G30" i="31"/>
  <c r="H30" i="31"/>
  <c r="I30" i="31"/>
  <c r="J30" i="31"/>
  <c r="G27" i="31"/>
  <c r="H27" i="31"/>
  <c r="I27" i="31"/>
  <c r="J27" i="31"/>
  <c r="F27" i="31"/>
  <c r="E27" i="31"/>
  <c r="I28" i="31"/>
  <c r="J28" i="31"/>
  <c r="E28" i="31"/>
  <c r="H28" i="31"/>
  <c r="F28" i="31"/>
  <c r="G28" i="31"/>
  <c r="E22" i="31"/>
  <c r="F22" i="31"/>
  <c r="G22" i="31"/>
  <c r="H22" i="31"/>
  <c r="I22" i="31"/>
  <c r="J22" i="31"/>
  <c r="G33" i="31"/>
  <c r="E33" i="31"/>
  <c r="I33" i="31"/>
  <c r="F33" i="31"/>
  <c r="H33" i="31"/>
  <c r="J33" i="31"/>
  <c r="G25" i="31"/>
  <c r="E25" i="31"/>
  <c r="F25" i="31"/>
  <c r="J25" i="31"/>
  <c r="H25" i="31"/>
  <c r="I25" i="31"/>
  <c r="G18" i="31"/>
  <c r="L58" i="31" s="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M48" i="31" s="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J53" i="31" s="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J51" i="31" s="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K47" i="31" s="1"/>
  <c r="G7" i="31"/>
  <c r="L47" i="31" s="1"/>
  <c r="H7" i="31"/>
  <c r="M47" i="31" s="1"/>
  <c r="I7" i="31"/>
  <c r="N47" i="31" s="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L52" i="31" s="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O57" i="31" s="1"/>
  <c r="E17" i="31"/>
  <c r="J57" i="31" s="1"/>
  <c r="G17" i="31"/>
  <c r="L57" i="31" s="1"/>
  <c r="F17" i="31"/>
  <c r="K57" i="31" s="1"/>
  <c r="P17" i="31"/>
  <c r="N77" i="31" s="1"/>
  <c r="Q17" i="31"/>
  <c r="O77" i="31" s="1"/>
  <c r="L17" i="31"/>
  <c r="J77" i="31" s="1"/>
  <c r="O17" i="31"/>
  <c r="M77" i="31" s="1"/>
  <c r="M17" i="31"/>
  <c r="K77" i="31" s="1"/>
  <c r="N17" i="31"/>
  <c r="L77" i="31" s="1"/>
  <c r="P9" i="31"/>
  <c r="N71" i="31" s="1"/>
  <c r="Q9" i="31"/>
  <c r="O71" i="31" s="1"/>
  <c r="N9" i="31"/>
  <c r="L71" i="31" s="1"/>
  <c r="O9" i="31"/>
  <c r="M71" i="31" s="1"/>
  <c r="L9" i="31"/>
  <c r="J71" i="31" s="1"/>
  <c r="M9" i="31"/>
  <c r="K71" i="31" s="1"/>
  <c r="P13" i="31"/>
  <c r="N66" i="31" s="1"/>
  <c r="Q13" i="31"/>
  <c r="O66" i="31" s="1"/>
  <c r="L13" i="31"/>
  <c r="J66" i="31" s="1"/>
  <c r="K66" i="31"/>
  <c r="N13" i="31"/>
  <c r="L66" i="31" s="1"/>
  <c r="O13" i="31"/>
  <c r="M66" i="31" s="1"/>
  <c r="L11" i="31"/>
  <c r="J72" i="31" s="1"/>
  <c r="M11" i="31"/>
  <c r="K72" i="31" s="1"/>
  <c r="N11" i="31"/>
  <c r="L72" i="31" s="1"/>
  <c r="O11" i="31"/>
  <c r="M72" i="31" s="1"/>
  <c r="P11" i="31"/>
  <c r="N72" i="31" s="1"/>
  <c r="Q11" i="31"/>
  <c r="O72" i="31" s="1"/>
  <c r="N10" i="31"/>
  <c r="Q10" i="31"/>
  <c r="L10" i="31"/>
  <c r="O10" i="31"/>
  <c r="M10" i="31"/>
  <c r="P10" i="31"/>
  <c r="L15" i="31"/>
  <c r="J75" i="31" s="1"/>
  <c r="M15" i="31"/>
  <c r="K75" i="31" s="1"/>
  <c r="N15" i="31"/>
  <c r="L75" i="31" s="1"/>
  <c r="O15" i="31"/>
  <c r="M75" i="31" s="1"/>
  <c r="P15" i="31"/>
  <c r="N75" i="31" s="1"/>
  <c r="Q15" i="31"/>
  <c r="O75" i="31" s="1"/>
  <c r="N8" i="31"/>
  <c r="L70" i="31" s="1"/>
  <c r="O8" i="31"/>
  <c r="M70" i="31" s="1"/>
  <c r="P8" i="31"/>
  <c r="N70" i="31" s="1"/>
  <c r="Q8" i="31"/>
  <c r="O70" i="31" s="1"/>
  <c r="L8" i="31"/>
  <c r="J70" i="31" s="1"/>
  <c r="M8" i="31"/>
  <c r="K70" i="31" s="1"/>
  <c r="J69" i="31"/>
  <c r="K69" i="31"/>
  <c r="O69" i="31"/>
  <c r="L69" i="31"/>
  <c r="N69" i="31"/>
  <c r="M69" i="31"/>
  <c r="N12" i="31"/>
  <c r="L73" i="31" s="1"/>
  <c r="O12" i="31"/>
  <c r="M73" i="31" s="1"/>
  <c r="L12" i="31"/>
  <c r="J73" i="31" s="1"/>
  <c r="P12" i="31"/>
  <c r="N73" i="31" s="1"/>
  <c r="M12" i="31"/>
  <c r="K73" i="31" s="1"/>
  <c r="Q12" i="31"/>
  <c r="O73" i="31" s="1"/>
  <c r="O18" i="31"/>
  <c r="M78" i="31" s="1"/>
  <c r="L18" i="31"/>
  <c r="J78" i="31" s="1"/>
  <c r="N18" i="31"/>
  <c r="L78" i="31" s="1"/>
  <c r="P18" i="31"/>
  <c r="N78" i="31" s="1"/>
  <c r="Q18" i="31"/>
  <c r="O78" i="31" s="1"/>
  <c r="M18" i="31"/>
  <c r="K78" i="31" s="1"/>
  <c r="Q6" i="28"/>
  <c r="O77" i="28" s="1"/>
  <c r="L6" i="28"/>
  <c r="J77" i="28" s="1"/>
  <c r="I27" i="28"/>
  <c r="N64" i="28" s="1"/>
  <c r="J27" i="28"/>
  <c r="O64" i="28" s="1"/>
  <c r="H27" i="28"/>
  <c r="M64" i="28" s="1"/>
  <c r="L27" i="28"/>
  <c r="J93" i="28" s="1"/>
  <c r="F27" i="28"/>
  <c r="K64" i="28" s="1"/>
  <c r="G27" i="28"/>
  <c r="L64" i="28" s="1"/>
  <c r="M27" i="28"/>
  <c r="K93" i="28" s="1"/>
  <c r="P27" i="28"/>
  <c r="N93" i="28" s="1"/>
  <c r="E27" i="28"/>
  <c r="J64" i="28" s="1"/>
  <c r="N27" i="28"/>
  <c r="L93" i="28" s="1"/>
  <c r="O27" i="28"/>
  <c r="M93" i="28" s="1"/>
  <c r="Q27" i="28"/>
  <c r="O93" i="28" s="1"/>
  <c r="E28" i="28"/>
  <c r="J65" i="28" s="1"/>
  <c r="F28" i="28"/>
  <c r="K65" i="28" s="1"/>
  <c r="G28" i="28"/>
  <c r="L65" i="28" s="1"/>
  <c r="H28" i="28"/>
  <c r="M65" i="28" s="1"/>
  <c r="Q28" i="28"/>
  <c r="O74" i="28" s="1"/>
  <c r="J28" i="28"/>
  <c r="O65" i="28" s="1"/>
  <c r="I28" i="28"/>
  <c r="N65" i="28" s="1"/>
  <c r="E16" i="28"/>
  <c r="J55" i="28" s="1"/>
  <c r="N16" i="28"/>
  <c r="L84" i="28" s="1"/>
  <c r="F16" i="28"/>
  <c r="K55" i="28" s="1"/>
  <c r="O16" i="28"/>
  <c r="M84" i="28" s="1"/>
  <c r="G16" i="28"/>
  <c r="L55" i="28" s="1"/>
  <c r="P16" i="28"/>
  <c r="N84" i="28" s="1"/>
  <c r="H16" i="28"/>
  <c r="M55" i="28" s="1"/>
  <c r="Q16" i="28"/>
  <c r="O84" i="28" s="1"/>
  <c r="J16" i="28"/>
  <c r="O55" i="28" s="1"/>
  <c r="L16" i="28"/>
  <c r="J84" i="28" s="1"/>
  <c r="I16" i="28"/>
  <c r="N55" i="28" s="1"/>
  <c r="K84" i="28"/>
  <c r="I33" i="28"/>
  <c r="N69" i="28" s="1"/>
  <c r="J33" i="28"/>
  <c r="O69" i="28" s="1"/>
  <c r="L33" i="28"/>
  <c r="J73" i="28" s="1"/>
  <c r="F33" i="28"/>
  <c r="K69" i="28" s="1"/>
  <c r="M33" i="28"/>
  <c r="K73" i="28" s="1"/>
  <c r="G33" i="28"/>
  <c r="L69" i="28" s="1"/>
  <c r="E33" i="28"/>
  <c r="J69" i="28" s="1"/>
  <c r="N33" i="28"/>
  <c r="L73" i="28" s="1"/>
  <c r="O33" i="28"/>
  <c r="M73" i="28" s="1"/>
  <c r="P33" i="28"/>
  <c r="N73" i="28" s="1"/>
  <c r="Q33" i="28"/>
  <c r="O73" i="28" s="1"/>
  <c r="H33" i="28"/>
  <c r="M69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3" i="28" s="1"/>
  <c r="F14" i="28"/>
  <c r="K54" i="28" s="1"/>
  <c r="O14" i="28"/>
  <c r="M83" i="28" s="1"/>
  <c r="G14" i="28"/>
  <c r="L54" i="28" s="1"/>
  <c r="P14" i="28"/>
  <c r="N83" i="28" s="1"/>
  <c r="M14" i="28"/>
  <c r="K83" i="28" s="1"/>
  <c r="H14" i="28"/>
  <c r="M54" i="28" s="1"/>
  <c r="Q14" i="28"/>
  <c r="O83" i="28" s="1"/>
  <c r="J14" i="28"/>
  <c r="O54" i="28" s="1"/>
  <c r="L14" i="28"/>
  <c r="J83" i="28" s="1"/>
  <c r="I14" i="28"/>
  <c r="N54" i="28" s="1"/>
  <c r="I17" i="28"/>
  <c r="N56" i="28" s="1"/>
  <c r="J17" i="28"/>
  <c r="O56" i="28" s="1"/>
  <c r="G17" i="28"/>
  <c r="L56" i="28" s="1"/>
  <c r="H17" i="28"/>
  <c r="M56" i="28" s="1"/>
  <c r="L17" i="28"/>
  <c r="J85" i="28" s="1"/>
  <c r="O17" i="28"/>
  <c r="M85" i="28" s="1"/>
  <c r="M17" i="28"/>
  <c r="K85" i="28" s="1"/>
  <c r="E17" i="28"/>
  <c r="J56" i="28" s="1"/>
  <c r="N17" i="28"/>
  <c r="L85" i="28" s="1"/>
  <c r="F17" i="28"/>
  <c r="K56" i="28" s="1"/>
  <c r="P17" i="28"/>
  <c r="N85" i="28" s="1"/>
  <c r="Q17" i="28"/>
  <c r="O85" i="28" s="1"/>
  <c r="E18" i="28"/>
  <c r="J57" i="28" s="1"/>
  <c r="N18" i="28"/>
  <c r="F18" i="28"/>
  <c r="K57" i="28" s="1"/>
  <c r="O18" i="28"/>
  <c r="G18" i="28"/>
  <c r="L57" i="28" s="1"/>
  <c r="P18" i="28"/>
  <c r="J18" i="28"/>
  <c r="O57" i="28" s="1"/>
  <c r="L18" i="28"/>
  <c r="H18" i="28"/>
  <c r="M57" i="28" s="1"/>
  <c r="Q18" i="28"/>
  <c r="M18" i="28"/>
  <c r="I18" i="28"/>
  <c r="N57" i="28" s="1"/>
  <c r="E8" i="28"/>
  <c r="J48" i="28" s="1"/>
  <c r="N8" i="28"/>
  <c r="L79" i="28" s="1"/>
  <c r="L8" i="28"/>
  <c r="J79" i="28" s="1"/>
  <c r="F8" i="28"/>
  <c r="K48" i="28" s="1"/>
  <c r="O8" i="28"/>
  <c r="M79" i="28" s="1"/>
  <c r="G8" i="28"/>
  <c r="L48" i="28" s="1"/>
  <c r="P8" i="28"/>
  <c r="N79" i="28" s="1"/>
  <c r="H8" i="28"/>
  <c r="M48" i="28" s="1"/>
  <c r="Q8" i="28"/>
  <c r="O79" i="28" s="1"/>
  <c r="M8" i="28"/>
  <c r="K79" i="28" s="1"/>
  <c r="I8" i="28"/>
  <c r="N48" i="28" s="1"/>
  <c r="J8" i="28"/>
  <c r="O48" i="28" s="1"/>
  <c r="J46" i="28"/>
  <c r="N6" i="28"/>
  <c r="L77" i="28" s="1"/>
  <c r="F6" i="28"/>
  <c r="K46" i="28" s="1"/>
  <c r="O6" i="28"/>
  <c r="M77" i="28" s="1"/>
  <c r="G6" i="28"/>
  <c r="L46" i="28" s="1"/>
  <c r="P6" i="28"/>
  <c r="N77" i="28" s="1"/>
  <c r="H6" i="28"/>
  <c r="M46" i="28" s="1"/>
  <c r="I6" i="28"/>
  <c r="N46" i="28" s="1"/>
  <c r="J6" i="28"/>
  <c r="O46" i="28" s="1"/>
  <c r="M6" i="28"/>
  <c r="K77" i="28" s="1"/>
  <c r="E26" i="28"/>
  <c r="J63" i="28" s="1"/>
  <c r="N26" i="28"/>
  <c r="L92" i="28" s="1"/>
  <c r="F26" i="28"/>
  <c r="K63" i="28" s="1"/>
  <c r="O26" i="28"/>
  <c r="M92" i="28" s="1"/>
  <c r="L26" i="28"/>
  <c r="J92" i="28" s="1"/>
  <c r="M26" i="28"/>
  <c r="K92" i="28" s="1"/>
  <c r="G26" i="28"/>
  <c r="L63" i="28" s="1"/>
  <c r="P26" i="28"/>
  <c r="N92" i="28" s="1"/>
  <c r="H26" i="28"/>
  <c r="M63" i="28" s="1"/>
  <c r="Q26" i="28"/>
  <c r="O92" i="28" s="1"/>
  <c r="I26" i="28"/>
  <c r="N63" i="28" s="1"/>
  <c r="J26" i="28"/>
  <c r="O63" i="28" s="1"/>
  <c r="I9" i="28"/>
  <c r="N49" i="28" s="1"/>
  <c r="Q9" i="28"/>
  <c r="O80" i="28" s="1"/>
  <c r="J9" i="28"/>
  <c r="O49" i="28" s="1"/>
  <c r="L9" i="28"/>
  <c r="J80" i="28" s="1"/>
  <c r="M9" i="28"/>
  <c r="K80" i="28" s="1"/>
  <c r="F9" i="28"/>
  <c r="K49" i="28" s="1"/>
  <c r="G9" i="28"/>
  <c r="L49" i="28" s="1"/>
  <c r="E9" i="28"/>
  <c r="J49" i="28" s="1"/>
  <c r="N9" i="28"/>
  <c r="L80" i="28" s="1"/>
  <c r="O9" i="28"/>
  <c r="M80" i="28" s="1"/>
  <c r="P9" i="28"/>
  <c r="N80" i="28" s="1"/>
  <c r="H9" i="28"/>
  <c r="M49" i="28" s="1"/>
  <c r="E22" i="28"/>
  <c r="J59" i="28" s="1"/>
  <c r="N22" i="28"/>
  <c r="L88" i="28" s="1"/>
  <c r="F22" i="28"/>
  <c r="K59" i="28" s="1"/>
  <c r="O22" i="28"/>
  <c r="M88" i="28" s="1"/>
  <c r="G22" i="28"/>
  <c r="L59" i="28" s="1"/>
  <c r="P22" i="28"/>
  <c r="N88" i="28" s="1"/>
  <c r="J22" i="28"/>
  <c r="O59" i="28" s="1"/>
  <c r="H22" i="28"/>
  <c r="M59" i="28" s="1"/>
  <c r="Q22" i="28"/>
  <c r="O88" i="28" s="1"/>
  <c r="I22" i="28"/>
  <c r="N59" i="28" s="1"/>
  <c r="L22" i="28"/>
  <c r="J88" i="28" s="1"/>
  <c r="M22" i="28"/>
  <c r="K88" i="28" s="1"/>
  <c r="I11" i="28"/>
  <c r="N51" i="28" s="1"/>
  <c r="H11" i="28"/>
  <c r="M51" i="28" s="1"/>
  <c r="Q11" i="28"/>
  <c r="O81" i="28" s="1"/>
  <c r="J11" i="28"/>
  <c r="O51" i="28" s="1"/>
  <c r="L11" i="28"/>
  <c r="J81" i="28" s="1"/>
  <c r="F11" i="28"/>
  <c r="K51" i="28" s="1"/>
  <c r="M11" i="28"/>
  <c r="K81" i="28" s="1"/>
  <c r="G11" i="28"/>
  <c r="L51" i="28" s="1"/>
  <c r="E11" i="28"/>
  <c r="J51" i="28" s="1"/>
  <c r="N11" i="28"/>
  <c r="L81" i="28" s="1"/>
  <c r="O11" i="28"/>
  <c r="M81" i="28" s="1"/>
  <c r="P11" i="28"/>
  <c r="N81" i="28" s="1"/>
  <c r="I13" i="28"/>
  <c r="N53" i="28" s="1"/>
  <c r="J13" i="28"/>
  <c r="O53" i="28" s="1"/>
  <c r="H13" i="28"/>
  <c r="M53" i="28" s="1"/>
  <c r="J75" i="28"/>
  <c r="M75" i="28"/>
  <c r="G13" i="28"/>
  <c r="L53" i="28" s="1"/>
  <c r="K75" i="28"/>
  <c r="Q13" i="28"/>
  <c r="O75" i="28" s="1"/>
  <c r="E13" i="28"/>
  <c r="J53" i="28" s="1"/>
  <c r="L75" i="28"/>
  <c r="F13" i="28"/>
  <c r="K53" i="28" s="1"/>
  <c r="N75" i="28"/>
  <c r="I23" i="28"/>
  <c r="N60" i="28" s="1"/>
  <c r="J23" i="28"/>
  <c r="O60" i="28" s="1"/>
  <c r="P23" i="28"/>
  <c r="N89" i="28" s="1"/>
  <c r="H23" i="28"/>
  <c r="M60" i="28" s="1"/>
  <c r="L23" i="28"/>
  <c r="J89" i="28" s="1"/>
  <c r="O23" i="28"/>
  <c r="M89" i="28" s="1"/>
  <c r="M23" i="28"/>
  <c r="K89" i="28" s="1"/>
  <c r="F23" i="28"/>
  <c r="K60" i="28" s="1"/>
  <c r="G23" i="28"/>
  <c r="L60" i="28" s="1"/>
  <c r="E23" i="28"/>
  <c r="J60" i="28" s="1"/>
  <c r="N23" i="28"/>
  <c r="L89" i="28" s="1"/>
  <c r="Q23" i="28"/>
  <c r="O89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1" i="28" s="1"/>
  <c r="N24" i="28"/>
  <c r="L90" i="28" s="1"/>
  <c r="F24" i="28"/>
  <c r="K61" i="28" s="1"/>
  <c r="O24" i="28"/>
  <c r="M90" i="28" s="1"/>
  <c r="G24" i="28"/>
  <c r="L61" i="28" s="1"/>
  <c r="P24" i="28"/>
  <c r="N90" i="28" s="1"/>
  <c r="L24" i="28"/>
  <c r="J90" i="28" s="1"/>
  <c r="H24" i="28"/>
  <c r="M61" i="28" s="1"/>
  <c r="Q24" i="28"/>
  <c r="O90" i="28" s="1"/>
  <c r="I24" i="28"/>
  <c r="N61" i="28" s="1"/>
  <c r="J24" i="28"/>
  <c r="O61" i="28" s="1"/>
  <c r="M24" i="28"/>
  <c r="K90" i="28" s="1"/>
  <c r="I7" i="28"/>
  <c r="N47" i="28" s="1"/>
  <c r="H7" i="28"/>
  <c r="M47" i="28" s="1"/>
  <c r="J7" i="28"/>
  <c r="O47" i="28" s="1"/>
  <c r="L7" i="28"/>
  <c r="J78" i="28" s="1"/>
  <c r="O7" i="28"/>
  <c r="M78" i="28" s="1"/>
  <c r="P7" i="28"/>
  <c r="N78" i="28" s="1"/>
  <c r="Q7" i="28"/>
  <c r="O78" i="28" s="1"/>
  <c r="M7" i="28"/>
  <c r="K78" i="28" s="1"/>
  <c r="F7" i="28"/>
  <c r="K47" i="28" s="1"/>
  <c r="E7" i="28"/>
  <c r="J47" i="28" s="1"/>
  <c r="N7" i="28"/>
  <c r="L78" i="28" s="1"/>
  <c r="G7" i="28"/>
  <c r="L47" i="28" s="1"/>
  <c r="E32" i="28"/>
  <c r="J68" i="28" s="1"/>
  <c r="N32" i="28"/>
  <c r="L97" i="28" s="1"/>
  <c r="F32" i="28"/>
  <c r="K68" i="28" s="1"/>
  <c r="O32" i="28"/>
  <c r="M97" i="28" s="1"/>
  <c r="L32" i="28"/>
  <c r="J97" i="28" s="1"/>
  <c r="G32" i="28"/>
  <c r="L68" i="28" s="1"/>
  <c r="P32" i="28"/>
  <c r="N97" i="28" s="1"/>
  <c r="H32" i="28"/>
  <c r="M68" i="28" s="1"/>
  <c r="Q32" i="28"/>
  <c r="O97" i="28" s="1"/>
  <c r="J32" i="28"/>
  <c r="O68" i="28" s="1"/>
  <c r="I32" i="28"/>
  <c r="N68" i="28" s="1"/>
  <c r="M32" i="28"/>
  <c r="K97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D29" i="31"/>
  <c r="N27" i="32"/>
  <c r="L98" i="32" s="1"/>
  <c r="O27" i="32"/>
  <c r="M98" i="32" s="1"/>
  <c r="L27" i="32"/>
  <c r="J98" i="32" s="1"/>
  <c r="P27" i="32"/>
  <c r="N98" i="32" s="1"/>
  <c r="Q27" i="32"/>
  <c r="O98" i="32" s="1"/>
  <c r="M27" i="32"/>
  <c r="K98" i="32" s="1"/>
  <c r="L33" i="32"/>
  <c r="J76" i="32" s="1"/>
  <c r="M33" i="32"/>
  <c r="K76" i="32" s="1"/>
  <c r="N33" i="32"/>
  <c r="L76" i="32" s="1"/>
  <c r="P33" i="32"/>
  <c r="N76" i="32" s="1"/>
  <c r="O33" i="32"/>
  <c r="M76" i="32" s="1"/>
  <c r="Q33" i="32"/>
  <c r="O76" i="32" s="1"/>
  <c r="L30" i="32"/>
  <c r="J100" i="32" s="1"/>
  <c r="M30" i="32"/>
  <c r="K100" i="32" s="1"/>
  <c r="N30" i="32"/>
  <c r="L100" i="32" s="1"/>
  <c r="O30" i="32"/>
  <c r="M100" i="32" s="1"/>
  <c r="P30" i="32"/>
  <c r="N100" i="32" s="1"/>
  <c r="Q30" i="32"/>
  <c r="O100" i="32" s="1"/>
  <c r="L25" i="32"/>
  <c r="M25" i="32"/>
  <c r="P25" i="32"/>
  <c r="N25" i="32"/>
  <c r="O25" i="32"/>
  <c r="Q25" i="32"/>
  <c r="N23" i="32"/>
  <c r="L94" i="32" s="1"/>
  <c r="O23" i="32"/>
  <c r="M94" i="32" s="1"/>
  <c r="P23" i="32"/>
  <c r="N94" i="32" s="1"/>
  <c r="Q23" i="32"/>
  <c r="O94" i="32" s="1"/>
  <c r="L23" i="32"/>
  <c r="J94" i="32" s="1"/>
  <c r="M23" i="32"/>
  <c r="K94" i="32" s="1"/>
  <c r="P24" i="32"/>
  <c r="N95" i="32" s="1"/>
  <c r="Q24" i="32"/>
  <c r="O95" i="32" s="1"/>
  <c r="L24" i="32"/>
  <c r="J95" i="32" s="1"/>
  <c r="N24" i="32"/>
  <c r="L95" i="32" s="1"/>
  <c r="M24" i="32"/>
  <c r="K95" i="32" s="1"/>
  <c r="O24" i="32"/>
  <c r="M95" i="32" s="1"/>
  <c r="P28" i="32"/>
  <c r="N77" i="32" s="1"/>
  <c r="Q28" i="32"/>
  <c r="O77" i="32" s="1"/>
  <c r="N28" i="32"/>
  <c r="L77" i="32" s="1"/>
  <c r="L28" i="32"/>
  <c r="J77" i="32" s="1"/>
  <c r="M28" i="32"/>
  <c r="K77" i="32" s="1"/>
  <c r="O28" i="32"/>
  <c r="M77" i="32" s="1"/>
  <c r="L22" i="32"/>
  <c r="J93" i="32" s="1"/>
  <c r="M22" i="32"/>
  <c r="K93" i="32" s="1"/>
  <c r="N22" i="32"/>
  <c r="L93" i="32" s="1"/>
  <c r="O22" i="32"/>
  <c r="M93" i="32" s="1"/>
  <c r="P22" i="32"/>
  <c r="N93" i="32" s="1"/>
  <c r="Q22" i="32"/>
  <c r="O93" i="32" s="1"/>
  <c r="L26" i="32"/>
  <c r="J97" i="32" s="1"/>
  <c r="M26" i="32"/>
  <c r="K97" i="32" s="1"/>
  <c r="N26" i="32"/>
  <c r="L97" i="32" s="1"/>
  <c r="O26" i="32"/>
  <c r="M97" i="32" s="1"/>
  <c r="P26" i="32"/>
  <c r="N97" i="32" s="1"/>
  <c r="Q26" i="32"/>
  <c r="O97" i="32" s="1"/>
  <c r="P32" i="32"/>
  <c r="N102" i="32" s="1"/>
  <c r="N32" i="32"/>
  <c r="L102" i="32" s="1"/>
  <c r="Q32" i="32"/>
  <c r="O102" i="32" s="1"/>
  <c r="L32" i="32"/>
  <c r="J102" i="32" s="1"/>
  <c r="M32" i="32"/>
  <c r="K102" i="32" s="1"/>
  <c r="O32" i="32"/>
  <c r="M102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90" i="32" s="1"/>
  <c r="Q18" i="32"/>
  <c r="O90" i="32" s="1"/>
  <c r="P12" i="32"/>
  <c r="N85" i="32" s="1"/>
  <c r="Q12" i="32"/>
  <c r="O85" i="32" s="1"/>
  <c r="P11" i="32"/>
  <c r="N84" i="32" s="1"/>
  <c r="Q11" i="32"/>
  <c r="O84" i="32" s="1"/>
  <c r="P10" i="32"/>
  <c r="Q10" i="32"/>
  <c r="P9" i="32"/>
  <c r="N83" i="32" s="1"/>
  <c r="Q9" i="32"/>
  <c r="O83" i="32" s="1"/>
  <c r="P8" i="32"/>
  <c r="N82" i="32" s="1"/>
  <c r="O82" i="32"/>
  <c r="N81" i="32"/>
  <c r="O81" i="32"/>
  <c r="P17" i="32"/>
  <c r="N89" i="32" s="1"/>
  <c r="Q17" i="32"/>
  <c r="O89" i="32" s="1"/>
  <c r="P13" i="32"/>
  <c r="N78" i="32" s="1"/>
  <c r="Q13" i="32"/>
  <c r="O78" i="32" s="1"/>
  <c r="O15" i="32"/>
  <c r="M87" i="32" s="1"/>
  <c r="P15" i="32"/>
  <c r="N87" i="32" s="1"/>
  <c r="N10" i="32"/>
  <c r="O10" i="32"/>
  <c r="N18" i="32"/>
  <c r="L90" i="32" s="1"/>
  <c r="O18" i="32"/>
  <c r="M90" i="32" s="1"/>
  <c r="N12" i="32"/>
  <c r="L85" i="32" s="1"/>
  <c r="O12" i="32"/>
  <c r="M85" i="32" s="1"/>
  <c r="N11" i="32"/>
  <c r="L84" i="32" s="1"/>
  <c r="O11" i="32"/>
  <c r="M84" i="32" s="1"/>
  <c r="N9" i="32"/>
  <c r="L83" i="32" s="1"/>
  <c r="O9" i="32"/>
  <c r="M83" i="32" s="1"/>
  <c r="L81" i="32"/>
  <c r="M81" i="32"/>
  <c r="N8" i="32"/>
  <c r="L82" i="32" s="1"/>
  <c r="O8" i="32"/>
  <c r="M82" i="32" s="1"/>
  <c r="N17" i="32"/>
  <c r="L89" i="32" s="1"/>
  <c r="O17" i="32"/>
  <c r="M89" i="32" s="1"/>
  <c r="N13" i="32"/>
  <c r="L78" i="32" s="1"/>
  <c r="O13" i="32"/>
  <c r="M78" i="32" s="1"/>
  <c r="M15" i="32"/>
  <c r="K87" i="32" s="1"/>
  <c r="N15" i="32"/>
  <c r="L87" i="32" s="1"/>
  <c r="L12" i="32"/>
  <c r="J85" i="32" s="1"/>
  <c r="M12" i="32"/>
  <c r="K85" i="32" s="1"/>
  <c r="J81" i="32"/>
  <c r="K81" i="32"/>
  <c r="L18" i="32"/>
  <c r="J90" i="32" s="1"/>
  <c r="M18" i="32"/>
  <c r="K90" i="32" s="1"/>
  <c r="L11" i="32"/>
  <c r="J84" i="32" s="1"/>
  <c r="M11" i="32"/>
  <c r="K84" i="32" s="1"/>
  <c r="L10" i="32"/>
  <c r="M10" i="32"/>
  <c r="L9" i="32"/>
  <c r="J83" i="32" s="1"/>
  <c r="M9" i="32"/>
  <c r="K83" i="32" s="1"/>
  <c r="L8" i="32"/>
  <c r="J82" i="32" s="1"/>
  <c r="M8" i="32"/>
  <c r="K82" i="32" s="1"/>
  <c r="L17" i="32"/>
  <c r="J89" i="32" s="1"/>
  <c r="M17" i="32"/>
  <c r="K89" i="32" s="1"/>
  <c r="L13" i="32"/>
  <c r="J78" i="32" s="1"/>
  <c r="M13" i="32"/>
  <c r="K78" i="32" s="1"/>
  <c r="J15" i="32"/>
  <c r="O55" i="32" s="1"/>
  <c r="L15" i="32"/>
  <c r="J87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J47" i="32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K47" i="32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T21" i="32" s="1"/>
  <c r="D14" i="32"/>
  <c r="D6" i="32"/>
  <c r="D16" i="32"/>
  <c r="D21" i="31"/>
  <c r="T21" i="31" s="1"/>
  <c r="D31" i="31"/>
  <c r="D14" i="31"/>
  <c r="D16" i="31"/>
  <c r="D21" i="28"/>
  <c r="T21" i="28" s="1"/>
  <c r="D29" i="28"/>
  <c r="V18" i="28"/>
  <c r="O87" i="32"/>
  <c r="C1" i="20"/>
  <c r="J6" i="31" l="1"/>
  <c r="T6" i="31"/>
  <c r="E6" i="32"/>
  <c r="T6" i="32"/>
  <c r="K86" i="28"/>
  <c r="O86" i="28"/>
  <c r="L86" i="28"/>
  <c r="J86" i="28"/>
  <c r="N86" i="28"/>
  <c r="M86" i="28"/>
  <c r="L29" i="31"/>
  <c r="O29" i="31"/>
  <c r="M29" i="31"/>
  <c r="Q29" i="31"/>
  <c r="N29" i="31"/>
  <c r="P29" i="31"/>
  <c r="N31" i="31"/>
  <c r="O31" i="31"/>
  <c r="P31" i="31"/>
  <c r="Q31" i="31"/>
  <c r="L31" i="31"/>
  <c r="M31" i="31"/>
  <c r="P21" i="31"/>
  <c r="Q21" i="31"/>
  <c r="N21" i="31"/>
  <c r="O21" i="31"/>
  <c r="L21" i="31"/>
  <c r="M21" i="31"/>
  <c r="G31" i="31"/>
  <c r="F31" i="31"/>
  <c r="H31" i="31"/>
  <c r="I31" i="31"/>
  <c r="J31" i="31"/>
  <c r="E31" i="31"/>
  <c r="M67" i="31"/>
  <c r="G29" i="31"/>
  <c r="E29" i="31"/>
  <c r="J29" i="31"/>
  <c r="F29" i="31"/>
  <c r="H29" i="31"/>
  <c r="I29" i="31"/>
  <c r="I21" i="31"/>
  <c r="J21" i="31"/>
  <c r="G21" i="31"/>
  <c r="H21" i="31"/>
  <c r="E21" i="31"/>
  <c r="F21" i="3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N46" i="31" s="1"/>
  <c r="F6" i="31"/>
  <c r="K46" i="31" s="1"/>
  <c r="G6" i="31"/>
  <c r="L46" i="31" s="1"/>
  <c r="E6" i="31"/>
  <c r="J46" i="31" s="1"/>
  <c r="N16" i="31"/>
  <c r="L76" i="31" s="1"/>
  <c r="O16" i="31"/>
  <c r="M76" i="31" s="1"/>
  <c r="L16" i="31"/>
  <c r="J76" i="31" s="1"/>
  <c r="M16" i="31"/>
  <c r="K76" i="31" s="1"/>
  <c r="P16" i="31"/>
  <c r="N76" i="31" s="1"/>
  <c r="Q16" i="31"/>
  <c r="O76" i="31" s="1"/>
  <c r="O14" i="31"/>
  <c r="M74" i="31" s="1"/>
  <c r="L14" i="31"/>
  <c r="J74" i="31" s="1"/>
  <c r="M14" i="31"/>
  <c r="K74" i="31" s="1"/>
  <c r="N14" i="31"/>
  <c r="L74" i="31" s="1"/>
  <c r="Q14" i="31"/>
  <c r="O74" i="31" s="1"/>
  <c r="P14" i="31"/>
  <c r="N74" i="31" s="1"/>
  <c r="O6" i="31"/>
  <c r="M68" i="31" s="1"/>
  <c r="P6" i="31"/>
  <c r="N68" i="31" s="1"/>
  <c r="M6" i="31"/>
  <c r="K68" i="31" s="1"/>
  <c r="N6" i="31"/>
  <c r="L68" i="31" s="1"/>
  <c r="L6" i="31"/>
  <c r="J68" i="31" s="1"/>
  <c r="Q6" i="31"/>
  <c r="O68" i="31" s="1"/>
  <c r="L79" i="32"/>
  <c r="M50" i="32"/>
  <c r="J79" i="32"/>
  <c r="K79" i="32"/>
  <c r="O79" i="32"/>
  <c r="N79" i="32"/>
  <c r="M79" i="32"/>
  <c r="O50" i="32"/>
  <c r="J50" i="32"/>
  <c r="L50" i="32"/>
  <c r="K50" i="32"/>
  <c r="N50" i="32"/>
  <c r="M50" i="28"/>
  <c r="O46" i="31"/>
  <c r="I21" i="28"/>
  <c r="N58" i="28" s="1"/>
  <c r="J21" i="28"/>
  <c r="O58" i="28" s="1"/>
  <c r="H21" i="28"/>
  <c r="M58" i="28" s="1"/>
  <c r="L21" i="28"/>
  <c r="J87" i="28" s="1"/>
  <c r="P21" i="28"/>
  <c r="N87" i="28" s="1"/>
  <c r="Q21" i="28"/>
  <c r="O87" i="28" s="1"/>
  <c r="M21" i="28"/>
  <c r="K87" i="28" s="1"/>
  <c r="F21" i="28"/>
  <c r="K58" i="28" s="1"/>
  <c r="G21" i="28"/>
  <c r="L58" i="28" s="1"/>
  <c r="E21" i="28"/>
  <c r="J58" i="28" s="1"/>
  <c r="N21" i="28"/>
  <c r="L87" i="28" s="1"/>
  <c r="O21" i="28"/>
  <c r="M87" i="28" s="1"/>
  <c r="I31" i="28"/>
  <c r="N67" i="28" s="1"/>
  <c r="J31" i="28"/>
  <c r="O67" i="28" s="1"/>
  <c r="L31" i="28"/>
  <c r="J96" i="28" s="1"/>
  <c r="F31" i="28"/>
  <c r="K67" i="28" s="1"/>
  <c r="P31" i="28"/>
  <c r="N96" i="28" s="1"/>
  <c r="M31" i="28"/>
  <c r="K96" i="28" s="1"/>
  <c r="E31" i="28"/>
  <c r="J67" i="28" s="1"/>
  <c r="N31" i="28"/>
  <c r="L96" i="28" s="1"/>
  <c r="O31" i="28"/>
  <c r="M96" i="28" s="1"/>
  <c r="G31" i="28"/>
  <c r="L67" i="28" s="1"/>
  <c r="H31" i="28"/>
  <c r="M67" i="28" s="1"/>
  <c r="Q31" i="28"/>
  <c r="O96" i="28" s="1"/>
  <c r="I29" i="28"/>
  <c r="N66" i="28" s="1"/>
  <c r="J29" i="28"/>
  <c r="O66" i="28" s="1"/>
  <c r="G29" i="28"/>
  <c r="L66" i="28" s="1"/>
  <c r="L29" i="28"/>
  <c r="J94" i="28" s="1"/>
  <c r="F29" i="28"/>
  <c r="K66" i="28" s="1"/>
  <c r="P29" i="28"/>
  <c r="N94" i="28" s="1"/>
  <c r="M29" i="28"/>
  <c r="K94" i="28" s="1"/>
  <c r="E29" i="28"/>
  <c r="J66" i="28" s="1"/>
  <c r="N29" i="28"/>
  <c r="L94" i="28" s="1"/>
  <c r="O29" i="28"/>
  <c r="M94" i="28" s="1"/>
  <c r="H29" i="28"/>
  <c r="M66" i="28" s="1"/>
  <c r="Q29" i="28"/>
  <c r="O94" i="28" s="1"/>
  <c r="N31" i="32"/>
  <c r="L101" i="32" s="1"/>
  <c r="O31" i="32"/>
  <c r="M101" i="32" s="1"/>
  <c r="P31" i="32"/>
  <c r="N101" i="32" s="1"/>
  <c r="Q31" i="32"/>
  <c r="O101" i="32" s="1"/>
  <c r="M31" i="32"/>
  <c r="K101" i="32" s="1"/>
  <c r="L31" i="32"/>
  <c r="J101" i="32" s="1"/>
  <c r="P29" i="32"/>
  <c r="N99" i="32" s="1"/>
  <c r="L29" i="32"/>
  <c r="J99" i="32" s="1"/>
  <c r="M29" i="32"/>
  <c r="K99" i="32" s="1"/>
  <c r="N29" i="32"/>
  <c r="L99" i="32" s="1"/>
  <c r="O29" i="32"/>
  <c r="M99" i="32" s="1"/>
  <c r="Q29" i="32"/>
  <c r="O99" i="32" s="1"/>
  <c r="Q21" i="32"/>
  <c r="O92" i="32" s="1"/>
  <c r="O21" i="32"/>
  <c r="M92" i="32" s="1"/>
  <c r="N21" i="32"/>
  <c r="L92" i="32" s="1"/>
  <c r="M21" i="32"/>
  <c r="K92" i="32" s="1"/>
  <c r="L21" i="32"/>
  <c r="J92" i="32" s="1"/>
  <c r="P21" i="32"/>
  <c r="N92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96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88" i="32" s="1"/>
  <c r="Q16" i="32"/>
  <c r="O88" i="32" s="1"/>
  <c r="P14" i="32"/>
  <c r="N86" i="32" s="1"/>
  <c r="Q14" i="32"/>
  <c r="O86" i="32" s="1"/>
  <c r="P6" i="32"/>
  <c r="N80" i="32" s="1"/>
  <c r="Q6" i="32"/>
  <c r="O80" i="32" s="1"/>
  <c r="N16" i="32"/>
  <c r="L88" i="32" s="1"/>
  <c r="O16" i="32"/>
  <c r="M88" i="32" s="1"/>
  <c r="N14" i="32"/>
  <c r="L86" i="32" s="1"/>
  <c r="O14" i="32"/>
  <c r="M86" i="32" s="1"/>
  <c r="N6" i="32"/>
  <c r="L80" i="32" s="1"/>
  <c r="O6" i="32"/>
  <c r="M80" i="32" s="1"/>
  <c r="L16" i="32"/>
  <c r="J88" i="32" s="1"/>
  <c r="M16" i="32"/>
  <c r="K88" i="32" s="1"/>
  <c r="L14" i="32"/>
  <c r="J86" i="32" s="1"/>
  <c r="M14" i="32"/>
  <c r="K86" i="32" s="1"/>
  <c r="L6" i="32"/>
  <c r="J80" i="32" s="1"/>
  <c r="M6" i="32"/>
  <c r="K80" i="32" s="1"/>
  <c r="E16" i="32"/>
  <c r="J56" i="32" s="1"/>
  <c r="J16" i="32"/>
  <c r="O56" i="32" s="1"/>
  <c r="E14" i="32"/>
  <c r="J54" i="32" s="1"/>
  <c r="J14" i="32"/>
  <c r="O54" i="32" s="1"/>
  <c r="J46" i="32"/>
  <c r="J6" i="32"/>
  <c r="O46" i="32" s="1"/>
  <c r="L96" i="32"/>
  <c r="H16" i="32"/>
  <c r="M56" i="32" s="1"/>
  <c r="I16" i="32"/>
  <c r="N56" i="32" s="1"/>
  <c r="H14" i="32"/>
  <c r="M54" i="32" s="1"/>
  <c r="I14" i="32"/>
  <c r="N54" i="32" s="1"/>
  <c r="N96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67" i="31"/>
  <c r="O50" i="31"/>
  <c r="M64" i="32"/>
  <c r="K96" i="32"/>
  <c r="O96" i="32"/>
  <c r="J91" i="28"/>
  <c r="J96" i="32"/>
  <c r="J76" i="28"/>
  <c r="L64" i="32"/>
  <c r="J64" i="32"/>
  <c r="K64" i="32"/>
  <c r="O64" i="32"/>
  <c r="N64" i="32"/>
  <c r="J62" i="28"/>
  <c r="K67" i="31"/>
  <c r="K50" i="31"/>
  <c r="J50" i="28"/>
  <c r="M50" i="31"/>
  <c r="J67" i="31"/>
  <c r="O76" i="28"/>
  <c r="N67" i="31"/>
  <c r="L67" i="31"/>
  <c r="M76" i="28"/>
  <c r="L50" i="28"/>
  <c r="M91" i="28"/>
  <c r="L50" i="31"/>
  <c r="N50" i="31"/>
  <c r="O91" i="28"/>
  <c r="J50" i="31"/>
  <c r="M62" i="28"/>
  <c r="L91" i="28"/>
  <c r="L62" i="28"/>
  <c r="N76" i="28"/>
  <c r="K76" i="28"/>
  <c r="N91" i="28"/>
  <c r="K91" i="28"/>
  <c r="K50" i="28"/>
  <c r="K62" i="28"/>
  <c r="L76" i="28"/>
  <c r="O50" i="28"/>
  <c r="O62" i="28"/>
  <c r="N62" i="28"/>
  <c r="N50" i="28"/>
  <c r="V33" i="32"/>
  <c r="V18" i="32"/>
  <c r="V33" i="31"/>
  <c r="V18" i="31"/>
  <c r="V33" i="28"/>
  <c r="K52" i="28"/>
  <c r="N52" i="28"/>
  <c r="O52" i="28"/>
  <c r="L52" i="28"/>
  <c r="J52" i="28"/>
  <c r="M82" i="28"/>
  <c r="N82" i="28"/>
  <c r="L82" i="28"/>
  <c r="O82" i="28"/>
  <c r="K82" i="28"/>
  <c r="J82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7" authorId="1" shapeId="0" xr:uid="{91AB072F-8BED-4493-AC90-B20391706960}">
      <text>
        <r>
          <rPr>
            <b/>
            <sz val="9"/>
            <color indexed="81"/>
            <rFont val="Tahoma"/>
            <family val="2"/>
          </rPr>
          <t>Mc Guire, Jason:
Allowing current gas cookers to double means a market share of 26% in 2070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E2EF05B5-AEE2-4641-9EEF-75776340ABFC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41% of Apartment have Gas Heating  in 2018- allow this to increase by 20%market share by 2025, then no new switching to gas allowed. 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7319BB70-D2C4-4F7C-AAD4-315751935062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41% of Apartment have Gas Heating  in 2018- allow this to increase by 20%market share by 2025, then no new switching to gas allowed.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6D0E400A-D328-4E84-8DBB-EFEE060F3120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54% of Attached have Gas Heating  in 2018- allow this to increase by 40%market share by 2025, then no new switching to gas allowed. 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90B491A9-640A-4B71-B34B-61C3FEC35F21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54% of Attached have Gas Heating  in 2018- allow this to increase by 20%market share by 2025, then no new switching to gas allowed.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7466DE88-CC2F-4F99-B321-4FCFBED4A6A6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16% of Detached have Gas Heating - do not allow this to increase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959CEC42-DFB8-44AD-B936-CCB8ACBBA4BF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16% of Detached have Gas Heating - do not allow this to increase</t>
        </r>
      </text>
    </comment>
  </commentList>
</comments>
</file>

<file path=xl/sharedStrings.xml><?xml version="1.0" encoding="utf-8"?>
<sst xmlns="http://schemas.openxmlformats.org/spreadsheetml/2006/main" count="4812" uniqueCount="406">
  <si>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</si>
  <si>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</si>
  <si>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</si>
  <si>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</si>
  <si>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</si>
  <si>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</si>
  <si>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</si>
  <si>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</si>
  <si>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</si>
  <si>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</si>
  <si>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</si>
  <si>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</si>
  <si>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</si>
  <si>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</si>
  <si>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</si>
  <si>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</si>
  <si>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</si>
  <si>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</si>
  <si>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</si>
  <si>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</si>
  <si>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</si>
  <si>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</si>
  <si>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</si>
  <si>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</si>
  <si>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</si>
  <si>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</si>
  <si>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</si>
  <si>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</si>
  <si>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</si>
  <si>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</si>
  <si>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</si>
  <si>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</si>
  <si>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</si>
  <si>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</si>
  <si>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</si>
  <si>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</si>
  <si>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</si>
  <si>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</si>
  <si>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</si>
  <si>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</si>
  <si>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</si>
  <si>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</si>
  <si>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</si>
  <si>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</si>
  <si>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</si>
  <si>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</si>
  <si>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</si>
  <si>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</si>
  <si>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</si>
  <si>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</si>
  <si>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</si>
  <si>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</si>
  <si>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</si>
  <si>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</si>
  <si>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</si>
  <si>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</si>
  <si>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</si>
  <si>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</si>
  <si>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</si>
  <si>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</si>
  <si>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</si>
  <si>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</si>
  <si>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</si>
  <si>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</si>
  <si>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</si>
  <si>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</si>
  <si>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</si>
  <si>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</si>
  <si>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</si>
  <si>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</si>
  <si>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</si>
  <si>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</si>
  <si>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</si>
  <si>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</si>
  <si>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</si>
  <si>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</si>
  <si>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</si>
  <si>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</si>
  <si>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</si>
  <si>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</si>
  <si>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</si>
  <si>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</si>
  <si>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</si>
  <si>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</si>
  <si>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</si>
  <si>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</si>
  <si>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</si>
  <si>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</si>
  <si>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</si>
  <si>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</si>
  <si>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</si>
  <si>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</si>
  <si>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</si>
  <si>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</si>
  <si>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</si>
  <si>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</si>
  <si>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</si>
  <si>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</si>
  <si>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</si>
  <si>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</si>
  <si>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</si>
  <si>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</si>
  <si>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</si>
  <si>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</si>
  <si>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</si>
  <si>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</si>
  <si>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</si>
  <si>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</si>
  <si>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</si>
  <si>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</si>
  <si>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</si>
  <si>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</si>
  <si>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</si>
  <si>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</si>
  <si>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</si>
  <si>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</si>
  <si>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</si>
  <si>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</si>
  <si>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</si>
  <si>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</si>
  <si>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</si>
  <si>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</si>
  <si>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</si>
  <si>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</si>
  <si>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</si>
  <si>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</si>
  <si>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</si>
  <si>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</si>
  <si>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</si>
  <si>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</si>
  <si>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</si>
  <si>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</si>
  <si>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</si>
  <si>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</si>
  <si>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</si>
  <si>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</si>
  <si>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</si>
  <si>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</si>
  <si>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</si>
  <si>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</si>
  <si>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</si>
  <si>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</si>
  <si>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</si>
  <si>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</si>
  <si>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</si>
  <si>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</si>
  <si>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</si>
  <si>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</si>
  <si>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</si>
  <si>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</si>
  <si>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</si>
  <si>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</si>
  <si>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</si>
  <si>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</si>
  <si>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</si>
  <si>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</si>
  <si>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</si>
  <si>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</si>
  <si>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</si>
  <si>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</si>
  <si>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</si>
  <si>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</si>
  <si>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</si>
  <si>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</si>
  <si>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</si>
  <si>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</si>
  <si>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</si>
  <si>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</si>
  <si>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</si>
  <si>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</si>
  <si>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</si>
  <si>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</si>
  <si>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</si>
  <si>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</si>
  <si>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</si>
  <si>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</si>
  <si>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</si>
  <si>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</si>
  <si>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</si>
  <si>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</si>
  <si>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</si>
  <si>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</si>
  <si>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</si>
  <si>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</si>
  <si>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</si>
  <si>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</si>
  <si>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</si>
  <si>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</si>
  <si>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</si>
  <si>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</si>
  <si>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</si>
  <si>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</si>
  <si>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</si>
  <si>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</si>
  <si>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</si>
  <si>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</si>
  <si>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</si>
  <si>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</si>
  <si>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</si>
  <si>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</si>
  <si>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</si>
  <si>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</si>
  <si>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</si>
  <si>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</si>
  <si>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</si>
  <si>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</si>
  <si>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</si>
  <si>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</si>
  <si>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</si>
  <si>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</si>
  <si>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</si>
  <si>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</si>
  <si>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</si>
  <si>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</si>
  <si>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</si>
  <si>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</si>
  <si>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</si>
  <si>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</si>
  <si>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</si>
  <si>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</si>
  <si>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</si>
  <si>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</si>
  <si>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</si>
  <si>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</si>
  <si>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</si>
  <si>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</si>
  <si>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</si>
  <si>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</si>
  <si>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</si>
  <si>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</si>
  <si>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</si>
  <si>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</si>
  <si>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</si>
  <si>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</si>
  <si>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</si>
  <si>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</si>
  <si>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</si>
  <si>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</si>
  <si>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</si>
  <si>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</si>
  <si>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</si>
  <si>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</si>
  <si>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</si>
  <si>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</si>
  <si>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</si>
  <si>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</si>
  <si>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</si>
  <si>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</si>
  <si>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</si>
  <si>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</si>
  <si>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</si>
  <si>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Gas in residential Attached water heating</t>
  </si>
  <si>
    <t>Maximum share of Solar in residential Attached water heating</t>
  </si>
  <si>
    <t>RSDSH_Det</t>
  </si>
  <si>
    <t>RSDWH_Det</t>
  </si>
  <si>
    <t>PSET_CI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</si>
  <si>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</si>
  <si>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</si>
  <si>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</si>
  <si>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</si>
  <si>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</si>
  <si>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</si>
  <si>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</si>
  <si>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</si>
  <si>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</si>
  <si>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</si>
  <si>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</si>
  <si>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</si>
  <si>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</si>
  <si>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</si>
  <si>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</si>
  <si>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</si>
  <si>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</si>
  <si>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</si>
  <si>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</si>
  <si>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</si>
  <si>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</si>
  <si>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</si>
  <si>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</si>
  <si>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</si>
  <si>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</si>
  <si>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</si>
  <si>
    <t>~TFM_Fill-R: w=COP; Hcol=Region</t>
  </si>
  <si>
    <t>CEFF</t>
  </si>
  <si>
    <t>R-S*HPN*, R-H*HPN*,</t>
  </si>
  <si>
    <t>RSD</t>
  </si>
  <si>
    <t>R-HC_Apt_ELC_HPN1</t>
  </si>
  <si>
    <t>RSDSC_Apt</t>
  </si>
  <si>
    <t>ANNUAL</t>
  </si>
  <si>
    <t>R-HC_Apt_ELC_HPN2</t>
  </si>
  <si>
    <t>R-HC_Att_ELC_HPN1</t>
  </si>
  <si>
    <t>RSDSC_Att</t>
  </si>
  <si>
    <t>R-HC_Att_ELC_HPN2</t>
  </si>
  <si>
    <t>R-HC_Det_ELC_HPN1</t>
  </si>
  <si>
    <t>RSDSC_Det</t>
  </si>
  <si>
    <t>R-HC_Det_ELC_HPN2</t>
  </si>
  <si>
    <t>R-SH_Apt_ELC_HPN1</t>
  </si>
  <si>
    <t>R-SH_Apt_ELC_HPN2</t>
  </si>
  <si>
    <t>R-SH_Apt_ELC_HPN3</t>
  </si>
  <si>
    <t>R-SH_Att_ELC_HPN1</t>
  </si>
  <si>
    <t>R-SH_Att_ELC_HPN2</t>
  </si>
  <si>
    <t>R-SH_Att_ELC_HPN3</t>
  </si>
  <si>
    <t>R-SH_Det_ELC_HPN1</t>
  </si>
  <si>
    <t>R-SH_Det_ELC_HPN2</t>
  </si>
  <si>
    <t>R-SH_Det_ELC_HPN3</t>
  </si>
  <si>
    <t>R-SW_Apt_ELC_HPN1</t>
  </si>
  <si>
    <t>R-SW_Apt_GAS_HHPN1</t>
  </si>
  <si>
    <t>R-SW_Apt_GAS_HPN1</t>
  </si>
  <si>
    <t>R-SW_Apt_GAS_HPN2</t>
  </si>
  <si>
    <t>R-SW_Att_ELC_HPN1</t>
  </si>
  <si>
    <t>R-SW_Att_ELC_HPN2</t>
  </si>
  <si>
    <t>R-SW_Att_GAS_HHPN1</t>
  </si>
  <si>
    <t>R-SW_Att_GAS_HPN1</t>
  </si>
  <si>
    <t>R-SW_Att_GAS_HPN2</t>
  </si>
  <si>
    <t>R-SW_Det_ELC_HPN1</t>
  </si>
  <si>
    <t>R-SW_Det_ELC_HPN2</t>
  </si>
  <si>
    <t>R-SW_Det_GAS_HHPN1</t>
  </si>
  <si>
    <t>R-SW_Det_GAS_HPN1</t>
  </si>
  <si>
    <t>R-SW_Det_GAS_HPN2</t>
  </si>
  <si>
    <t>~TFM_INS-TS</t>
  </si>
  <si>
    <t>PSET_PN</t>
  </si>
  <si>
    <t>Cset_CN</t>
  </si>
  <si>
    <t>Other_Indexes</t>
  </si>
  <si>
    <t>\I: Gas Heat Pumps</t>
  </si>
  <si>
    <t>\I: Hybrid Heat Pumps</t>
  </si>
  <si>
    <t>RSDAHT</t>
  </si>
  <si>
    <t>\I: Electrical Heat Pumps</t>
  </si>
  <si>
    <t>Input to control ambient heat per unit of heat produced</t>
  </si>
  <si>
    <t>FLO_SHAR</t>
  </si>
  <si>
    <t>Minimum share of Coal in residential Detached space heating</t>
  </si>
  <si>
    <t>Minimum share of Biodiesel in residential Detached space heating</t>
  </si>
  <si>
    <t>Minimum share of Ethanol in residential Detached space heating</t>
  </si>
  <si>
    <t>Minimum share of LPG in residential Detached space heating</t>
  </si>
  <si>
    <t>Minimum share of Electricity ( Non-HP ) in residential Detached space heating</t>
  </si>
  <si>
    <t>Minimum share of Electricity ( HP ) in residential Detached space heating</t>
  </si>
  <si>
    <t>Minimum share of Oil in residential Detached space heating</t>
  </si>
  <si>
    <t>Minimum share of Gas in residential Detached space heating</t>
  </si>
  <si>
    <t>Minimum share of Peat in residential Detached space heating</t>
  </si>
  <si>
    <t>Minimum share of Solid Multi-Fuel in residential Detached space heating</t>
  </si>
  <si>
    <t>Minimum share of Wood in residential Detached space heating</t>
  </si>
  <si>
    <t>Minimum share of Heat in residential Detached space heating</t>
  </si>
  <si>
    <t>Minimum share of Geothermal in residential Detached space heating</t>
  </si>
  <si>
    <t>Minimum share of Coal in residential Detached water heating</t>
  </si>
  <si>
    <t>Minimum share of Biodiesel in residential Detached water heating</t>
  </si>
  <si>
    <t>Minimum share of Ethanol in residential Detached water heating</t>
  </si>
  <si>
    <t>Minimum share of LPG in residential Detached water heating</t>
  </si>
  <si>
    <t>Minimum share of Electricity ( Non-HP ) in residential Detached water heating</t>
  </si>
  <si>
    <t>Minimum share of Electricity ( HP ) in residential Detached water heating</t>
  </si>
  <si>
    <t>Minimum share of Oil in residential Detached water heating</t>
  </si>
  <si>
    <t>Minimum share of Gas in residential Detached water heating</t>
  </si>
  <si>
    <t>Minimum share of Peat in residential Detached water heating</t>
  </si>
  <si>
    <t>Minimum share of Solid Multi-Fuel in residential Detached water heating</t>
  </si>
  <si>
    <t>Minimum share of Wood in residential Detached water heating</t>
  </si>
  <si>
    <t>Minimum share of Heat in residential Detached water heating</t>
  </si>
  <si>
    <t>Minimum share of Solar in residential Detached water heating</t>
  </si>
  <si>
    <t>Maximum share of Solar in residential Detached water heating</t>
  </si>
  <si>
    <t>Maximum share of Gas in residential Detached water heating</t>
  </si>
  <si>
    <t>Maximum share of Gas in residential Detached space heating</t>
  </si>
  <si>
    <t>Maximum share of Coal in residential Detached space heating</t>
  </si>
  <si>
    <t>Maximum share of Biodiesel in residential Detached space heating</t>
  </si>
  <si>
    <t>Maximum share of Ethanol in residential Detached space heating</t>
  </si>
  <si>
    <t>Maximum share of LPG in residential Detached space heating</t>
  </si>
  <si>
    <t>Maximum share of Electricity ( Non-HP ) in residential Detached space heating</t>
  </si>
  <si>
    <t>Maximum share of Electricity ( HP ) in residential Detached space heating</t>
  </si>
  <si>
    <t>Maximum share of Oil in residential Detached space heating</t>
  </si>
  <si>
    <t>Maximum share of Peat in residential Detached space heating</t>
  </si>
  <si>
    <t>Maximum share of Solid Multi-Fuel in residential Detached space heating</t>
  </si>
  <si>
    <t>Maximum share of Wood in residential Detached space heating</t>
  </si>
  <si>
    <t>Maximum share of Heat in residential Detached space heating</t>
  </si>
  <si>
    <t>Maximum share of Geothermal in residential Detached space heating</t>
  </si>
  <si>
    <t>Maximum share of Coal in residential Detached water heating</t>
  </si>
  <si>
    <t>Maximum share of Biodiesel in residential Detached water heating</t>
  </si>
  <si>
    <t>Maximum share of Ethanol in residential Detached water heating</t>
  </si>
  <si>
    <t>Maximum share of LPG in residential Detached water heating</t>
  </si>
  <si>
    <t>Maximum share of Electricity ( Non-HP ) in residential Detached water heating</t>
  </si>
  <si>
    <t>Maximum share of Electricity ( HP ) in residential Detached water heating</t>
  </si>
  <si>
    <t>Maximum share of Oil in residential Detached water heating</t>
  </si>
  <si>
    <t>Maximum share of Peat in residential Detached water heating</t>
  </si>
  <si>
    <t>Maximum share of Solid Multi-Fuel in residential Detached water heating</t>
  </si>
  <si>
    <t>Maximum share of Wood in residential Detached water heating</t>
  </si>
  <si>
    <t>Maximum share of Heat in residential Detached water heating</t>
  </si>
  <si>
    <t>Sum of Pv</t>
  </si>
  <si>
    <t/>
  </si>
  <si>
    <t>Period</t>
  </si>
  <si>
    <t>Processset</t>
  </si>
  <si>
    <t>Region</t>
  </si>
  <si>
    <t>R-BLD_Apt</t>
  </si>
  <si>
    <t>DMD_RSD-BLD-APT</t>
  </si>
  <si>
    <t>R-BLD_AptN1</t>
  </si>
  <si>
    <t>R-BLD_Att</t>
  </si>
  <si>
    <t>DMD_RSD-BLD-ATT</t>
  </si>
  <si>
    <t>R-BLD_Att-N1</t>
  </si>
  <si>
    <t>R-BLD_Det</t>
  </si>
  <si>
    <t>DMD_RSD-BLD-DET</t>
  </si>
  <si>
    <t>R-BLD_Det-N1</t>
  </si>
  <si>
    <t>This table is used to calculated the % share of fuels</t>
  </si>
  <si>
    <t>Total-E</t>
  </si>
  <si>
    <t>Total-N</t>
  </si>
  <si>
    <t>ELC</t>
  </si>
  <si>
    <t>FOLD INCREASE</t>
  </si>
  <si>
    <t>SEED VALUE</t>
  </si>
  <si>
    <t>BDL</t>
  </si>
  <si>
    <t>Maximum Biodiesel Share change per year</t>
  </si>
  <si>
    <t>RSDSH_Apt,RSDWH_Apt</t>
  </si>
  <si>
    <t>RSDSH_Att,RSDWH_Att</t>
  </si>
  <si>
    <t>RSDSH_Det,RSDWH_Det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</si>
</sst>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  <numFmt numFmtId="182" formatCode="_-* #,##0_-;\-* #,##0_-;_-* &quot;-&quot;??_-;_-@_-"/>
  </numFmts>
  <fonts count="8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  <font>
      <sz val="8.25"/>
      <color rgb="FF000000"/>
      <name val="Microsoft Sans Serif"/>
      <family val="2"/>
    </font>
    <font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9595"/>
        <bgColor rgb="FF959595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82" fillId="0" borderId="0" applyFont="0" applyFill="0" applyBorder="0" applyAlignment="0" applyProtection="0"/>
  </cellStyleXfs>
  <cellXfs count="123">
    <xf numFmtId="0" fontId="0" fillId="0" borderId="0" xfId="0"/>
    <xf numFmtId="0" fontId="65" fillId="0" borderId="0" xfId="34361" applyFont="1" applyFill="1" applyAlignment="1">
      <alignment vertical="center"/>
    </xf>
    <xf numFmtId="0" fontId="66" fillId="37" borderId="0" xfId="34362" applyFont="1" applyFill="1" applyBorder="1" applyAlignment="1">
      <alignment vertical="top"/>
    </xf>
    <xf numFmtId="0" fontId="67" fillId="0" borderId="0" xfId="34361" applyFont="1" applyBorder="1" applyAlignment="1">
      <alignment horizontal="left" vertical="center"/>
    </xf>
    <xf numFmtId="0" fontId="68" fillId="38" borderId="24" xfId="34362" applyFont="1" applyFill="1" applyBorder="1" applyAlignment="1">
      <alignment vertical="top"/>
    </xf>
    <xf numFmtId="0" fontId="70" fillId="0" borderId="0" xfId="0" applyFont="1" applyAlignment="1">
      <alignment vertical="center"/>
    </xf>
    <xf numFmtId="0" fontId="64" fillId="39" borderId="28" xfId="3468" applyFont="1" applyFill="1" applyBorder="1" applyAlignment="1">
      <alignment vertical="center" wrapText="1"/>
    </xf>
    <xf numFmtId="0" fontId="64" fillId="39" borderId="30" xfId="3468" applyFont="1" applyFill="1" applyBorder="1" applyAlignment="1">
      <alignment horizontal="center" vertical="center" wrapText="1"/>
    </xf>
    <xf numFmtId="0" fontId="64" fillId="39" borderId="28" xfId="3468" applyFont="1" applyFill="1" applyBorder="1" applyAlignment="1">
      <alignment horizontal="left" vertical="center" wrapText="1"/>
    </xf>
    <xf numFmtId="0" fontId="3" fillId="44" borderId="7" xfId="34380" applyFont="1" applyFill="1" applyBorder="1" applyAlignment="1">
      <alignment horizontal="left" vertical="center"/>
    </xf>
    <xf numFmtId="0" fontId="69" fillId="39" borderId="26" xfId="0" applyFont="1" applyFill="1" applyBorder="1" applyAlignment="1">
      <alignment vertical="center"/>
    </xf>
    <xf numFmtId="0" fontId="69" fillId="39" borderId="27" xfId="0" applyFont="1" applyFill="1" applyBorder="1" applyAlignment="1">
      <alignment vertical="center"/>
    </xf>
    <xf numFmtId="0" fontId="3" fillId="40" borderId="33" xfId="34380" applyFont="1" applyFill="1" applyBorder="1" applyAlignment="1">
      <alignment vertical="center"/>
    </xf>
    <xf numFmtId="0" fontId="3" fillId="0" borderId="0" xfId="34361" applyFont="1" applyFill="1" applyAlignment="1">
      <alignment vertical="center"/>
    </xf>
    <xf numFmtId="0" fontId="3" fillId="0" borderId="0" xfId="34361" applyFont="1" applyAlignment="1">
      <alignment vertical="center"/>
    </xf>
    <xf numFmtId="0" fontId="3" fillId="0" borderId="0" xfId="34361" applyFont="1" applyBorder="1" applyAlignment="1">
      <alignment vertical="center"/>
    </xf>
    <xf numFmtId="14" fontId="3" fillId="0" borderId="0" xfId="34361" applyNumberFormat="1" applyFont="1" applyBorder="1" applyAlignment="1">
      <alignment horizontal="left" vertical="center"/>
    </xf>
    <xf numFmtId="0" fontId="3" fillId="0" borderId="24" xfId="34361" applyFont="1" applyBorder="1" applyAlignment="1">
      <alignment vertical="center"/>
    </xf>
    <xf numFmtId="0" fontId="67" fillId="0" borderId="33" xfId="34380" applyFont="1" applyBorder="1" applyAlignment="1">
      <alignment vertical="center"/>
    </xf>
    <xf numFmtId="0" fontId="67" fillId="0" borderId="7" xfId="34380" applyFont="1" applyBorder="1" applyAlignment="1">
      <alignment horizontal="left" vertical="center"/>
    </xf>
    <xf numFmtId="0" fontId="74" fillId="0" borderId="0" xfId="2882" applyNumberFormat="1" applyFont="1" applyFill="1" applyBorder="1" applyAlignment="1">
      <alignment horizontal="left" vertical="center"/>
    </xf>
    <xf numFmtId="0" fontId="73" fillId="0" borderId="0" xfId="0" applyFont="1" applyAlignment="1">
      <alignment vertical="center"/>
    </xf>
    <xf numFmtId="0" fontId="67" fillId="0" borderId="0" xfId="0" applyFont="1"/>
    <xf numFmtId="0" fontId="67" fillId="0" borderId="0" xfId="0" applyFont="1" applyAlignment="1">
      <alignment vertical="center"/>
    </xf>
    <xf numFmtId="0" fontId="67" fillId="0" borderId="0" xfId="0" applyFont="1" applyAlignment="1">
      <alignment horizontal="left" vertical="center"/>
    </xf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25" xfId="0" applyFont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67" fillId="0" borderId="29" xfId="0" applyFont="1" applyBorder="1" applyAlignment="1">
      <alignment vertical="center"/>
    </xf>
    <xf numFmtId="0" fontId="67" fillId="37" borderId="0" xfId="0" applyFont="1" applyFill="1" applyAlignment="1">
      <alignment horizontal="left" vertical="center"/>
    </xf>
    <xf numFmtId="0" fontId="67" fillId="40" borderId="0" xfId="0" applyFont="1" applyFill="1" applyAlignment="1">
      <alignment horizontal="left" vertical="center"/>
    </xf>
    <xf numFmtId="10" fontId="67" fillId="0" borderId="29" xfId="34379" applyNumberFormat="1" applyFont="1" applyFill="1" applyBorder="1" applyAlignment="1">
      <alignment horizontal="left" vertical="center"/>
    </xf>
    <xf numFmtId="10" fontId="67" fillId="0" borderId="0" xfId="34379" applyNumberFormat="1" applyFont="1" applyFill="1" applyBorder="1" applyAlignment="1">
      <alignment horizontal="left" vertical="center"/>
    </xf>
    <xf numFmtId="10" fontId="67" fillId="0" borderId="0" xfId="34379" applyNumberFormat="1" applyFont="1" applyFill="1" applyAlignment="1">
      <alignment horizontal="left" vertical="center"/>
    </xf>
    <xf numFmtId="0" fontId="67" fillId="41" borderId="0" xfId="0" applyFont="1" applyFill="1"/>
    <xf numFmtId="0" fontId="75" fillId="0" borderId="34" xfId="0" applyFont="1" applyBorder="1"/>
    <xf numFmtId="181" fontId="6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3" fillId="0" borderId="0" xfId="0" applyFont="1" applyFill="1" applyAlignment="1">
      <alignment vertical="center"/>
    </xf>
    <xf numFmtId="0" fontId="73" fillId="0" borderId="0" xfId="0" applyFont="1" applyBorder="1" applyAlignment="1">
      <alignment vertical="center"/>
    </xf>
    <xf numFmtId="0" fontId="75" fillId="0" borderId="25" xfId="0" applyFont="1" applyFill="1" applyBorder="1" applyAlignment="1">
      <alignment vertical="center"/>
    </xf>
    <xf numFmtId="0" fontId="77" fillId="0" borderId="25" xfId="0" applyFont="1" applyBorder="1" applyAlignment="1">
      <alignment vertical="center"/>
    </xf>
    <xf numFmtId="0" fontId="67" fillId="43" borderId="0" xfId="0" applyFont="1" applyFill="1" applyAlignment="1">
      <alignment vertical="center"/>
    </xf>
    <xf numFmtId="0" fontId="77" fillId="0" borderId="27" xfId="0" applyFont="1" applyBorder="1" applyAlignment="1">
      <alignment vertical="center"/>
    </xf>
    <xf numFmtId="10" fontId="67" fillId="37" borderId="31" xfId="34379" applyNumberFormat="1" applyFont="1" applyFill="1" applyBorder="1" applyAlignment="1">
      <alignment horizontal="right" vertical="center"/>
    </xf>
    <xf numFmtId="10" fontId="67" fillId="41" borderId="32" xfId="34379" applyNumberFormat="1" applyFont="1" applyFill="1" applyBorder="1" applyAlignment="1">
      <alignment vertical="center"/>
    </xf>
    <xf numFmtId="10" fontId="67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7" fillId="37" borderId="0" xfId="0" applyFont="1" applyFill="1" applyBorder="1" applyAlignment="1">
      <alignment horizontal="left" vertical="center"/>
    </xf>
    <xf numFmtId="9" fontId="64" fillId="39" borderId="28" xfId="3468" applyNumberFormat="1" applyFont="1" applyFill="1" applyBorder="1" applyAlignment="1">
      <alignment vertical="center" wrapText="1"/>
    </xf>
    <xf numFmtId="0" fontId="67" fillId="0" borderId="0" xfId="0" applyFont="1" applyBorder="1" applyAlignment="1">
      <alignment horizontal="center" vertical="center"/>
    </xf>
    <xf numFmtId="171" fontId="67" fillId="37" borderId="31" xfId="34379" applyNumberFormat="1" applyFont="1" applyFill="1" applyBorder="1" applyAlignment="1">
      <alignment horizontal="right" vertical="center"/>
    </xf>
    <xf numFmtId="0" fontId="67" fillId="0" borderId="12" xfId="0" applyFont="1" applyBorder="1" applyAlignment="1">
      <alignment vertical="center"/>
    </xf>
    <xf numFmtId="0" fontId="67" fillId="0" borderId="12" xfId="0" applyFont="1" applyBorder="1" applyAlignment="1">
      <alignment horizontal="left" vertical="center"/>
    </xf>
    <xf numFmtId="10" fontId="67" fillId="0" borderId="35" xfId="34379" applyNumberFormat="1" applyFont="1" applyFill="1" applyBorder="1" applyAlignment="1">
      <alignment horizontal="left" vertical="center"/>
    </xf>
    <xf numFmtId="0" fontId="67" fillId="37" borderId="0" xfId="0" applyFont="1" applyFill="1" applyAlignment="1">
      <alignment vertical="center"/>
    </xf>
    <xf numFmtId="0" fontId="67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7" fillId="0" borderId="12" xfId="34379" applyNumberFormat="1" applyFont="1" applyFill="1" applyBorder="1" applyAlignment="1">
      <alignment horizontal="left" vertical="center"/>
    </xf>
    <xf numFmtId="181" fontId="67" fillId="0" borderId="0" xfId="0" applyNumberFormat="1" applyFont="1"/>
    <xf numFmtId="9" fontId="67" fillId="0" borderId="0" xfId="0" applyNumberFormat="1" applyFont="1" applyAlignment="1">
      <alignment horizontal="left" vertical="center"/>
    </xf>
    <xf numFmtId="0" fontId="67" fillId="0" borderId="29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10" fontId="67" fillId="0" borderId="29" xfId="34379" applyNumberFormat="1" applyFont="1" applyBorder="1" applyAlignment="1">
      <alignment horizontal="left" vertical="center"/>
    </xf>
    <xf numFmtId="10" fontId="67" fillId="0" borderId="0" xfId="34379" applyNumberFormat="1" applyFont="1" applyBorder="1" applyAlignment="1">
      <alignment horizontal="left" vertical="center"/>
    </xf>
    <xf numFmtId="10" fontId="67" fillId="0" borderId="12" xfId="34379" applyNumberFormat="1" applyFont="1" applyBorder="1" applyAlignment="1">
      <alignment horizontal="left" vertical="center"/>
    </xf>
    <xf numFmtId="10" fontId="67" fillId="0" borderId="0" xfId="0" applyNumberFormat="1" applyFont="1" applyAlignment="1">
      <alignment horizontal="left" vertical="center"/>
    </xf>
    <xf numFmtId="10" fontId="67" fillId="0" borderId="0" xfId="34379" applyNumberFormat="1" applyFont="1" applyAlignment="1">
      <alignment horizontal="left" vertical="center"/>
    </xf>
    <xf numFmtId="0" fontId="0" fillId="0" borderId="29" xfId="0" applyBorder="1"/>
    <xf numFmtId="0" fontId="67" fillId="0" borderId="29" xfId="0" applyFont="1" applyBorder="1"/>
    <xf numFmtId="0" fontId="0" fillId="0" borderId="0" xfId="0" applyBorder="1"/>
    <xf numFmtId="0" fontId="67" fillId="0" borderId="0" xfId="0" applyFont="1" applyBorder="1"/>
    <xf numFmtId="0" fontId="0" fillId="0" borderId="12" xfId="0" applyBorder="1"/>
    <xf numFmtId="0" fontId="67" fillId="0" borderId="12" xfId="0" applyFont="1" applyBorder="1"/>
    <xf numFmtId="181" fontId="67" fillId="0" borderId="12" xfId="0" applyNumberFormat="1" applyFont="1" applyBorder="1"/>
    <xf numFmtId="0" fontId="64" fillId="45" borderId="28" xfId="3468" applyFont="1" applyFill="1" applyBorder="1" applyAlignment="1">
      <alignment vertical="center" wrapText="1"/>
    </xf>
    <xf numFmtId="0" fontId="67" fillId="45" borderId="0" xfId="0" applyFont="1" applyFill="1" applyAlignment="1">
      <alignment vertical="center"/>
    </xf>
    <xf numFmtId="0" fontId="67" fillId="45" borderId="0" xfId="0" applyFont="1" applyFill="1" applyBorder="1" applyAlignment="1">
      <alignment vertical="center"/>
    </xf>
    <xf numFmtId="0" fontId="67" fillId="45" borderId="0" xfId="0" applyFont="1" applyFill="1" applyAlignment="1">
      <alignment horizontal="left" vertical="center"/>
    </xf>
    <xf numFmtId="10" fontId="67" fillId="45" borderId="29" xfId="34379" applyNumberFormat="1" applyFont="1" applyFill="1" applyBorder="1" applyAlignment="1">
      <alignment horizontal="left" vertical="center"/>
    </xf>
    <xf numFmtId="9" fontId="75" fillId="41" borderId="0" xfId="34379" applyNumberFormat="1" applyFont="1" applyFill="1" applyAlignment="1">
      <alignment vertical="center"/>
    </xf>
    <xf numFmtId="10" fontId="75" fillId="41" borderId="0" xfId="34379" applyNumberFormat="1" applyFont="1" applyFill="1" applyAlignment="1">
      <alignment vertical="center"/>
    </xf>
    <xf numFmtId="171" fontId="64" fillId="39" borderId="28" xfId="3468" applyNumberFormat="1" applyFont="1" applyFill="1" applyBorder="1" applyAlignment="1">
      <alignment vertical="center" wrapText="1"/>
    </xf>
    <xf numFmtId="0" fontId="67" fillId="47" borderId="0" xfId="0" applyFont="1" applyFill="1" applyAlignment="1">
      <alignment vertical="center"/>
    </xf>
    <xf numFmtId="0" fontId="75" fillId="47" borderId="0" xfId="0" applyFont="1" applyFill="1" applyAlignment="1">
      <alignment vertical="center"/>
    </xf>
    <xf numFmtId="10" fontId="67" fillId="48" borderId="29" xfId="34379" applyNumberFormat="1" applyFont="1" applyFill="1" applyBorder="1" applyAlignment="1">
      <alignment horizontal="left" vertical="center"/>
    </xf>
    <xf numFmtId="10" fontId="67" fillId="48" borderId="0" xfId="34379" applyNumberFormat="1" applyFont="1" applyFill="1" applyBorder="1" applyAlignment="1">
      <alignment horizontal="left" vertical="center"/>
    </xf>
    <xf numFmtId="0" fontId="67" fillId="48" borderId="0" xfId="0" applyFont="1" applyFill="1" applyAlignment="1">
      <alignment vertical="center"/>
    </xf>
    <xf numFmtId="10" fontId="67" fillId="48" borderId="0" xfId="34379" applyNumberFormat="1" applyFont="1" applyFill="1" applyAlignment="1">
      <alignment horizontal="left" vertical="center"/>
    </xf>
    <xf numFmtId="9" fontId="78" fillId="41" borderId="0" xfId="34379" applyNumberFormat="1" applyFont="1" applyFill="1" applyAlignment="1">
      <alignment vertical="center"/>
    </xf>
    <xf numFmtId="171" fontId="67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7" fillId="0" borderId="0" xfId="0" applyFont="1" applyFill="1" applyAlignment="1">
      <alignment vertical="center"/>
    </xf>
    <xf numFmtId="0" fontId="67" fillId="0" borderId="0" xfId="0" applyFont="1" applyFill="1" applyAlignment="1">
      <alignment horizontal="left" vertical="center"/>
    </xf>
    <xf numFmtId="171" fontId="67" fillId="49" borderId="31" xfId="34379" applyNumberFormat="1" applyFont="1" applyFill="1" applyBorder="1" applyAlignment="1">
      <alignment horizontal="right" vertical="center"/>
    </xf>
    <xf numFmtId="0" fontId="79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9" fontId="78" fillId="50" borderId="0" xfId="34379" applyNumberFormat="1" applyFont="1" applyFill="1" applyAlignment="1">
      <alignment vertical="center"/>
    </xf>
    <xf numFmtId="0" fontId="1" fillId="0" borderId="0" xfId="34394" applyNumberFormat="1" applyFont="1" applyFill="1" applyBorder="1" applyAlignment="1" applyProtection="1"/>
    <xf numFmtId="49" fontId="81" fillId="51" borderId="37" xfId="34394" applyNumberFormat="1" applyFont="1" applyFill="1" applyBorder="1" applyAlignment="1">
      <alignment horizontal="center" vertical="center"/>
    </xf>
    <xf numFmtId="49" fontId="81" fillId="52" borderId="37" xfId="34394" applyNumberFormat="1" applyFont="1" applyFill="1" applyBorder="1" applyAlignment="1">
      <alignment horizontal="left" vertical="center"/>
    </xf>
    <xf numFmtId="0" fontId="81" fillId="52" borderId="37" xfId="34394" applyFont="1" applyFill="1" applyBorder="1" applyAlignment="1">
      <alignment horizontal="left" vertical="center"/>
    </xf>
    <xf numFmtId="0" fontId="81" fillId="53" borderId="37" xfId="34394" applyFont="1" applyFill="1" applyBorder="1" applyAlignment="1">
      <alignment horizontal="center" vertical="center"/>
    </xf>
    <xf numFmtId="49" fontId="81" fillId="53" borderId="37" xfId="34394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82" fontId="64" fillId="39" borderId="28" xfId="34395" applyNumberFormat="1" applyFont="1" applyFill="1" applyBorder="1" applyAlignment="1">
      <alignment vertical="center" wrapText="1"/>
    </xf>
    <xf numFmtId="171" fontId="64" fillId="39" borderId="28" xfId="34379" applyNumberFormat="1" applyFont="1" applyFill="1" applyBorder="1" applyAlignment="1">
      <alignment vertical="center" wrapText="1"/>
    </xf>
    <xf numFmtId="171" fontId="75" fillId="41" borderId="0" xfId="34379" applyNumberFormat="1" applyFont="1" applyFill="1" applyAlignment="1">
      <alignment vertical="center"/>
    </xf>
    <xf numFmtId="43" fontId="64" fillId="39" borderId="28" xfId="34395" applyFont="1" applyFill="1" applyBorder="1" applyAlignment="1">
      <alignment horizontal="left" vertical="center" wrapText="1" indent="5"/>
    </xf>
    <xf numFmtId="43" fontId="64" fillId="39" borderId="28" xfId="34395" applyFont="1" applyFill="1" applyBorder="1" applyAlignment="1">
      <alignment horizontal="left" vertical="center" wrapText="1" indent="4"/>
    </xf>
    <xf numFmtId="43" fontId="64" fillId="39" borderId="28" xfId="34395" applyFont="1" applyFill="1" applyBorder="1" applyAlignment="1">
      <alignment horizontal="left" vertical="center" wrapText="1" indent="3"/>
    </xf>
    <xf numFmtId="0" fontId="67" fillId="47" borderId="12" xfId="0" applyFont="1" applyFill="1" applyBorder="1" applyAlignment="1">
      <alignment vertical="center"/>
    </xf>
    <xf numFmtId="10" fontId="67" fillId="37" borderId="0" xfId="34379" applyNumberFormat="1" applyFont="1" applyFill="1" applyAlignment="1">
      <alignment horizontal="left" vertical="center"/>
    </xf>
    <xf numFmtId="10" fontId="67" fillId="37" borderId="29" xfId="34379" applyNumberFormat="1" applyFont="1" applyFill="1" applyBorder="1" applyAlignment="1">
      <alignment horizontal="left" vertical="center"/>
    </xf>
    <xf numFmtId="0" fontId="67" fillId="47" borderId="0" xfId="0" applyFont="1" applyFill="1" applyBorder="1" applyAlignment="1">
      <alignment vertical="center"/>
    </xf>
    <xf numFmtId="0" fontId="64" fillId="39" borderId="0" xfId="3468" applyFont="1" applyFill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64" fillId="46" borderId="0" xfId="3468" applyFont="1" applyFill="1" applyBorder="1" applyAlignment="1">
      <alignment horizontal="center" vertical="center" wrapText="1"/>
    </xf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" xfId="34395" builtinId="3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46" xfId="34394" xr:uid="{531B2462-B814-4DEB-979B-12557D279185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2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97"/>
  <sheetViews>
    <sheetView workbookViewId="0"/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285</v>
      </c>
      <c r="B2" t="s">
        <v>283</v>
      </c>
      <c r="C2" t="s">
        <v>286</v>
      </c>
      <c r="D2" t="s">
        <v>287</v>
      </c>
      <c r="E2" t="s">
        <v>218</v>
      </c>
      <c r="F2" t="s">
        <v>288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3.07019607843137</v>
      </c>
      <c r="M2">
        <v>3.07019607843137</v>
      </c>
    </row>
    <row r="3" spans="1:13">
      <c r="A3" t="s">
        <v>285</v>
      </c>
      <c r="B3" t="s">
        <v>283</v>
      </c>
      <c r="C3" t="s">
        <v>286</v>
      </c>
      <c r="D3" t="s">
        <v>287</v>
      </c>
      <c r="E3" t="s">
        <v>218</v>
      </c>
      <c r="F3" t="s">
        <v>288</v>
      </c>
      <c r="G3">
        <v>2030</v>
      </c>
      <c r="H3" t="s">
        <v>218</v>
      </c>
      <c r="I3" t="s">
        <v>218</v>
      </c>
      <c r="J3" t="s">
        <v>218</v>
      </c>
      <c r="K3" t="s">
        <v>218</v>
      </c>
      <c r="L3">
        <v>3.2748758169934713</v>
      </c>
      <c r="M3">
        <v>3.2748758169934713</v>
      </c>
    </row>
    <row r="4" spans="1:13">
      <c r="A4" t="s">
        <v>285</v>
      </c>
      <c r="B4" t="s">
        <v>283</v>
      </c>
      <c r="C4" t="s">
        <v>286</v>
      </c>
      <c r="D4" t="s">
        <v>287</v>
      </c>
      <c r="E4" t="s">
        <v>218</v>
      </c>
      <c r="F4" t="s">
        <v>288</v>
      </c>
      <c r="G4">
        <v>2040</v>
      </c>
      <c r="H4" t="s">
        <v>218</v>
      </c>
      <c r="I4" t="s">
        <v>218</v>
      </c>
      <c r="J4" t="s">
        <v>218</v>
      </c>
      <c r="K4" t="s">
        <v>218</v>
      </c>
      <c r="L4">
        <v>3.7865751633986795</v>
      </c>
      <c r="M4">
        <v>3.7865751633986795</v>
      </c>
    </row>
    <row r="5" spans="1:13">
      <c r="A5" t="s">
        <v>285</v>
      </c>
      <c r="B5" t="s">
        <v>283</v>
      </c>
      <c r="C5" t="s">
        <v>286</v>
      </c>
      <c r="D5" t="s">
        <v>287</v>
      </c>
      <c r="E5" t="s">
        <v>218</v>
      </c>
      <c r="F5" t="s">
        <v>288</v>
      </c>
      <c r="G5">
        <v>2050</v>
      </c>
      <c r="H5" t="s">
        <v>218</v>
      </c>
      <c r="I5" t="s">
        <v>218</v>
      </c>
      <c r="J5" t="s">
        <v>218</v>
      </c>
      <c r="K5" t="s">
        <v>218</v>
      </c>
      <c r="L5">
        <v>4.0935947712418166</v>
      </c>
      <c r="M5">
        <v>4.0935947712418166</v>
      </c>
    </row>
    <row r="6" spans="1:13">
      <c r="A6" t="s">
        <v>285</v>
      </c>
      <c r="B6" t="s">
        <v>283</v>
      </c>
      <c r="C6" t="s">
        <v>286</v>
      </c>
      <c r="D6" t="s">
        <v>137</v>
      </c>
      <c r="E6" t="s">
        <v>218</v>
      </c>
      <c r="F6" t="s">
        <v>288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3.07019607843137</v>
      </c>
      <c r="M6">
        <v>3.07019607843137</v>
      </c>
    </row>
    <row r="7" spans="1:13">
      <c r="A7" t="s">
        <v>285</v>
      </c>
      <c r="B7" t="s">
        <v>283</v>
      </c>
      <c r="C7" t="s">
        <v>286</v>
      </c>
      <c r="D7" t="s">
        <v>137</v>
      </c>
      <c r="E7" t="s">
        <v>218</v>
      </c>
      <c r="F7" t="s">
        <v>288</v>
      </c>
      <c r="G7">
        <v>2030</v>
      </c>
      <c r="H7" t="s">
        <v>218</v>
      </c>
      <c r="I7" t="s">
        <v>218</v>
      </c>
      <c r="J7" t="s">
        <v>218</v>
      </c>
      <c r="K7" t="s">
        <v>218</v>
      </c>
      <c r="L7">
        <v>3.2748758169934713</v>
      </c>
      <c r="M7">
        <v>3.2748758169934713</v>
      </c>
    </row>
    <row r="8" spans="1:13">
      <c r="A8" t="s">
        <v>285</v>
      </c>
      <c r="B8" t="s">
        <v>283</v>
      </c>
      <c r="C8" t="s">
        <v>286</v>
      </c>
      <c r="D8" t="s">
        <v>137</v>
      </c>
      <c r="E8" t="s">
        <v>218</v>
      </c>
      <c r="F8" t="s">
        <v>288</v>
      </c>
      <c r="G8">
        <v>2040</v>
      </c>
      <c r="H8" t="s">
        <v>218</v>
      </c>
      <c r="I8" t="s">
        <v>218</v>
      </c>
      <c r="J8" t="s">
        <v>218</v>
      </c>
      <c r="K8" t="s">
        <v>218</v>
      </c>
      <c r="L8">
        <v>3.7865751633986795</v>
      </c>
      <c r="M8">
        <v>3.7865751633986795</v>
      </c>
    </row>
    <row r="9" spans="1:13">
      <c r="A9" t="s">
        <v>285</v>
      </c>
      <c r="B9" t="s">
        <v>283</v>
      </c>
      <c r="C9" t="s">
        <v>286</v>
      </c>
      <c r="D9" t="s">
        <v>137</v>
      </c>
      <c r="E9" t="s">
        <v>218</v>
      </c>
      <c r="F9" t="s">
        <v>288</v>
      </c>
      <c r="G9">
        <v>2050</v>
      </c>
      <c r="H9" t="s">
        <v>218</v>
      </c>
      <c r="I9" t="s">
        <v>218</v>
      </c>
      <c r="J9" t="s">
        <v>218</v>
      </c>
      <c r="K9" t="s">
        <v>218</v>
      </c>
      <c r="L9">
        <v>4.0935947712418166</v>
      </c>
      <c r="M9">
        <v>4.0935947712418166</v>
      </c>
    </row>
    <row r="10" spans="1:13">
      <c r="A10" t="s">
        <v>285</v>
      </c>
      <c r="B10" t="s">
        <v>283</v>
      </c>
      <c r="C10" t="s">
        <v>289</v>
      </c>
      <c r="D10" t="s">
        <v>287</v>
      </c>
      <c r="E10" t="s">
        <v>218</v>
      </c>
      <c r="F10" t="s">
        <v>288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3.07019607843137</v>
      </c>
      <c r="M10">
        <v>3.07019607843137</v>
      </c>
    </row>
    <row r="11" spans="1:13">
      <c r="A11" t="s">
        <v>285</v>
      </c>
      <c r="B11" t="s">
        <v>283</v>
      </c>
      <c r="C11" t="s">
        <v>289</v>
      </c>
      <c r="D11" t="s">
        <v>287</v>
      </c>
      <c r="E11" t="s">
        <v>218</v>
      </c>
      <c r="F11" t="s">
        <v>288</v>
      </c>
      <c r="G11">
        <v>2030</v>
      </c>
      <c r="H11" t="s">
        <v>218</v>
      </c>
      <c r="I11" t="s">
        <v>218</v>
      </c>
      <c r="J11" t="s">
        <v>218</v>
      </c>
      <c r="K11" t="s">
        <v>218</v>
      </c>
      <c r="L11">
        <v>3.5818954248366088</v>
      </c>
      <c r="M11">
        <v>3.5818954248366088</v>
      </c>
    </row>
    <row r="12" spans="1:13">
      <c r="A12" t="s">
        <v>285</v>
      </c>
      <c r="B12" t="s">
        <v>283</v>
      </c>
      <c r="C12" t="s">
        <v>289</v>
      </c>
      <c r="D12" t="s">
        <v>287</v>
      </c>
      <c r="E12" t="s">
        <v>218</v>
      </c>
      <c r="F12" t="s">
        <v>288</v>
      </c>
      <c r="G12">
        <v>2040</v>
      </c>
      <c r="H12" t="s">
        <v>218</v>
      </c>
      <c r="I12" t="s">
        <v>218</v>
      </c>
      <c r="J12" t="s">
        <v>218</v>
      </c>
      <c r="K12" t="s">
        <v>218</v>
      </c>
      <c r="L12">
        <v>4.0935947712418166</v>
      </c>
      <c r="M12">
        <v>4.0935947712418166</v>
      </c>
    </row>
    <row r="13" spans="1:13">
      <c r="A13" t="s">
        <v>285</v>
      </c>
      <c r="B13" t="s">
        <v>283</v>
      </c>
      <c r="C13" t="s">
        <v>289</v>
      </c>
      <c r="D13" t="s">
        <v>287</v>
      </c>
      <c r="E13" t="s">
        <v>218</v>
      </c>
      <c r="F13" t="s">
        <v>288</v>
      </c>
      <c r="G13">
        <v>2050</v>
      </c>
      <c r="H13" t="s">
        <v>218</v>
      </c>
      <c r="I13" t="s">
        <v>218</v>
      </c>
      <c r="J13" t="s">
        <v>218</v>
      </c>
      <c r="K13" t="s">
        <v>218</v>
      </c>
      <c r="L13">
        <v>4.6052941176470554</v>
      </c>
      <c r="M13">
        <v>4.6052941176470554</v>
      </c>
    </row>
    <row r="14" spans="1:13">
      <c r="A14" t="s">
        <v>285</v>
      </c>
      <c r="B14" t="s">
        <v>283</v>
      </c>
      <c r="C14" t="s">
        <v>289</v>
      </c>
      <c r="D14" t="s">
        <v>137</v>
      </c>
      <c r="E14" t="s">
        <v>218</v>
      </c>
      <c r="F14" t="s">
        <v>288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3.3772156862745071</v>
      </c>
      <c r="M14">
        <v>3.3772156862745071</v>
      </c>
    </row>
    <row r="15" spans="1:13">
      <c r="A15" t="s">
        <v>285</v>
      </c>
      <c r="B15" t="s">
        <v>283</v>
      </c>
      <c r="C15" t="s">
        <v>289</v>
      </c>
      <c r="D15" t="s">
        <v>137</v>
      </c>
      <c r="E15" t="s">
        <v>218</v>
      </c>
      <c r="F15" t="s">
        <v>288</v>
      </c>
      <c r="G15">
        <v>2030</v>
      </c>
      <c r="H15" t="s">
        <v>218</v>
      </c>
      <c r="I15" t="s">
        <v>218</v>
      </c>
      <c r="J15" t="s">
        <v>218</v>
      </c>
      <c r="K15" t="s">
        <v>218</v>
      </c>
      <c r="L15">
        <v>3.5818954248366088</v>
      </c>
      <c r="M15">
        <v>3.5818954248366088</v>
      </c>
    </row>
    <row r="16" spans="1:13">
      <c r="A16" t="s">
        <v>285</v>
      </c>
      <c r="B16" t="s">
        <v>283</v>
      </c>
      <c r="C16" t="s">
        <v>289</v>
      </c>
      <c r="D16" t="s">
        <v>137</v>
      </c>
      <c r="E16" t="s">
        <v>218</v>
      </c>
      <c r="F16" t="s">
        <v>288</v>
      </c>
      <c r="G16">
        <v>2040</v>
      </c>
      <c r="H16" t="s">
        <v>218</v>
      </c>
      <c r="I16" t="s">
        <v>218</v>
      </c>
      <c r="J16" t="s">
        <v>218</v>
      </c>
      <c r="K16" t="s">
        <v>218</v>
      </c>
      <c r="L16">
        <v>4.0935947712418166</v>
      </c>
      <c r="M16">
        <v>4.0935947712418166</v>
      </c>
    </row>
    <row r="17" spans="1:13">
      <c r="A17" t="s">
        <v>285</v>
      </c>
      <c r="B17" t="s">
        <v>283</v>
      </c>
      <c r="C17" t="s">
        <v>289</v>
      </c>
      <c r="D17" t="s">
        <v>137</v>
      </c>
      <c r="E17" t="s">
        <v>218</v>
      </c>
      <c r="F17" t="s">
        <v>288</v>
      </c>
      <c r="G17">
        <v>2050</v>
      </c>
      <c r="H17" t="s">
        <v>218</v>
      </c>
      <c r="I17" t="s">
        <v>218</v>
      </c>
      <c r="J17" t="s">
        <v>218</v>
      </c>
      <c r="K17" t="s">
        <v>218</v>
      </c>
      <c r="L17">
        <v>4.6052941176470554</v>
      </c>
      <c r="M17">
        <v>4.6052941176470554</v>
      </c>
    </row>
    <row r="18" spans="1:13">
      <c r="A18" t="s">
        <v>285</v>
      </c>
      <c r="B18" t="s">
        <v>283</v>
      </c>
      <c r="C18" t="s">
        <v>290</v>
      </c>
      <c r="D18" t="s">
        <v>291</v>
      </c>
      <c r="E18" t="s">
        <v>218</v>
      </c>
      <c r="F18" t="s">
        <v>288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3.1157627118644098</v>
      </c>
      <c r="M18">
        <v>3.1157627118644098</v>
      </c>
    </row>
    <row r="19" spans="1:13">
      <c r="A19" t="s">
        <v>285</v>
      </c>
      <c r="B19" t="s">
        <v>283</v>
      </c>
      <c r="C19" t="s">
        <v>290</v>
      </c>
      <c r="D19" t="s">
        <v>291</v>
      </c>
      <c r="E19" t="s">
        <v>218</v>
      </c>
      <c r="F19" t="s">
        <v>288</v>
      </c>
      <c r="G19">
        <v>2030</v>
      </c>
      <c r="H19" t="s">
        <v>218</v>
      </c>
      <c r="I19" t="s">
        <v>218</v>
      </c>
      <c r="J19" t="s">
        <v>218</v>
      </c>
      <c r="K19" t="s">
        <v>218</v>
      </c>
      <c r="L19">
        <v>3.323480225988714</v>
      </c>
      <c r="M19">
        <v>3.323480225988714</v>
      </c>
    </row>
    <row r="20" spans="1:13">
      <c r="A20" t="s">
        <v>285</v>
      </c>
      <c r="B20" t="s">
        <v>283</v>
      </c>
      <c r="C20" t="s">
        <v>290</v>
      </c>
      <c r="D20" t="s">
        <v>291</v>
      </c>
      <c r="E20" t="s">
        <v>218</v>
      </c>
      <c r="F20" t="s">
        <v>288</v>
      </c>
      <c r="G20">
        <v>2040</v>
      </c>
      <c r="H20" t="s">
        <v>218</v>
      </c>
      <c r="I20" t="s">
        <v>218</v>
      </c>
      <c r="J20" t="s">
        <v>218</v>
      </c>
      <c r="K20" t="s">
        <v>218</v>
      </c>
      <c r="L20">
        <v>3.8427740112994284</v>
      </c>
      <c r="M20">
        <v>3.8427740112994284</v>
      </c>
    </row>
    <row r="21" spans="1:13">
      <c r="A21" t="s">
        <v>285</v>
      </c>
      <c r="B21" t="s">
        <v>283</v>
      </c>
      <c r="C21" t="s">
        <v>290</v>
      </c>
      <c r="D21" t="s">
        <v>291</v>
      </c>
      <c r="E21" t="s">
        <v>218</v>
      </c>
      <c r="F21" t="s">
        <v>288</v>
      </c>
      <c r="G21">
        <v>2050</v>
      </c>
      <c r="H21" t="s">
        <v>218</v>
      </c>
      <c r="I21" t="s">
        <v>218</v>
      </c>
      <c r="J21" t="s">
        <v>218</v>
      </c>
      <c r="K21" t="s">
        <v>218</v>
      </c>
      <c r="L21">
        <v>4.1543502824858694</v>
      </c>
      <c r="M21">
        <v>4.1543502824858694</v>
      </c>
    </row>
    <row r="22" spans="1:13">
      <c r="A22" t="s">
        <v>285</v>
      </c>
      <c r="B22" t="s">
        <v>283</v>
      </c>
      <c r="C22" t="s">
        <v>290</v>
      </c>
      <c r="D22" t="s">
        <v>223</v>
      </c>
      <c r="E22" t="s">
        <v>218</v>
      </c>
      <c r="F22" t="s">
        <v>288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3.1157627118644098</v>
      </c>
      <c r="M22">
        <v>3.1157627118644098</v>
      </c>
    </row>
    <row r="23" spans="1:13">
      <c r="A23" t="s">
        <v>285</v>
      </c>
      <c r="B23" t="s">
        <v>283</v>
      </c>
      <c r="C23" t="s">
        <v>290</v>
      </c>
      <c r="D23" t="s">
        <v>223</v>
      </c>
      <c r="E23" t="s">
        <v>218</v>
      </c>
      <c r="F23" t="s">
        <v>288</v>
      </c>
      <c r="G23">
        <v>2030</v>
      </c>
      <c r="H23" t="s">
        <v>218</v>
      </c>
      <c r="I23" t="s">
        <v>218</v>
      </c>
      <c r="J23" t="s">
        <v>218</v>
      </c>
      <c r="K23" t="s">
        <v>218</v>
      </c>
      <c r="L23">
        <v>3.323480225988714</v>
      </c>
      <c r="M23">
        <v>3.323480225988714</v>
      </c>
    </row>
    <row r="24" spans="1:13">
      <c r="A24" t="s">
        <v>285</v>
      </c>
      <c r="B24" t="s">
        <v>283</v>
      </c>
      <c r="C24" t="s">
        <v>290</v>
      </c>
      <c r="D24" t="s">
        <v>223</v>
      </c>
      <c r="E24" t="s">
        <v>218</v>
      </c>
      <c r="F24" t="s">
        <v>288</v>
      </c>
      <c r="G24">
        <v>2040</v>
      </c>
      <c r="H24" t="s">
        <v>218</v>
      </c>
      <c r="I24" t="s">
        <v>218</v>
      </c>
      <c r="J24" t="s">
        <v>218</v>
      </c>
      <c r="K24" t="s">
        <v>218</v>
      </c>
      <c r="L24">
        <v>3.8427740112994284</v>
      </c>
      <c r="M24">
        <v>3.8427740112994284</v>
      </c>
    </row>
    <row r="25" spans="1:13">
      <c r="A25" t="s">
        <v>285</v>
      </c>
      <c r="B25" t="s">
        <v>283</v>
      </c>
      <c r="C25" t="s">
        <v>290</v>
      </c>
      <c r="D25" t="s">
        <v>223</v>
      </c>
      <c r="E25" t="s">
        <v>218</v>
      </c>
      <c r="F25" t="s">
        <v>288</v>
      </c>
      <c r="G25">
        <v>2050</v>
      </c>
      <c r="H25" t="s">
        <v>218</v>
      </c>
      <c r="I25" t="s">
        <v>218</v>
      </c>
      <c r="J25" t="s">
        <v>218</v>
      </c>
      <c r="K25" t="s">
        <v>218</v>
      </c>
      <c r="L25">
        <v>4.1543502824858694</v>
      </c>
      <c r="M25">
        <v>4.1543502824858694</v>
      </c>
    </row>
    <row r="26" spans="1:13">
      <c r="A26" t="s">
        <v>285</v>
      </c>
      <c r="B26" t="s">
        <v>283</v>
      </c>
      <c r="C26" t="s">
        <v>292</v>
      </c>
      <c r="D26" t="s">
        <v>291</v>
      </c>
      <c r="E26" t="s">
        <v>218</v>
      </c>
      <c r="F26" t="s">
        <v>288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3.4273389830508512</v>
      </c>
      <c r="M26">
        <v>3.4273389830508512</v>
      </c>
    </row>
    <row r="27" spans="1:13">
      <c r="A27" t="s">
        <v>285</v>
      </c>
      <c r="B27" t="s">
        <v>283</v>
      </c>
      <c r="C27" t="s">
        <v>292</v>
      </c>
      <c r="D27" t="s">
        <v>291</v>
      </c>
      <c r="E27" t="s">
        <v>218</v>
      </c>
      <c r="F27" t="s">
        <v>288</v>
      </c>
      <c r="G27">
        <v>2030</v>
      </c>
      <c r="H27" t="s">
        <v>218</v>
      </c>
      <c r="I27" t="s">
        <v>218</v>
      </c>
      <c r="J27" t="s">
        <v>218</v>
      </c>
      <c r="K27" t="s">
        <v>218</v>
      </c>
      <c r="L27">
        <v>3.6350564971751553</v>
      </c>
      <c r="M27">
        <v>3.6350564971751553</v>
      </c>
    </row>
    <row r="28" spans="1:13">
      <c r="A28" t="s">
        <v>285</v>
      </c>
      <c r="B28" t="s">
        <v>283</v>
      </c>
      <c r="C28" t="s">
        <v>292</v>
      </c>
      <c r="D28" t="s">
        <v>291</v>
      </c>
      <c r="E28" t="s">
        <v>218</v>
      </c>
      <c r="F28" t="s">
        <v>288</v>
      </c>
      <c r="G28">
        <v>2040</v>
      </c>
      <c r="H28" t="s">
        <v>218</v>
      </c>
      <c r="I28" t="s">
        <v>218</v>
      </c>
      <c r="J28" t="s">
        <v>218</v>
      </c>
      <c r="K28" t="s">
        <v>218</v>
      </c>
      <c r="L28">
        <v>4.1543502824858694</v>
      </c>
      <c r="M28">
        <v>4.1543502824858694</v>
      </c>
    </row>
    <row r="29" spans="1:13">
      <c r="A29" t="s">
        <v>285</v>
      </c>
      <c r="B29" t="s">
        <v>283</v>
      </c>
      <c r="C29" t="s">
        <v>292</v>
      </c>
      <c r="D29" t="s">
        <v>291</v>
      </c>
      <c r="E29" t="s">
        <v>218</v>
      </c>
      <c r="F29" t="s">
        <v>288</v>
      </c>
      <c r="G29">
        <v>2050</v>
      </c>
      <c r="H29" t="s">
        <v>218</v>
      </c>
      <c r="I29" t="s">
        <v>218</v>
      </c>
      <c r="J29" t="s">
        <v>218</v>
      </c>
      <c r="K29" t="s">
        <v>218</v>
      </c>
      <c r="L29">
        <v>4.6736440677966149</v>
      </c>
      <c r="M29">
        <v>4.6736440677966149</v>
      </c>
    </row>
    <row r="30" spans="1:13">
      <c r="A30" t="s">
        <v>285</v>
      </c>
      <c r="B30" t="s">
        <v>283</v>
      </c>
      <c r="C30" t="s">
        <v>292</v>
      </c>
      <c r="D30" t="s">
        <v>223</v>
      </c>
      <c r="E30" t="s">
        <v>218</v>
      </c>
      <c r="F30" t="s">
        <v>288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3.4273389830508512</v>
      </c>
      <c r="M30">
        <v>3.4273389830508512</v>
      </c>
    </row>
    <row r="31" spans="1:13">
      <c r="A31" t="s">
        <v>285</v>
      </c>
      <c r="B31" t="s">
        <v>283</v>
      </c>
      <c r="C31" t="s">
        <v>292</v>
      </c>
      <c r="D31" t="s">
        <v>223</v>
      </c>
      <c r="E31" t="s">
        <v>218</v>
      </c>
      <c r="F31" t="s">
        <v>288</v>
      </c>
      <c r="G31">
        <v>2030</v>
      </c>
      <c r="H31" t="s">
        <v>218</v>
      </c>
      <c r="I31" t="s">
        <v>218</v>
      </c>
      <c r="J31" t="s">
        <v>218</v>
      </c>
      <c r="K31" t="s">
        <v>218</v>
      </c>
      <c r="L31">
        <v>3.6350564971751553</v>
      </c>
      <c r="M31">
        <v>3.6350564971751553</v>
      </c>
    </row>
    <row r="32" spans="1:13">
      <c r="A32" t="s">
        <v>285</v>
      </c>
      <c r="B32" t="s">
        <v>283</v>
      </c>
      <c r="C32" t="s">
        <v>292</v>
      </c>
      <c r="D32" t="s">
        <v>223</v>
      </c>
      <c r="E32" t="s">
        <v>218</v>
      </c>
      <c r="F32" t="s">
        <v>288</v>
      </c>
      <c r="G32">
        <v>2040</v>
      </c>
      <c r="H32" t="s">
        <v>218</v>
      </c>
      <c r="I32" t="s">
        <v>218</v>
      </c>
      <c r="J32" t="s">
        <v>218</v>
      </c>
      <c r="K32" t="s">
        <v>218</v>
      </c>
      <c r="L32">
        <v>4.1543502824858694</v>
      </c>
      <c r="M32">
        <v>4.1543502824858694</v>
      </c>
    </row>
    <row r="33" spans="1:13">
      <c r="A33" t="s">
        <v>285</v>
      </c>
      <c r="B33" t="s">
        <v>283</v>
      </c>
      <c r="C33" t="s">
        <v>292</v>
      </c>
      <c r="D33" t="s">
        <v>223</v>
      </c>
      <c r="E33" t="s">
        <v>218</v>
      </c>
      <c r="F33" t="s">
        <v>288</v>
      </c>
      <c r="G33">
        <v>2050</v>
      </c>
      <c r="H33" t="s">
        <v>218</v>
      </c>
      <c r="I33" t="s">
        <v>218</v>
      </c>
      <c r="J33" t="s">
        <v>218</v>
      </c>
      <c r="K33" t="s">
        <v>218</v>
      </c>
      <c r="L33">
        <v>4.6736440677966149</v>
      </c>
      <c r="M33">
        <v>4.6736440677966149</v>
      </c>
    </row>
    <row r="34" spans="1:13">
      <c r="A34" t="s">
        <v>285</v>
      </c>
      <c r="B34" t="s">
        <v>283</v>
      </c>
      <c r="C34" t="s">
        <v>293</v>
      </c>
      <c r="D34" t="s">
        <v>294</v>
      </c>
      <c r="E34" t="s">
        <v>218</v>
      </c>
      <c r="F34" t="s">
        <v>288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3.0897837837837798</v>
      </c>
      <c r="M34">
        <v>3.0897837837837798</v>
      </c>
    </row>
    <row r="35" spans="1:13">
      <c r="A35" t="s">
        <v>285</v>
      </c>
      <c r="B35" t="s">
        <v>283</v>
      </c>
      <c r="C35" t="s">
        <v>293</v>
      </c>
      <c r="D35" t="s">
        <v>294</v>
      </c>
      <c r="E35" t="s">
        <v>218</v>
      </c>
      <c r="F35" t="s">
        <v>288</v>
      </c>
      <c r="G35">
        <v>2030</v>
      </c>
      <c r="H35" t="s">
        <v>218</v>
      </c>
      <c r="I35" t="s">
        <v>218</v>
      </c>
      <c r="J35" t="s">
        <v>218</v>
      </c>
      <c r="K35" t="s">
        <v>218</v>
      </c>
      <c r="L35">
        <v>3.2957693693693755</v>
      </c>
      <c r="M35">
        <v>3.2957693693693755</v>
      </c>
    </row>
    <row r="36" spans="1:13">
      <c r="A36" t="s">
        <v>285</v>
      </c>
      <c r="B36" t="s">
        <v>283</v>
      </c>
      <c r="C36" t="s">
        <v>293</v>
      </c>
      <c r="D36" t="s">
        <v>294</v>
      </c>
      <c r="E36" t="s">
        <v>218</v>
      </c>
      <c r="F36" t="s">
        <v>288</v>
      </c>
      <c r="G36">
        <v>2040</v>
      </c>
      <c r="H36" t="s">
        <v>218</v>
      </c>
      <c r="I36" t="s">
        <v>218</v>
      </c>
      <c r="J36" t="s">
        <v>218</v>
      </c>
      <c r="K36" t="s">
        <v>218</v>
      </c>
      <c r="L36">
        <v>3.8107333333333182</v>
      </c>
      <c r="M36">
        <v>3.8107333333333182</v>
      </c>
    </row>
    <row r="37" spans="1:13">
      <c r="A37" t="s">
        <v>285</v>
      </c>
      <c r="B37" t="s">
        <v>283</v>
      </c>
      <c r="C37" t="s">
        <v>293</v>
      </c>
      <c r="D37" t="s">
        <v>294</v>
      </c>
      <c r="E37" t="s">
        <v>218</v>
      </c>
      <c r="F37" t="s">
        <v>288</v>
      </c>
      <c r="G37">
        <v>2050</v>
      </c>
      <c r="H37" t="s">
        <v>218</v>
      </c>
      <c r="I37" t="s">
        <v>218</v>
      </c>
      <c r="J37" t="s">
        <v>218</v>
      </c>
      <c r="K37" t="s">
        <v>218</v>
      </c>
      <c r="L37">
        <v>4.1197117117116955</v>
      </c>
      <c r="M37">
        <v>4.1197117117116955</v>
      </c>
    </row>
    <row r="38" spans="1:13">
      <c r="A38" t="s">
        <v>285</v>
      </c>
      <c r="B38" t="s">
        <v>283</v>
      </c>
      <c r="C38" t="s">
        <v>293</v>
      </c>
      <c r="D38" t="s">
        <v>253</v>
      </c>
      <c r="E38" t="s">
        <v>218</v>
      </c>
      <c r="F38" t="s">
        <v>288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3.0897837837837798</v>
      </c>
      <c r="M38">
        <v>3.0897837837837798</v>
      </c>
    </row>
    <row r="39" spans="1:13">
      <c r="A39" t="s">
        <v>285</v>
      </c>
      <c r="B39" t="s">
        <v>283</v>
      </c>
      <c r="C39" t="s">
        <v>293</v>
      </c>
      <c r="D39" t="s">
        <v>253</v>
      </c>
      <c r="E39" t="s">
        <v>218</v>
      </c>
      <c r="F39" t="s">
        <v>288</v>
      </c>
      <c r="G39">
        <v>2030</v>
      </c>
      <c r="H39" t="s">
        <v>218</v>
      </c>
      <c r="I39" t="s">
        <v>218</v>
      </c>
      <c r="J39" t="s">
        <v>218</v>
      </c>
      <c r="K39" t="s">
        <v>218</v>
      </c>
      <c r="L39">
        <v>3.2957693693693755</v>
      </c>
      <c r="M39">
        <v>3.2957693693693755</v>
      </c>
    </row>
    <row r="40" spans="1:13">
      <c r="A40" t="s">
        <v>285</v>
      </c>
      <c r="B40" t="s">
        <v>283</v>
      </c>
      <c r="C40" t="s">
        <v>293</v>
      </c>
      <c r="D40" t="s">
        <v>253</v>
      </c>
      <c r="E40" t="s">
        <v>218</v>
      </c>
      <c r="F40" t="s">
        <v>288</v>
      </c>
      <c r="G40">
        <v>2040</v>
      </c>
      <c r="H40" t="s">
        <v>218</v>
      </c>
      <c r="I40" t="s">
        <v>218</v>
      </c>
      <c r="J40" t="s">
        <v>218</v>
      </c>
      <c r="K40" t="s">
        <v>218</v>
      </c>
      <c r="L40">
        <v>3.8107333333333182</v>
      </c>
      <c r="M40">
        <v>3.8107333333333182</v>
      </c>
    </row>
    <row r="41" spans="1:13">
      <c r="A41" t="s">
        <v>285</v>
      </c>
      <c r="B41" t="s">
        <v>283</v>
      </c>
      <c r="C41" t="s">
        <v>293</v>
      </c>
      <c r="D41" t="s">
        <v>253</v>
      </c>
      <c r="E41" t="s">
        <v>218</v>
      </c>
      <c r="F41" t="s">
        <v>288</v>
      </c>
      <c r="G41">
        <v>2050</v>
      </c>
      <c r="H41" t="s">
        <v>218</v>
      </c>
      <c r="I41" t="s">
        <v>218</v>
      </c>
      <c r="J41" t="s">
        <v>218</v>
      </c>
      <c r="K41" t="s">
        <v>218</v>
      </c>
      <c r="L41">
        <v>4.1197117117116955</v>
      </c>
      <c r="M41">
        <v>4.1197117117116955</v>
      </c>
    </row>
    <row r="42" spans="1:13">
      <c r="A42" t="s">
        <v>285</v>
      </c>
      <c r="B42" t="s">
        <v>283</v>
      </c>
      <c r="C42" t="s">
        <v>295</v>
      </c>
      <c r="D42" t="s">
        <v>294</v>
      </c>
      <c r="E42" t="s">
        <v>218</v>
      </c>
      <c r="F42" t="s">
        <v>288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3.398762162162158</v>
      </c>
      <c r="M42">
        <v>3.398762162162158</v>
      </c>
    </row>
    <row r="43" spans="1:13">
      <c r="A43" t="s">
        <v>285</v>
      </c>
      <c r="B43" t="s">
        <v>283</v>
      </c>
      <c r="C43" t="s">
        <v>295</v>
      </c>
      <c r="D43" t="s">
        <v>294</v>
      </c>
      <c r="E43" t="s">
        <v>218</v>
      </c>
      <c r="F43" t="s">
        <v>288</v>
      </c>
      <c r="G43">
        <v>2030</v>
      </c>
      <c r="H43" t="s">
        <v>218</v>
      </c>
      <c r="I43" t="s">
        <v>218</v>
      </c>
      <c r="J43" t="s">
        <v>218</v>
      </c>
      <c r="K43" t="s">
        <v>218</v>
      </c>
      <c r="L43">
        <v>3.6047477477477536</v>
      </c>
      <c r="M43">
        <v>3.6047477477477536</v>
      </c>
    </row>
    <row r="44" spans="1:13">
      <c r="A44" t="s">
        <v>285</v>
      </c>
      <c r="B44" t="s">
        <v>283</v>
      </c>
      <c r="C44" t="s">
        <v>295</v>
      </c>
      <c r="D44" t="s">
        <v>294</v>
      </c>
      <c r="E44" t="s">
        <v>218</v>
      </c>
      <c r="F44" t="s">
        <v>288</v>
      </c>
      <c r="G44">
        <v>2040</v>
      </c>
      <c r="H44" t="s">
        <v>218</v>
      </c>
      <c r="I44" t="s">
        <v>218</v>
      </c>
      <c r="J44" t="s">
        <v>218</v>
      </c>
      <c r="K44" t="s">
        <v>218</v>
      </c>
      <c r="L44">
        <v>4.1197117117116955</v>
      </c>
      <c r="M44">
        <v>4.1197117117116955</v>
      </c>
    </row>
    <row r="45" spans="1:13">
      <c r="A45" t="s">
        <v>285</v>
      </c>
      <c r="B45" t="s">
        <v>283</v>
      </c>
      <c r="C45" t="s">
        <v>295</v>
      </c>
      <c r="D45" t="s">
        <v>294</v>
      </c>
      <c r="E45" t="s">
        <v>218</v>
      </c>
      <c r="F45" t="s">
        <v>288</v>
      </c>
      <c r="G45">
        <v>2050</v>
      </c>
      <c r="H45" t="s">
        <v>218</v>
      </c>
      <c r="I45" t="s">
        <v>218</v>
      </c>
      <c r="J45" t="s">
        <v>218</v>
      </c>
      <c r="K45" t="s">
        <v>218</v>
      </c>
      <c r="L45">
        <v>4.6346756756756697</v>
      </c>
      <c r="M45">
        <v>4.6346756756756697</v>
      </c>
    </row>
    <row r="46" spans="1:13">
      <c r="A46" t="s">
        <v>285</v>
      </c>
      <c r="B46" t="s">
        <v>283</v>
      </c>
      <c r="C46" t="s">
        <v>295</v>
      </c>
      <c r="D46" t="s">
        <v>253</v>
      </c>
      <c r="E46" t="s">
        <v>218</v>
      </c>
      <c r="F46" t="s">
        <v>288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3.398762162162158</v>
      </c>
      <c r="M46">
        <v>3.398762162162158</v>
      </c>
    </row>
    <row r="47" spans="1:13">
      <c r="A47" t="s">
        <v>285</v>
      </c>
      <c r="B47" t="s">
        <v>283</v>
      </c>
      <c r="C47" t="s">
        <v>295</v>
      </c>
      <c r="D47" t="s">
        <v>253</v>
      </c>
      <c r="E47" t="s">
        <v>218</v>
      </c>
      <c r="F47" t="s">
        <v>288</v>
      </c>
      <c r="G47">
        <v>2030</v>
      </c>
      <c r="H47" t="s">
        <v>218</v>
      </c>
      <c r="I47" t="s">
        <v>218</v>
      </c>
      <c r="J47" t="s">
        <v>218</v>
      </c>
      <c r="K47" t="s">
        <v>218</v>
      </c>
      <c r="L47">
        <v>3.6047477477477536</v>
      </c>
      <c r="M47">
        <v>3.6047477477477536</v>
      </c>
    </row>
    <row r="48" spans="1:13">
      <c r="A48" t="s">
        <v>285</v>
      </c>
      <c r="B48" t="s">
        <v>283</v>
      </c>
      <c r="C48" t="s">
        <v>295</v>
      </c>
      <c r="D48" t="s">
        <v>253</v>
      </c>
      <c r="E48" t="s">
        <v>218</v>
      </c>
      <c r="F48" t="s">
        <v>288</v>
      </c>
      <c r="G48">
        <v>2040</v>
      </c>
      <c r="H48" t="s">
        <v>218</v>
      </c>
      <c r="I48" t="s">
        <v>218</v>
      </c>
      <c r="J48" t="s">
        <v>218</v>
      </c>
      <c r="K48" t="s">
        <v>218</v>
      </c>
      <c r="L48">
        <v>4.1197117117116955</v>
      </c>
      <c r="M48">
        <v>4.1197117117116955</v>
      </c>
    </row>
    <row r="49" spans="1:13">
      <c r="A49" t="s">
        <v>285</v>
      </c>
      <c r="B49" t="s">
        <v>283</v>
      </c>
      <c r="C49" t="s">
        <v>295</v>
      </c>
      <c r="D49" t="s">
        <v>253</v>
      </c>
      <c r="E49" t="s">
        <v>218</v>
      </c>
      <c r="F49" t="s">
        <v>288</v>
      </c>
      <c r="G49">
        <v>2050</v>
      </c>
      <c r="H49" t="s">
        <v>218</v>
      </c>
      <c r="I49" t="s">
        <v>218</v>
      </c>
      <c r="J49" t="s">
        <v>218</v>
      </c>
      <c r="K49" t="s">
        <v>218</v>
      </c>
      <c r="L49">
        <v>4.6346756756756697</v>
      </c>
      <c r="M49">
        <v>4.6346756756756697</v>
      </c>
    </row>
    <row r="50" spans="1:13">
      <c r="A50" t="s">
        <v>285</v>
      </c>
      <c r="B50" t="s">
        <v>283</v>
      </c>
      <c r="C50" t="s">
        <v>296</v>
      </c>
      <c r="D50" t="s">
        <v>137</v>
      </c>
      <c r="E50" t="s">
        <v>218</v>
      </c>
      <c r="F50" t="s">
        <v>288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3.07019607843137</v>
      </c>
      <c r="M50">
        <v>3.07019607843137</v>
      </c>
    </row>
    <row r="51" spans="1:13">
      <c r="A51" t="s">
        <v>285</v>
      </c>
      <c r="B51" t="s">
        <v>283</v>
      </c>
      <c r="C51" t="s">
        <v>296</v>
      </c>
      <c r="D51" t="s">
        <v>137</v>
      </c>
      <c r="E51" t="s">
        <v>218</v>
      </c>
      <c r="F51" t="s">
        <v>288</v>
      </c>
      <c r="G51">
        <v>2030</v>
      </c>
      <c r="H51" t="s">
        <v>218</v>
      </c>
      <c r="I51" t="s">
        <v>218</v>
      </c>
      <c r="J51" t="s">
        <v>218</v>
      </c>
      <c r="K51" t="s">
        <v>218</v>
      </c>
      <c r="L51">
        <v>3.2748758169934713</v>
      </c>
      <c r="M51">
        <v>3.2748758169934713</v>
      </c>
    </row>
    <row r="52" spans="1:13">
      <c r="A52" t="s">
        <v>285</v>
      </c>
      <c r="B52" t="s">
        <v>283</v>
      </c>
      <c r="C52" t="s">
        <v>296</v>
      </c>
      <c r="D52" t="s">
        <v>137</v>
      </c>
      <c r="E52" t="s">
        <v>218</v>
      </c>
      <c r="F52" t="s">
        <v>288</v>
      </c>
      <c r="G52">
        <v>2040</v>
      </c>
      <c r="H52" t="s">
        <v>218</v>
      </c>
      <c r="I52" t="s">
        <v>218</v>
      </c>
      <c r="J52" t="s">
        <v>218</v>
      </c>
      <c r="K52" t="s">
        <v>218</v>
      </c>
      <c r="L52">
        <v>3.7865751633986795</v>
      </c>
      <c r="M52">
        <v>3.7865751633986795</v>
      </c>
    </row>
    <row r="53" spans="1:13">
      <c r="A53" t="s">
        <v>285</v>
      </c>
      <c r="B53" t="s">
        <v>283</v>
      </c>
      <c r="C53" t="s">
        <v>296</v>
      </c>
      <c r="D53" t="s">
        <v>137</v>
      </c>
      <c r="E53" t="s">
        <v>218</v>
      </c>
      <c r="F53" t="s">
        <v>288</v>
      </c>
      <c r="G53">
        <v>2050</v>
      </c>
      <c r="H53" t="s">
        <v>218</v>
      </c>
      <c r="I53" t="s">
        <v>218</v>
      </c>
      <c r="J53" t="s">
        <v>218</v>
      </c>
      <c r="K53" t="s">
        <v>218</v>
      </c>
      <c r="L53">
        <v>4.0935947712418166</v>
      </c>
      <c r="M53">
        <v>4.0935947712418166</v>
      </c>
    </row>
    <row r="54" spans="1:13">
      <c r="A54" t="s">
        <v>285</v>
      </c>
      <c r="B54" t="s">
        <v>283</v>
      </c>
      <c r="C54" t="s">
        <v>297</v>
      </c>
      <c r="D54" t="s">
        <v>137</v>
      </c>
      <c r="E54" t="s">
        <v>218</v>
      </c>
      <c r="F54" t="s">
        <v>288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3.07019607843137</v>
      </c>
      <c r="M54">
        <v>3.07019607843137</v>
      </c>
    </row>
    <row r="55" spans="1:13">
      <c r="A55" t="s">
        <v>285</v>
      </c>
      <c r="B55" t="s">
        <v>283</v>
      </c>
      <c r="C55" t="s">
        <v>297</v>
      </c>
      <c r="D55" t="s">
        <v>137</v>
      </c>
      <c r="E55" t="s">
        <v>218</v>
      </c>
      <c r="F55" t="s">
        <v>288</v>
      </c>
      <c r="G55">
        <v>2030</v>
      </c>
      <c r="H55" t="s">
        <v>218</v>
      </c>
      <c r="I55" t="s">
        <v>218</v>
      </c>
      <c r="J55" t="s">
        <v>218</v>
      </c>
      <c r="K55" t="s">
        <v>218</v>
      </c>
      <c r="L55">
        <v>3.3772156862745071</v>
      </c>
      <c r="M55">
        <v>3.3772156862745071</v>
      </c>
    </row>
    <row r="56" spans="1:13">
      <c r="A56" t="s">
        <v>285</v>
      </c>
      <c r="B56" t="s">
        <v>283</v>
      </c>
      <c r="C56" t="s">
        <v>297</v>
      </c>
      <c r="D56" t="s">
        <v>137</v>
      </c>
      <c r="E56" t="s">
        <v>218</v>
      </c>
      <c r="F56" t="s">
        <v>288</v>
      </c>
      <c r="G56">
        <v>2040</v>
      </c>
      <c r="H56" t="s">
        <v>218</v>
      </c>
      <c r="I56" t="s">
        <v>218</v>
      </c>
      <c r="J56" t="s">
        <v>218</v>
      </c>
      <c r="K56" t="s">
        <v>218</v>
      </c>
      <c r="L56">
        <v>3.7865751633986795</v>
      </c>
      <c r="M56">
        <v>3.7865751633986795</v>
      </c>
    </row>
    <row r="57" spans="1:13">
      <c r="A57" t="s">
        <v>285</v>
      </c>
      <c r="B57" t="s">
        <v>283</v>
      </c>
      <c r="C57" t="s">
        <v>297</v>
      </c>
      <c r="D57" t="s">
        <v>137</v>
      </c>
      <c r="E57" t="s">
        <v>218</v>
      </c>
      <c r="F57" t="s">
        <v>288</v>
      </c>
      <c r="G57">
        <v>2050</v>
      </c>
      <c r="H57" t="s">
        <v>218</v>
      </c>
      <c r="I57" t="s">
        <v>218</v>
      </c>
      <c r="J57" t="s">
        <v>218</v>
      </c>
      <c r="K57" t="s">
        <v>218</v>
      </c>
      <c r="L57">
        <v>4.0935947712418166</v>
      </c>
      <c r="M57">
        <v>4.0935947712418166</v>
      </c>
    </row>
    <row r="58" spans="1:13">
      <c r="A58" t="s">
        <v>285</v>
      </c>
      <c r="B58" t="s">
        <v>283</v>
      </c>
      <c r="C58" t="s">
        <v>298</v>
      </c>
      <c r="D58" t="s">
        <v>137</v>
      </c>
      <c r="E58" t="s">
        <v>218</v>
      </c>
      <c r="F58" t="s">
        <v>288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3.3772156862745071</v>
      </c>
      <c r="M58">
        <v>3.3772156862745071</v>
      </c>
    </row>
    <row r="59" spans="1:13">
      <c r="A59" t="s">
        <v>285</v>
      </c>
      <c r="B59" t="s">
        <v>283</v>
      </c>
      <c r="C59" t="s">
        <v>298</v>
      </c>
      <c r="D59" t="s">
        <v>137</v>
      </c>
      <c r="E59" t="s">
        <v>218</v>
      </c>
      <c r="F59" t="s">
        <v>288</v>
      </c>
      <c r="G59">
        <v>2030</v>
      </c>
      <c r="H59" t="s">
        <v>218</v>
      </c>
      <c r="I59" t="s">
        <v>218</v>
      </c>
      <c r="J59" t="s">
        <v>218</v>
      </c>
      <c r="K59" t="s">
        <v>218</v>
      </c>
      <c r="L59">
        <v>3.5818954248366088</v>
      </c>
      <c r="M59">
        <v>3.5818954248366088</v>
      </c>
    </row>
    <row r="60" spans="1:13">
      <c r="A60" t="s">
        <v>285</v>
      </c>
      <c r="B60" t="s">
        <v>283</v>
      </c>
      <c r="C60" t="s">
        <v>298</v>
      </c>
      <c r="D60" t="s">
        <v>137</v>
      </c>
      <c r="E60" t="s">
        <v>218</v>
      </c>
      <c r="F60" t="s">
        <v>288</v>
      </c>
      <c r="G60">
        <v>2040</v>
      </c>
      <c r="H60" t="s">
        <v>218</v>
      </c>
      <c r="I60" t="s">
        <v>218</v>
      </c>
      <c r="J60" t="s">
        <v>218</v>
      </c>
      <c r="K60" t="s">
        <v>218</v>
      </c>
      <c r="L60">
        <v>4.0935947712418166</v>
      </c>
      <c r="M60">
        <v>4.0935947712418166</v>
      </c>
    </row>
    <row r="61" spans="1:13">
      <c r="A61" t="s">
        <v>285</v>
      </c>
      <c r="B61" t="s">
        <v>283</v>
      </c>
      <c r="C61" t="s">
        <v>298</v>
      </c>
      <c r="D61" t="s">
        <v>137</v>
      </c>
      <c r="E61" t="s">
        <v>218</v>
      </c>
      <c r="F61" t="s">
        <v>288</v>
      </c>
      <c r="G61">
        <v>2050</v>
      </c>
      <c r="H61" t="s">
        <v>218</v>
      </c>
      <c r="I61" t="s">
        <v>218</v>
      </c>
      <c r="J61" t="s">
        <v>218</v>
      </c>
      <c r="K61" t="s">
        <v>218</v>
      </c>
      <c r="L61">
        <v>4.6052941176470554</v>
      </c>
      <c r="M61">
        <v>4.6052941176470554</v>
      </c>
    </row>
    <row r="62" spans="1:13">
      <c r="A62" t="s">
        <v>285</v>
      </c>
      <c r="B62" t="s">
        <v>283</v>
      </c>
      <c r="C62" t="s">
        <v>299</v>
      </c>
      <c r="D62" t="s">
        <v>223</v>
      </c>
      <c r="E62" t="s">
        <v>218</v>
      </c>
      <c r="F62" t="s">
        <v>288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3.1157627118644098</v>
      </c>
      <c r="M62">
        <v>3.1157627118644098</v>
      </c>
    </row>
    <row r="63" spans="1:13">
      <c r="A63" t="s">
        <v>285</v>
      </c>
      <c r="B63" t="s">
        <v>283</v>
      </c>
      <c r="C63" t="s">
        <v>299</v>
      </c>
      <c r="D63" t="s">
        <v>223</v>
      </c>
      <c r="E63" t="s">
        <v>218</v>
      </c>
      <c r="F63" t="s">
        <v>288</v>
      </c>
      <c r="G63">
        <v>2030</v>
      </c>
      <c r="H63" t="s">
        <v>218</v>
      </c>
      <c r="I63" t="s">
        <v>218</v>
      </c>
      <c r="J63" t="s">
        <v>218</v>
      </c>
      <c r="K63" t="s">
        <v>218</v>
      </c>
      <c r="L63">
        <v>3.323480225988714</v>
      </c>
      <c r="M63">
        <v>3.323480225988714</v>
      </c>
    </row>
    <row r="64" spans="1:13">
      <c r="A64" t="s">
        <v>285</v>
      </c>
      <c r="B64" t="s">
        <v>283</v>
      </c>
      <c r="C64" t="s">
        <v>299</v>
      </c>
      <c r="D64" t="s">
        <v>223</v>
      </c>
      <c r="E64" t="s">
        <v>218</v>
      </c>
      <c r="F64" t="s">
        <v>288</v>
      </c>
      <c r="G64">
        <v>2040</v>
      </c>
      <c r="H64" t="s">
        <v>218</v>
      </c>
      <c r="I64" t="s">
        <v>218</v>
      </c>
      <c r="J64" t="s">
        <v>218</v>
      </c>
      <c r="K64" t="s">
        <v>218</v>
      </c>
      <c r="L64">
        <v>3.8427740112994284</v>
      </c>
      <c r="M64">
        <v>3.8427740112994284</v>
      </c>
    </row>
    <row r="65" spans="1:13">
      <c r="A65" t="s">
        <v>285</v>
      </c>
      <c r="B65" t="s">
        <v>283</v>
      </c>
      <c r="C65" t="s">
        <v>299</v>
      </c>
      <c r="D65" t="s">
        <v>223</v>
      </c>
      <c r="E65" t="s">
        <v>218</v>
      </c>
      <c r="F65" t="s">
        <v>288</v>
      </c>
      <c r="G65">
        <v>2050</v>
      </c>
      <c r="H65" t="s">
        <v>218</v>
      </c>
      <c r="I65" t="s">
        <v>218</v>
      </c>
      <c r="J65" t="s">
        <v>218</v>
      </c>
      <c r="K65" t="s">
        <v>218</v>
      </c>
      <c r="L65">
        <v>4.1543502824858694</v>
      </c>
      <c r="M65">
        <v>4.1543502824858694</v>
      </c>
    </row>
    <row r="66" spans="1:13">
      <c r="A66" t="s">
        <v>285</v>
      </c>
      <c r="B66" t="s">
        <v>283</v>
      </c>
      <c r="C66" t="s">
        <v>300</v>
      </c>
      <c r="D66" t="s">
        <v>223</v>
      </c>
      <c r="E66" t="s">
        <v>218</v>
      </c>
      <c r="F66" t="s">
        <v>288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3.1157627118644098</v>
      </c>
      <c r="M66">
        <v>3.1157627118644098</v>
      </c>
    </row>
    <row r="67" spans="1:13">
      <c r="A67" t="s">
        <v>285</v>
      </c>
      <c r="B67" t="s">
        <v>283</v>
      </c>
      <c r="C67" t="s">
        <v>300</v>
      </c>
      <c r="D67" t="s">
        <v>223</v>
      </c>
      <c r="E67" t="s">
        <v>218</v>
      </c>
      <c r="F67" t="s">
        <v>288</v>
      </c>
      <c r="G67">
        <v>2030</v>
      </c>
      <c r="H67" t="s">
        <v>218</v>
      </c>
      <c r="I67" t="s">
        <v>218</v>
      </c>
      <c r="J67" t="s">
        <v>218</v>
      </c>
      <c r="K67" t="s">
        <v>218</v>
      </c>
      <c r="L67">
        <v>3.4273389830508512</v>
      </c>
      <c r="M67">
        <v>3.4273389830508512</v>
      </c>
    </row>
    <row r="68" spans="1:13">
      <c r="A68" t="s">
        <v>285</v>
      </c>
      <c r="B68" t="s">
        <v>283</v>
      </c>
      <c r="C68" t="s">
        <v>300</v>
      </c>
      <c r="D68" t="s">
        <v>223</v>
      </c>
      <c r="E68" t="s">
        <v>218</v>
      </c>
      <c r="F68" t="s">
        <v>288</v>
      </c>
      <c r="G68">
        <v>2040</v>
      </c>
      <c r="H68" t="s">
        <v>218</v>
      </c>
      <c r="I68" t="s">
        <v>218</v>
      </c>
      <c r="J68" t="s">
        <v>218</v>
      </c>
      <c r="K68" t="s">
        <v>218</v>
      </c>
      <c r="L68">
        <v>3.8427740112994284</v>
      </c>
      <c r="M68">
        <v>3.8427740112994284</v>
      </c>
    </row>
    <row r="69" spans="1:13">
      <c r="A69" t="s">
        <v>285</v>
      </c>
      <c r="B69" t="s">
        <v>283</v>
      </c>
      <c r="C69" t="s">
        <v>300</v>
      </c>
      <c r="D69" t="s">
        <v>223</v>
      </c>
      <c r="E69" t="s">
        <v>218</v>
      </c>
      <c r="F69" t="s">
        <v>288</v>
      </c>
      <c r="G69">
        <v>2050</v>
      </c>
      <c r="H69" t="s">
        <v>218</v>
      </c>
      <c r="I69" t="s">
        <v>218</v>
      </c>
      <c r="J69" t="s">
        <v>218</v>
      </c>
      <c r="K69" t="s">
        <v>218</v>
      </c>
      <c r="L69">
        <v>4.1543502824858694</v>
      </c>
      <c r="M69">
        <v>4.1543502824858694</v>
      </c>
    </row>
    <row r="70" spans="1:13">
      <c r="A70" t="s">
        <v>285</v>
      </c>
      <c r="B70" t="s">
        <v>283</v>
      </c>
      <c r="C70" t="s">
        <v>301</v>
      </c>
      <c r="D70" t="s">
        <v>223</v>
      </c>
      <c r="E70" t="s">
        <v>218</v>
      </c>
      <c r="F70" t="s">
        <v>288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3.4273389830508512</v>
      </c>
      <c r="M70">
        <v>3.4273389830508512</v>
      </c>
    </row>
    <row r="71" spans="1:13">
      <c r="A71" t="s">
        <v>285</v>
      </c>
      <c r="B71" t="s">
        <v>283</v>
      </c>
      <c r="C71" t="s">
        <v>301</v>
      </c>
      <c r="D71" t="s">
        <v>223</v>
      </c>
      <c r="E71" t="s">
        <v>218</v>
      </c>
      <c r="F71" t="s">
        <v>288</v>
      </c>
      <c r="G71">
        <v>2030</v>
      </c>
      <c r="H71" t="s">
        <v>218</v>
      </c>
      <c r="I71" t="s">
        <v>218</v>
      </c>
      <c r="J71" t="s">
        <v>218</v>
      </c>
      <c r="K71" t="s">
        <v>218</v>
      </c>
      <c r="L71">
        <v>3.6350564971751553</v>
      </c>
      <c r="M71">
        <v>3.6350564971751553</v>
      </c>
    </row>
    <row r="72" spans="1:13">
      <c r="A72" t="s">
        <v>285</v>
      </c>
      <c r="B72" t="s">
        <v>283</v>
      </c>
      <c r="C72" t="s">
        <v>301</v>
      </c>
      <c r="D72" t="s">
        <v>223</v>
      </c>
      <c r="E72" t="s">
        <v>218</v>
      </c>
      <c r="F72" t="s">
        <v>288</v>
      </c>
      <c r="G72">
        <v>2040</v>
      </c>
      <c r="H72" t="s">
        <v>218</v>
      </c>
      <c r="I72" t="s">
        <v>218</v>
      </c>
      <c r="J72" t="s">
        <v>218</v>
      </c>
      <c r="K72" t="s">
        <v>218</v>
      </c>
      <c r="L72">
        <v>4.1543502824858694</v>
      </c>
      <c r="M72">
        <v>4.1543502824858694</v>
      </c>
    </row>
    <row r="73" spans="1:13">
      <c r="A73" t="s">
        <v>285</v>
      </c>
      <c r="B73" t="s">
        <v>283</v>
      </c>
      <c r="C73" t="s">
        <v>301</v>
      </c>
      <c r="D73" t="s">
        <v>223</v>
      </c>
      <c r="E73" t="s">
        <v>218</v>
      </c>
      <c r="F73" t="s">
        <v>288</v>
      </c>
      <c r="G73">
        <v>2050</v>
      </c>
      <c r="H73" t="s">
        <v>218</v>
      </c>
      <c r="I73" t="s">
        <v>218</v>
      </c>
      <c r="J73" t="s">
        <v>218</v>
      </c>
      <c r="K73" t="s">
        <v>218</v>
      </c>
      <c r="L73">
        <v>4.6736440677966149</v>
      </c>
      <c r="M73">
        <v>4.6736440677966149</v>
      </c>
    </row>
    <row r="74" spans="1:13">
      <c r="A74" t="s">
        <v>285</v>
      </c>
      <c r="B74" t="s">
        <v>283</v>
      </c>
      <c r="C74" t="s">
        <v>302</v>
      </c>
      <c r="D74" t="s">
        <v>253</v>
      </c>
      <c r="E74" t="s">
        <v>218</v>
      </c>
      <c r="F74" t="s">
        <v>288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3.0897837837837798</v>
      </c>
      <c r="M74">
        <v>3.0897837837837798</v>
      </c>
    </row>
    <row r="75" spans="1:13">
      <c r="A75" t="s">
        <v>285</v>
      </c>
      <c r="B75" t="s">
        <v>283</v>
      </c>
      <c r="C75" t="s">
        <v>302</v>
      </c>
      <c r="D75" t="s">
        <v>253</v>
      </c>
      <c r="E75" t="s">
        <v>218</v>
      </c>
      <c r="F75" t="s">
        <v>288</v>
      </c>
      <c r="G75">
        <v>2030</v>
      </c>
      <c r="H75" t="s">
        <v>218</v>
      </c>
      <c r="I75" t="s">
        <v>218</v>
      </c>
      <c r="J75" t="s">
        <v>218</v>
      </c>
      <c r="K75" t="s">
        <v>218</v>
      </c>
      <c r="L75">
        <v>3.2957693693693755</v>
      </c>
      <c r="M75">
        <v>3.2957693693693755</v>
      </c>
    </row>
    <row r="76" spans="1:13">
      <c r="A76" t="s">
        <v>285</v>
      </c>
      <c r="B76" t="s">
        <v>283</v>
      </c>
      <c r="C76" t="s">
        <v>302</v>
      </c>
      <c r="D76" t="s">
        <v>253</v>
      </c>
      <c r="E76" t="s">
        <v>218</v>
      </c>
      <c r="F76" t="s">
        <v>288</v>
      </c>
      <c r="G76">
        <v>2040</v>
      </c>
      <c r="H76" t="s">
        <v>218</v>
      </c>
      <c r="I76" t="s">
        <v>218</v>
      </c>
      <c r="J76" t="s">
        <v>218</v>
      </c>
      <c r="K76" t="s">
        <v>218</v>
      </c>
      <c r="L76">
        <v>3.8107333333333182</v>
      </c>
      <c r="M76">
        <v>3.8107333333333182</v>
      </c>
    </row>
    <row r="77" spans="1:13">
      <c r="A77" t="s">
        <v>285</v>
      </c>
      <c r="B77" t="s">
        <v>283</v>
      </c>
      <c r="C77" t="s">
        <v>302</v>
      </c>
      <c r="D77" t="s">
        <v>253</v>
      </c>
      <c r="E77" t="s">
        <v>218</v>
      </c>
      <c r="F77" t="s">
        <v>288</v>
      </c>
      <c r="G77">
        <v>2050</v>
      </c>
      <c r="H77" t="s">
        <v>218</v>
      </c>
      <c r="I77" t="s">
        <v>218</v>
      </c>
      <c r="J77" t="s">
        <v>218</v>
      </c>
      <c r="K77" t="s">
        <v>218</v>
      </c>
      <c r="L77">
        <v>4.1197117117116955</v>
      </c>
      <c r="M77">
        <v>4.1197117117116955</v>
      </c>
    </row>
    <row r="78" spans="1:13">
      <c r="A78" t="s">
        <v>285</v>
      </c>
      <c r="B78" t="s">
        <v>283</v>
      </c>
      <c r="C78" t="s">
        <v>303</v>
      </c>
      <c r="D78" t="s">
        <v>253</v>
      </c>
      <c r="E78" t="s">
        <v>218</v>
      </c>
      <c r="F78" t="s">
        <v>288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3.0897837837837798</v>
      </c>
      <c r="M78">
        <v>3.0897837837837798</v>
      </c>
    </row>
    <row r="79" spans="1:13">
      <c r="A79" t="s">
        <v>285</v>
      </c>
      <c r="B79" t="s">
        <v>283</v>
      </c>
      <c r="C79" t="s">
        <v>303</v>
      </c>
      <c r="D79" t="s">
        <v>253</v>
      </c>
      <c r="E79" t="s">
        <v>218</v>
      </c>
      <c r="F79" t="s">
        <v>288</v>
      </c>
      <c r="G79">
        <v>2030</v>
      </c>
      <c r="H79" t="s">
        <v>218</v>
      </c>
      <c r="I79" t="s">
        <v>218</v>
      </c>
      <c r="J79" t="s">
        <v>218</v>
      </c>
      <c r="K79" t="s">
        <v>218</v>
      </c>
      <c r="L79">
        <v>3.398762162162158</v>
      </c>
      <c r="M79">
        <v>3.398762162162158</v>
      </c>
    </row>
    <row r="80" spans="1:13">
      <c r="A80" t="s">
        <v>285</v>
      </c>
      <c r="B80" t="s">
        <v>283</v>
      </c>
      <c r="C80" t="s">
        <v>303</v>
      </c>
      <c r="D80" t="s">
        <v>253</v>
      </c>
      <c r="E80" t="s">
        <v>218</v>
      </c>
      <c r="F80" t="s">
        <v>288</v>
      </c>
      <c r="G80">
        <v>2040</v>
      </c>
      <c r="H80" t="s">
        <v>218</v>
      </c>
      <c r="I80" t="s">
        <v>218</v>
      </c>
      <c r="J80" t="s">
        <v>218</v>
      </c>
      <c r="K80" t="s">
        <v>218</v>
      </c>
      <c r="L80">
        <v>3.8107333333333182</v>
      </c>
      <c r="M80">
        <v>3.8107333333333182</v>
      </c>
    </row>
    <row r="81" spans="1:13">
      <c r="A81" t="s">
        <v>285</v>
      </c>
      <c r="B81" t="s">
        <v>283</v>
      </c>
      <c r="C81" t="s">
        <v>303</v>
      </c>
      <c r="D81" t="s">
        <v>253</v>
      </c>
      <c r="E81" t="s">
        <v>218</v>
      </c>
      <c r="F81" t="s">
        <v>288</v>
      </c>
      <c r="G81">
        <v>2050</v>
      </c>
      <c r="H81" t="s">
        <v>218</v>
      </c>
      <c r="I81" t="s">
        <v>218</v>
      </c>
      <c r="J81" t="s">
        <v>218</v>
      </c>
      <c r="K81" t="s">
        <v>218</v>
      </c>
      <c r="L81">
        <v>4.1197117117116955</v>
      </c>
      <c r="M81">
        <v>4.1197117117116955</v>
      </c>
    </row>
    <row r="82" spans="1:13">
      <c r="A82" t="s">
        <v>285</v>
      </c>
      <c r="B82" t="s">
        <v>283</v>
      </c>
      <c r="C82" t="s">
        <v>304</v>
      </c>
      <c r="D82" t="s">
        <v>253</v>
      </c>
      <c r="E82" t="s">
        <v>218</v>
      </c>
      <c r="F82" t="s">
        <v>288</v>
      </c>
      <c r="G82">
        <v>2018</v>
      </c>
      <c r="H82" t="s">
        <v>218</v>
      </c>
      <c r="I82" t="s">
        <v>218</v>
      </c>
      <c r="J82" t="s">
        <v>218</v>
      </c>
      <c r="K82" t="s">
        <v>218</v>
      </c>
      <c r="L82">
        <v>3.398762162162158</v>
      </c>
      <c r="M82">
        <v>3.398762162162158</v>
      </c>
    </row>
    <row r="83" spans="1:13">
      <c r="A83" t="s">
        <v>285</v>
      </c>
      <c r="B83" t="s">
        <v>283</v>
      </c>
      <c r="C83" t="s">
        <v>304</v>
      </c>
      <c r="D83" t="s">
        <v>253</v>
      </c>
      <c r="E83" t="s">
        <v>218</v>
      </c>
      <c r="F83" t="s">
        <v>288</v>
      </c>
      <c r="G83">
        <v>2030</v>
      </c>
      <c r="H83" t="s">
        <v>218</v>
      </c>
      <c r="I83" t="s">
        <v>218</v>
      </c>
      <c r="J83" t="s">
        <v>218</v>
      </c>
      <c r="K83" t="s">
        <v>218</v>
      </c>
      <c r="L83">
        <v>3.6047477477477536</v>
      </c>
      <c r="M83">
        <v>3.6047477477477536</v>
      </c>
    </row>
    <row r="84" spans="1:13">
      <c r="A84" t="s">
        <v>285</v>
      </c>
      <c r="B84" t="s">
        <v>283</v>
      </c>
      <c r="C84" t="s">
        <v>304</v>
      </c>
      <c r="D84" t="s">
        <v>253</v>
      </c>
      <c r="E84" t="s">
        <v>218</v>
      </c>
      <c r="F84" t="s">
        <v>288</v>
      </c>
      <c r="G84">
        <v>2040</v>
      </c>
      <c r="H84" t="s">
        <v>218</v>
      </c>
      <c r="I84" t="s">
        <v>218</v>
      </c>
      <c r="J84" t="s">
        <v>218</v>
      </c>
      <c r="K84" t="s">
        <v>218</v>
      </c>
      <c r="L84">
        <v>4.1197117117116955</v>
      </c>
      <c r="M84">
        <v>4.1197117117116955</v>
      </c>
    </row>
    <row r="85" spans="1:13">
      <c r="A85" t="s">
        <v>285</v>
      </c>
      <c r="B85" t="s">
        <v>283</v>
      </c>
      <c r="C85" t="s">
        <v>304</v>
      </c>
      <c r="D85" t="s">
        <v>253</v>
      </c>
      <c r="E85" t="s">
        <v>218</v>
      </c>
      <c r="F85" t="s">
        <v>288</v>
      </c>
      <c r="G85">
        <v>2050</v>
      </c>
      <c r="H85" t="s">
        <v>218</v>
      </c>
      <c r="I85" t="s">
        <v>218</v>
      </c>
      <c r="J85" t="s">
        <v>218</v>
      </c>
      <c r="K85" t="s">
        <v>218</v>
      </c>
      <c r="L85">
        <v>4.6346756756756697</v>
      </c>
      <c r="M85">
        <v>4.6346756756756697</v>
      </c>
    </row>
    <row r="86" spans="1:13">
      <c r="A86" t="s">
        <v>285</v>
      </c>
      <c r="B86" t="s">
        <v>283</v>
      </c>
      <c r="C86" t="s">
        <v>305</v>
      </c>
      <c r="D86" t="s">
        <v>137</v>
      </c>
      <c r="E86" t="s">
        <v>218</v>
      </c>
      <c r="F86" t="s">
        <v>288</v>
      </c>
      <c r="G86">
        <v>2018</v>
      </c>
      <c r="H86" t="s">
        <v>218</v>
      </c>
      <c r="I86" t="s">
        <v>218</v>
      </c>
      <c r="J86" t="s">
        <v>218</v>
      </c>
      <c r="K86" t="s">
        <v>218</v>
      </c>
      <c r="L86">
        <v>3.07019607843137</v>
      </c>
      <c r="M86">
        <v>3.07019607843137</v>
      </c>
    </row>
    <row r="87" spans="1:13">
      <c r="A87" t="s">
        <v>285</v>
      </c>
      <c r="B87" t="s">
        <v>283</v>
      </c>
      <c r="C87" t="s">
        <v>305</v>
      </c>
      <c r="D87" t="s">
        <v>137</v>
      </c>
      <c r="E87" t="s">
        <v>218</v>
      </c>
      <c r="F87" t="s">
        <v>288</v>
      </c>
      <c r="G87">
        <v>2030</v>
      </c>
      <c r="H87" t="s">
        <v>218</v>
      </c>
      <c r="I87" t="s">
        <v>218</v>
      </c>
      <c r="J87" t="s">
        <v>218</v>
      </c>
      <c r="K87" t="s">
        <v>218</v>
      </c>
      <c r="L87">
        <v>3.3772156862745071</v>
      </c>
      <c r="M87">
        <v>3.3772156862745071</v>
      </c>
    </row>
    <row r="88" spans="1:13">
      <c r="A88" t="s">
        <v>285</v>
      </c>
      <c r="B88" t="s">
        <v>283</v>
      </c>
      <c r="C88" t="s">
        <v>305</v>
      </c>
      <c r="D88" t="s">
        <v>137</v>
      </c>
      <c r="E88" t="s">
        <v>218</v>
      </c>
      <c r="F88" t="s">
        <v>288</v>
      </c>
      <c r="G88">
        <v>2040</v>
      </c>
      <c r="H88" t="s">
        <v>218</v>
      </c>
      <c r="I88" t="s">
        <v>218</v>
      </c>
      <c r="J88" t="s">
        <v>218</v>
      </c>
      <c r="K88" t="s">
        <v>218</v>
      </c>
      <c r="L88">
        <v>3.7865751633986795</v>
      </c>
      <c r="M88">
        <v>3.7865751633986795</v>
      </c>
    </row>
    <row r="89" spans="1:13">
      <c r="A89" t="s">
        <v>285</v>
      </c>
      <c r="B89" t="s">
        <v>283</v>
      </c>
      <c r="C89" t="s">
        <v>305</v>
      </c>
      <c r="D89" t="s">
        <v>137</v>
      </c>
      <c r="E89" t="s">
        <v>218</v>
      </c>
      <c r="F89" t="s">
        <v>288</v>
      </c>
      <c r="G89">
        <v>2050</v>
      </c>
      <c r="H89" t="s">
        <v>218</v>
      </c>
      <c r="I89" t="s">
        <v>218</v>
      </c>
      <c r="J89" t="s">
        <v>218</v>
      </c>
      <c r="K89" t="s">
        <v>218</v>
      </c>
      <c r="L89">
        <v>4.0935947712418166</v>
      </c>
      <c r="M89">
        <v>4.0935947712418166</v>
      </c>
    </row>
    <row r="90" spans="1:13">
      <c r="A90" t="s">
        <v>285</v>
      </c>
      <c r="B90" t="s">
        <v>283</v>
      </c>
      <c r="C90" t="s">
        <v>305</v>
      </c>
      <c r="D90" t="s">
        <v>146</v>
      </c>
      <c r="E90" t="s">
        <v>218</v>
      </c>
      <c r="F90" t="s">
        <v>288</v>
      </c>
      <c r="G90">
        <v>2018</v>
      </c>
      <c r="H90" t="s">
        <v>218</v>
      </c>
      <c r="I90" t="s">
        <v>218</v>
      </c>
      <c r="J90" t="s">
        <v>218</v>
      </c>
      <c r="K90" t="s">
        <v>218</v>
      </c>
      <c r="L90">
        <v>2.1491372549019587</v>
      </c>
      <c r="M90">
        <v>2.1491372549019587</v>
      </c>
    </row>
    <row r="91" spans="1:13">
      <c r="A91" t="s">
        <v>285</v>
      </c>
      <c r="B91" t="s">
        <v>283</v>
      </c>
      <c r="C91" t="s">
        <v>305</v>
      </c>
      <c r="D91" t="s">
        <v>146</v>
      </c>
      <c r="E91" t="s">
        <v>218</v>
      </c>
      <c r="F91" t="s">
        <v>288</v>
      </c>
      <c r="G91">
        <v>2030</v>
      </c>
      <c r="H91" t="s">
        <v>218</v>
      </c>
      <c r="I91" t="s">
        <v>218</v>
      </c>
      <c r="J91" t="s">
        <v>218</v>
      </c>
      <c r="K91" t="s">
        <v>218</v>
      </c>
      <c r="L91">
        <v>2.3640509803921548</v>
      </c>
      <c r="M91">
        <v>2.3640509803921548</v>
      </c>
    </row>
    <row r="92" spans="1:13">
      <c r="A92" t="s">
        <v>285</v>
      </c>
      <c r="B92" t="s">
        <v>283</v>
      </c>
      <c r="C92" t="s">
        <v>305</v>
      </c>
      <c r="D92" t="s">
        <v>146</v>
      </c>
      <c r="E92" t="s">
        <v>218</v>
      </c>
      <c r="F92" t="s">
        <v>288</v>
      </c>
      <c r="G92">
        <v>2040</v>
      </c>
      <c r="H92" t="s">
        <v>218</v>
      </c>
      <c r="I92" t="s">
        <v>218</v>
      </c>
      <c r="J92" t="s">
        <v>218</v>
      </c>
      <c r="K92" t="s">
        <v>218</v>
      </c>
      <c r="L92">
        <v>2.6506026143790815</v>
      </c>
      <c r="M92">
        <v>2.6506026143790815</v>
      </c>
    </row>
    <row r="93" spans="1:13">
      <c r="A93" t="s">
        <v>285</v>
      </c>
      <c r="B93" t="s">
        <v>283</v>
      </c>
      <c r="C93" t="s">
        <v>305</v>
      </c>
      <c r="D93" t="s">
        <v>146</v>
      </c>
      <c r="E93" t="s">
        <v>218</v>
      </c>
      <c r="F93" t="s">
        <v>288</v>
      </c>
      <c r="G93">
        <v>2050</v>
      </c>
      <c r="H93" t="s">
        <v>218</v>
      </c>
      <c r="I93" t="s">
        <v>218</v>
      </c>
      <c r="J93" t="s">
        <v>218</v>
      </c>
      <c r="K93" t="s">
        <v>218</v>
      </c>
      <c r="L93">
        <v>2.8655163398692776</v>
      </c>
      <c r="M93">
        <v>2.8655163398692776</v>
      </c>
    </row>
    <row r="94" spans="1:13">
      <c r="A94" t="s">
        <v>285</v>
      </c>
      <c r="B94" t="s">
        <v>283</v>
      </c>
      <c r="C94" t="s">
        <v>306</v>
      </c>
      <c r="D94" t="s">
        <v>137</v>
      </c>
      <c r="E94" t="s">
        <v>218</v>
      </c>
      <c r="F94" t="s">
        <v>288</v>
      </c>
      <c r="G94">
        <v>2018</v>
      </c>
      <c r="H94" t="s">
        <v>218</v>
      </c>
      <c r="I94" t="s">
        <v>218</v>
      </c>
      <c r="J94" t="s">
        <v>218</v>
      </c>
      <c r="K94" t="s">
        <v>218</v>
      </c>
      <c r="L94">
        <v>0.810268817204301</v>
      </c>
      <c r="M94">
        <v>0.810268817204301</v>
      </c>
    </row>
    <row r="95" spans="1:13">
      <c r="A95" t="s">
        <v>285</v>
      </c>
      <c r="B95" t="s">
        <v>283</v>
      </c>
      <c r="C95" t="s">
        <v>306</v>
      </c>
      <c r="D95" t="s">
        <v>137</v>
      </c>
      <c r="E95" t="s">
        <v>218</v>
      </c>
      <c r="F95" t="s">
        <v>288</v>
      </c>
      <c r="G95">
        <v>2030</v>
      </c>
      <c r="H95" t="s">
        <v>218</v>
      </c>
      <c r="I95" t="s">
        <v>218</v>
      </c>
      <c r="J95" t="s">
        <v>218</v>
      </c>
      <c r="K95" t="s">
        <v>218</v>
      </c>
      <c r="L95">
        <v>0.84916172043010751</v>
      </c>
      <c r="M95">
        <v>0.84916172043010751</v>
      </c>
    </row>
    <row r="96" spans="1:13">
      <c r="A96" t="s">
        <v>285</v>
      </c>
      <c r="B96" t="s">
        <v>283</v>
      </c>
      <c r="C96" t="s">
        <v>306</v>
      </c>
      <c r="D96" t="s">
        <v>137</v>
      </c>
      <c r="E96" t="s">
        <v>218</v>
      </c>
      <c r="F96" t="s">
        <v>288</v>
      </c>
      <c r="G96">
        <v>2040</v>
      </c>
      <c r="H96" t="s">
        <v>218</v>
      </c>
      <c r="I96" t="s">
        <v>218</v>
      </c>
      <c r="J96" t="s">
        <v>218</v>
      </c>
      <c r="K96" t="s">
        <v>218</v>
      </c>
      <c r="L96">
        <v>0.88886489247311817</v>
      </c>
      <c r="M96">
        <v>0.88886489247311817</v>
      </c>
    </row>
    <row r="97" spans="1:13">
      <c r="A97" t="s">
        <v>285</v>
      </c>
      <c r="B97" t="s">
        <v>283</v>
      </c>
      <c r="C97" t="s">
        <v>306</v>
      </c>
      <c r="D97" t="s">
        <v>137</v>
      </c>
      <c r="E97" t="s">
        <v>218</v>
      </c>
      <c r="F97" t="s">
        <v>288</v>
      </c>
      <c r="G97">
        <v>2050</v>
      </c>
      <c r="H97" t="s">
        <v>218</v>
      </c>
      <c r="I97" t="s">
        <v>218</v>
      </c>
      <c r="J97" t="s">
        <v>218</v>
      </c>
      <c r="K97" t="s">
        <v>218</v>
      </c>
      <c r="L97">
        <v>0.94072209677419349</v>
      </c>
      <c r="M97">
        <v>0.94072209677419349</v>
      </c>
    </row>
    <row r="98" spans="1:13">
      <c r="A98" t="s">
        <v>285</v>
      </c>
      <c r="B98" t="s">
        <v>283</v>
      </c>
      <c r="C98" t="s">
        <v>306</v>
      </c>
      <c r="D98" t="s">
        <v>146</v>
      </c>
      <c r="E98" t="s">
        <v>218</v>
      </c>
      <c r="F98" t="s">
        <v>288</v>
      </c>
      <c r="G98">
        <v>2018</v>
      </c>
      <c r="H98" t="s">
        <v>218</v>
      </c>
      <c r="I98" t="s">
        <v>218</v>
      </c>
      <c r="J98" t="s">
        <v>218</v>
      </c>
      <c r="K98" t="s">
        <v>218</v>
      </c>
      <c r="L98">
        <v>0.56718817204301064</v>
      </c>
      <c r="M98">
        <v>0.56718817204301064</v>
      </c>
    </row>
    <row r="99" spans="1:13">
      <c r="A99" t="s">
        <v>285</v>
      </c>
      <c r="B99" t="s">
        <v>283</v>
      </c>
      <c r="C99" t="s">
        <v>306</v>
      </c>
      <c r="D99" t="s">
        <v>146</v>
      </c>
      <c r="E99" t="s">
        <v>218</v>
      </c>
      <c r="F99" t="s">
        <v>288</v>
      </c>
      <c r="G99">
        <v>2030</v>
      </c>
      <c r="H99" t="s">
        <v>218</v>
      </c>
      <c r="I99" t="s">
        <v>218</v>
      </c>
      <c r="J99" t="s">
        <v>218</v>
      </c>
      <c r="K99" t="s">
        <v>218</v>
      </c>
      <c r="L99">
        <v>0.59441320430107525</v>
      </c>
      <c r="M99">
        <v>0.59441320430107525</v>
      </c>
    </row>
    <row r="100" spans="1:13">
      <c r="A100" t="s">
        <v>285</v>
      </c>
      <c r="B100" t="s">
        <v>283</v>
      </c>
      <c r="C100" t="s">
        <v>306</v>
      </c>
      <c r="D100" t="s">
        <v>146</v>
      </c>
      <c r="E100" t="s">
        <v>218</v>
      </c>
      <c r="F100" t="s">
        <v>288</v>
      </c>
      <c r="G100">
        <v>2040</v>
      </c>
      <c r="H100" t="s">
        <v>218</v>
      </c>
      <c r="I100" t="s">
        <v>218</v>
      </c>
      <c r="J100" t="s">
        <v>218</v>
      </c>
      <c r="K100" t="s">
        <v>218</v>
      </c>
      <c r="L100">
        <v>0.62220542473118279</v>
      </c>
      <c r="M100">
        <v>0.62220542473118279</v>
      </c>
    </row>
    <row r="101" spans="1:13">
      <c r="A101" t="s">
        <v>285</v>
      </c>
      <c r="B101" t="s">
        <v>283</v>
      </c>
      <c r="C101" t="s">
        <v>306</v>
      </c>
      <c r="D101" t="s">
        <v>146</v>
      </c>
      <c r="E101" t="s">
        <v>218</v>
      </c>
      <c r="F101" t="s">
        <v>288</v>
      </c>
      <c r="G101">
        <v>2050</v>
      </c>
      <c r="H101" t="s">
        <v>218</v>
      </c>
      <c r="I101" t="s">
        <v>218</v>
      </c>
      <c r="J101" t="s">
        <v>218</v>
      </c>
      <c r="K101" t="s">
        <v>218</v>
      </c>
      <c r="L101">
        <v>0.65850546774193541</v>
      </c>
      <c r="M101">
        <v>0.65850546774193541</v>
      </c>
    </row>
    <row r="102" spans="1:13">
      <c r="A102" t="s">
        <v>285</v>
      </c>
      <c r="B102" t="s">
        <v>283</v>
      </c>
      <c r="C102" t="s">
        <v>307</v>
      </c>
      <c r="D102" t="s">
        <v>137</v>
      </c>
      <c r="E102" t="s">
        <v>218</v>
      </c>
      <c r="F102" t="s">
        <v>288</v>
      </c>
      <c r="G102">
        <v>2018</v>
      </c>
      <c r="H102" t="s">
        <v>218</v>
      </c>
      <c r="I102" t="s">
        <v>218</v>
      </c>
      <c r="J102" t="s">
        <v>218</v>
      </c>
      <c r="K102" t="s">
        <v>218</v>
      </c>
      <c r="L102">
        <v>0.810268817204301</v>
      </c>
      <c r="M102">
        <v>0.810268817204301</v>
      </c>
    </row>
    <row r="103" spans="1:13">
      <c r="A103" t="s">
        <v>285</v>
      </c>
      <c r="B103" t="s">
        <v>283</v>
      </c>
      <c r="C103" t="s">
        <v>307</v>
      </c>
      <c r="D103" t="s">
        <v>137</v>
      </c>
      <c r="E103" t="s">
        <v>218</v>
      </c>
      <c r="F103" t="s">
        <v>288</v>
      </c>
      <c r="G103">
        <v>2030</v>
      </c>
      <c r="H103" t="s">
        <v>218</v>
      </c>
      <c r="I103" t="s">
        <v>218</v>
      </c>
      <c r="J103" t="s">
        <v>218</v>
      </c>
      <c r="K103" t="s">
        <v>218</v>
      </c>
      <c r="L103">
        <v>0.87028872958980141</v>
      </c>
      <c r="M103">
        <v>0.87028872958980141</v>
      </c>
    </row>
    <row r="104" spans="1:13">
      <c r="A104" t="s">
        <v>285</v>
      </c>
      <c r="B104" t="s">
        <v>283</v>
      </c>
      <c r="C104" t="s">
        <v>307</v>
      </c>
      <c r="D104" t="s">
        <v>137</v>
      </c>
      <c r="E104" t="s">
        <v>218</v>
      </c>
      <c r="F104" t="s">
        <v>288</v>
      </c>
      <c r="G104">
        <v>2040</v>
      </c>
      <c r="H104" t="s">
        <v>218</v>
      </c>
      <c r="I104" t="s">
        <v>218</v>
      </c>
      <c r="J104" t="s">
        <v>218</v>
      </c>
      <c r="K104" t="s">
        <v>218</v>
      </c>
      <c r="L104">
        <v>1.0203385105535647</v>
      </c>
      <c r="M104">
        <v>1.0203385105535647</v>
      </c>
    </row>
    <row r="105" spans="1:13">
      <c r="A105" t="s">
        <v>285</v>
      </c>
      <c r="B105" t="s">
        <v>283</v>
      </c>
      <c r="C105" t="s">
        <v>307</v>
      </c>
      <c r="D105" t="s">
        <v>137</v>
      </c>
      <c r="E105" t="s">
        <v>218</v>
      </c>
      <c r="F105" t="s">
        <v>288</v>
      </c>
      <c r="G105">
        <v>2050</v>
      </c>
      <c r="H105" t="s">
        <v>218</v>
      </c>
      <c r="I105" t="s">
        <v>218</v>
      </c>
      <c r="J105" t="s">
        <v>218</v>
      </c>
      <c r="K105" t="s">
        <v>218</v>
      </c>
      <c r="L105">
        <v>1.0203385105535647</v>
      </c>
      <c r="M105">
        <v>1.0203385105535647</v>
      </c>
    </row>
    <row r="106" spans="1:13">
      <c r="A106" t="s">
        <v>285</v>
      </c>
      <c r="B106" t="s">
        <v>283</v>
      </c>
      <c r="C106" t="s">
        <v>307</v>
      </c>
      <c r="D106" t="s">
        <v>146</v>
      </c>
      <c r="E106" t="s">
        <v>218</v>
      </c>
      <c r="F106" t="s">
        <v>288</v>
      </c>
      <c r="G106">
        <v>2018</v>
      </c>
      <c r="H106" t="s">
        <v>218</v>
      </c>
      <c r="I106" t="s">
        <v>218</v>
      </c>
      <c r="J106" t="s">
        <v>218</v>
      </c>
      <c r="K106" t="s">
        <v>218</v>
      </c>
      <c r="L106">
        <v>0.56718817204301064</v>
      </c>
      <c r="M106">
        <v>0.56718817204301064</v>
      </c>
    </row>
    <row r="107" spans="1:13">
      <c r="A107" t="s">
        <v>285</v>
      </c>
      <c r="B107" t="s">
        <v>283</v>
      </c>
      <c r="C107" t="s">
        <v>307</v>
      </c>
      <c r="D107" t="s">
        <v>146</v>
      </c>
      <c r="E107" t="s">
        <v>218</v>
      </c>
      <c r="F107" t="s">
        <v>288</v>
      </c>
      <c r="G107">
        <v>2030</v>
      </c>
      <c r="H107" t="s">
        <v>218</v>
      </c>
      <c r="I107" t="s">
        <v>218</v>
      </c>
      <c r="J107" t="s">
        <v>218</v>
      </c>
      <c r="K107" t="s">
        <v>218</v>
      </c>
      <c r="L107">
        <v>0.60920211071286345</v>
      </c>
      <c r="M107">
        <v>0.60920211071286345</v>
      </c>
    </row>
    <row r="108" spans="1:13">
      <c r="A108" t="s">
        <v>285</v>
      </c>
      <c r="B108" t="s">
        <v>283</v>
      </c>
      <c r="C108" t="s">
        <v>307</v>
      </c>
      <c r="D108" t="s">
        <v>146</v>
      </c>
      <c r="E108" t="s">
        <v>218</v>
      </c>
      <c r="F108" t="s">
        <v>288</v>
      </c>
      <c r="G108">
        <v>2040</v>
      </c>
      <c r="H108" t="s">
        <v>218</v>
      </c>
      <c r="I108" t="s">
        <v>218</v>
      </c>
      <c r="J108" t="s">
        <v>218</v>
      </c>
      <c r="K108" t="s">
        <v>218</v>
      </c>
      <c r="L108">
        <v>0.7142369573874946</v>
      </c>
      <c r="M108">
        <v>0.7142369573874946</v>
      </c>
    </row>
    <row r="109" spans="1:13">
      <c r="A109" t="s">
        <v>285</v>
      </c>
      <c r="B109" t="s">
        <v>283</v>
      </c>
      <c r="C109" t="s">
        <v>307</v>
      </c>
      <c r="D109" t="s">
        <v>146</v>
      </c>
      <c r="E109" t="s">
        <v>218</v>
      </c>
      <c r="F109" t="s">
        <v>288</v>
      </c>
      <c r="G109">
        <v>2050</v>
      </c>
      <c r="H109" t="s">
        <v>218</v>
      </c>
      <c r="I109" t="s">
        <v>218</v>
      </c>
      <c r="J109" t="s">
        <v>218</v>
      </c>
      <c r="K109" t="s">
        <v>218</v>
      </c>
      <c r="L109">
        <v>0.7142369573874946</v>
      </c>
      <c r="M109">
        <v>0.7142369573874946</v>
      </c>
    </row>
    <row r="110" spans="1:13">
      <c r="A110" t="s">
        <v>285</v>
      </c>
      <c r="B110" t="s">
        <v>283</v>
      </c>
      <c r="C110" t="s">
        <v>308</v>
      </c>
      <c r="D110" t="s">
        <v>137</v>
      </c>
      <c r="E110" t="s">
        <v>218</v>
      </c>
      <c r="F110" t="s">
        <v>288</v>
      </c>
      <c r="G110">
        <v>2018</v>
      </c>
      <c r="H110" t="s">
        <v>218</v>
      </c>
      <c r="I110" t="s">
        <v>218</v>
      </c>
      <c r="J110" t="s">
        <v>218</v>
      </c>
      <c r="K110" t="s">
        <v>218</v>
      </c>
      <c r="L110">
        <v>0.90029868578255579</v>
      </c>
      <c r="M110">
        <v>0.90029868578255579</v>
      </c>
    </row>
    <row r="111" spans="1:13">
      <c r="A111" t="s">
        <v>285</v>
      </c>
      <c r="B111" t="s">
        <v>283</v>
      </c>
      <c r="C111" t="s">
        <v>308</v>
      </c>
      <c r="D111" t="s">
        <v>137</v>
      </c>
      <c r="E111" t="s">
        <v>218</v>
      </c>
      <c r="F111" t="s">
        <v>288</v>
      </c>
      <c r="G111">
        <v>2030</v>
      </c>
      <c r="H111" t="s">
        <v>218</v>
      </c>
      <c r="I111" t="s">
        <v>218</v>
      </c>
      <c r="J111" t="s">
        <v>218</v>
      </c>
      <c r="K111" t="s">
        <v>218</v>
      </c>
      <c r="L111">
        <v>0.93030864197530994</v>
      </c>
      <c r="M111">
        <v>0.93030864197530994</v>
      </c>
    </row>
    <row r="112" spans="1:13">
      <c r="A112" t="s">
        <v>285</v>
      </c>
      <c r="B112" t="s">
        <v>283</v>
      </c>
      <c r="C112" t="s">
        <v>308</v>
      </c>
      <c r="D112" t="s">
        <v>137</v>
      </c>
      <c r="E112" t="s">
        <v>218</v>
      </c>
      <c r="F112" t="s">
        <v>288</v>
      </c>
      <c r="G112">
        <v>2040</v>
      </c>
      <c r="H112" t="s">
        <v>218</v>
      </c>
      <c r="I112" t="s">
        <v>218</v>
      </c>
      <c r="J112" t="s">
        <v>218</v>
      </c>
      <c r="K112" t="s">
        <v>218</v>
      </c>
      <c r="L112">
        <v>0.93030864197530994</v>
      </c>
      <c r="M112">
        <v>0.93030864197530994</v>
      </c>
    </row>
    <row r="113" spans="1:13">
      <c r="A113" t="s">
        <v>285</v>
      </c>
      <c r="B113" t="s">
        <v>283</v>
      </c>
      <c r="C113" t="s">
        <v>308</v>
      </c>
      <c r="D113" t="s">
        <v>137</v>
      </c>
      <c r="E113" t="s">
        <v>218</v>
      </c>
      <c r="F113" t="s">
        <v>288</v>
      </c>
      <c r="G113">
        <v>2050</v>
      </c>
      <c r="H113" t="s">
        <v>218</v>
      </c>
      <c r="I113" t="s">
        <v>218</v>
      </c>
      <c r="J113" t="s">
        <v>218</v>
      </c>
      <c r="K113" t="s">
        <v>218</v>
      </c>
      <c r="L113">
        <v>0.96031859816806431</v>
      </c>
      <c r="M113">
        <v>0.96031859816806431</v>
      </c>
    </row>
    <row r="114" spans="1:13">
      <c r="A114" t="s">
        <v>285</v>
      </c>
      <c r="B114" t="s">
        <v>283</v>
      </c>
      <c r="C114" t="s">
        <v>308</v>
      </c>
      <c r="D114" t="s">
        <v>146</v>
      </c>
      <c r="E114" t="s">
        <v>218</v>
      </c>
      <c r="F114" t="s">
        <v>288</v>
      </c>
      <c r="G114">
        <v>2018</v>
      </c>
      <c r="H114" t="s">
        <v>218</v>
      </c>
      <c r="I114" t="s">
        <v>218</v>
      </c>
      <c r="J114" t="s">
        <v>218</v>
      </c>
      <c r="K114" t="s">
        <v>218</v>
      </c>
      <c r="L114">
        <v>0.63020908004778986</v>
      </c>
      <c r="M114">
        <v>0.63020908004778986</v>
      </c>
    </row>
    <row r="115" spans="1:13">
      <c r="A115" t="s">
        <v>285</v>
      </c>
      <c r="B115" t="s">
        <v>283</v>
      </c>
      <c r="C115" t="s">
        <v>308</v>
      </c>
      <c r="D115" t="s">
        <v>146</v>
      </c>
      <c r="E115" t="s">
        <v>218</v>
      </c>
      <c r="F115" t="s">
        <v>288</v>
      </c>
      <c r="G115">
        <v>2030</v>
      </c>
      <c r="H115" t="s">
        <v>218</v>
      </c>
      <c r="I115" t="s">
        <v>218</v>
      </c>
      <c r="J115" t="s">
        <v>218</v>
      </c>
      <c r="K115" t="s">
        <v>218</v>
      </c>
      <c r="L115">
        <v>0.65121604938271627</v>
      </c>
      <c r="M115">
        <v>0.65121604938271627</v>
      </c>
    </row>
    <row r="116" spans="1:13">
      <c r="A116" t="s">
        <v>285</v>
      </c>
      <c r="B116" t="s">
        <v>283</v>
      </c>
      <c r="C116" t="s">
        <v>308</v>
      </c>
      <c r="D116" t="s">
        <v>146</v>
      </c>
      <c r="E116" t="s">
        <v>218</v>
      </c>
      <c r="F116" t="s">
        <v>288</v>
      </c>
      <c r="G116">
        <v>2040</v>
      </c>
      <c r="H116" t="s">
        <v>218</v>
      </c>
      <c r="I116" t="s">
        <v>218</v>
      </c>
      <c r="J116" t="s">
        <v>218</v>
      </c>
      <c r="K116" t="s">
        <v>218</v>
      </c>
      <c r="L116">
        <v>0.65121604938271627</v>
      </c>
      <c r="M116">
        <v>0.65121604938271627</v>
      </c>
    </row>
    <row r="117" spans="1:13">
      <c r="A117" t="s">
        <v>285</v>
      </c>
      <c r="B117" t="s">
        <v>283</v>
      </c>
      <c r="C117" t="s">
        <v>308</v>
      </c>
      <c r="D117" t="s">
        <v>146</v>
      </c>
      <c r="E117" t="s">
        <v>218</v>
      </c>
      <c r="F117" t="s">
        <v>288</v>
      </c>
      <c r="G117">
        <v>2050</v>
      </c>
      <c r="H117" t="s">
        <v>218</v>
      </c>
      <c r="I117" t="s">
        <v>218</v>
      </c>
      <c r="J117" t="s">
        <v>218</v>
      </c>
      <c r="K117" t="s">
        <v>218</v>
      </c>
      <c r="L117">
        <v>0.67222301871764178</v>
      </c>
      <c r="M117">
        <v>0.67222301871764178</v>
      </c>
    </row>
    <row r="118" spans="1:13">
      <c r="A118" t="s">
        <v>285</v>
      </c>
      <c r="B118" t="s">
        <v>283</v>
      </c>
      <c r="C118" t="s">
        <v>309</v>
      </c>
      <c r="D118" t="s">
        <v>223</v>
      </c>
      <c r="E118" t="s">
        <v>218</v>
      </c>
      <c r="F118" t="s">
        <v>288</v>
      </c>
      <c r="G118">
        <v>2018</v>
      </c>
      <c r="H118" t="s">
        <v>218</v>
      </c>
      <c r="I118" t="s">
        <v>218</v>
      </c>
      <c r="J118" t="s">
        <v>218</v>
      </c>
      <c r="K118" t="s">
        <v>218</v>
      </c>
      <c r="L118">
        <v>3.1157627118644098</v>
      </c>
      <c r="M118">
        <v>3.1157627118644098</v>
      </c>
    </row>
    <row r="119" spans="1:13">
      <c r="A119" t="s">
        <v>285</v>
      </c>
      <c r="B119" t="s">
        <v>283</v>
      </c>
      <c r="C119" t="s">
        <v>309</v>
      </c>
      <c r="D119" t="s">
        <v>223</v>
      </c>
      <c r="E119" t="s">
        <v>218</v>
      </c>
      <c r="F119" t="s">
        <v>288</v>
      </c>
      <c r="G119">
        <v>2030</v>
      </c>
      <c r="H119" t="s">
        <v>218</v>
      </c>
      <c r="I119" t="s">
        <v>218</v>
      </c>
      <c r="J119" t="s">
        <v>218</v>
      </c>
      <c r="K119" t="s">
        <v>218</v>
      </c>
      <c r="L119">
        <v>3.4273389830508512</v>
      </c>
      <c r="M119">
        <v>3.4273389830508512</v>
      </c>
    </row>
    <row r="120" spans="1:13">
      <c r="A120" t="s">
        <v>285</v>
      </c>
      <c r="B120" t="s">
        <v>283</v>
      </c>
      <c r="C120" t="s">
        <v>309</v>
      </c>
      <c r="D120" t="s">
        <v>223</v>
      </c>
      <c r="E120" t="s">
        <v>218</v>
      </c>
      <c r="F120" t="s">
        <v>288</v>
      </c>
      <c r="G120">
        <v>2040</v>
      </c>
      <c r="H120" t="s">
        <v>218</v>
      </c>
      <c r="I120" t="s">
        <v>218</v>
      </c>
      <c r="J120" t="s">
        <v>218</v>
      </c>
      <c r="K120" t="s">
        <v>218</v>
      </c>
      <c r="L120">
        <v>3.8427740112994284</v>
      </c>
      <c r="M120">
        <v>3.8427740112994284</v>
      </c>
    </row>
    <row r="121" spans="1:13">
      <c r="A121" t="s">
        <v>285</v>
      </c>
      <c r="B121" t="s">
        <v>283</v>
      </c>
      <c r="C121" t="s">
        <v>309</v>
      </c>
      <c r="D121" t="s">
        <v>223</v>
      </c>
      <c r="E121" t="s">
        <v>218</v>
      </c>
      <c r="F121" t="s">
        <v>288</v>
      </c>
      <c r="G121">
        <v>2050</v>
      </c>
      <c r="H121" t="s">
        <v>218</v>
      </c>
      <c r="I121" t="s">
        <v>218</v>
      </c>
      <c r="J121" t="s">
        <v>218</v>
      </c>
      <c r="K121" t="s">
        <v>218</v>
      </c>
      <c r="L121">
        <v>4.1543502824858694</v>
      </c>
      <c r="M121">
        <v>4.1543502824858694</v>
      </c>
    </row>
    <row r="122" spans="1:13">
      <c r="A122" t="s">
        <v>285</v>
      </c>
      <c r="B122" t="s">
        <v>283</v>
      </c>
      <c r="C122" t="s">
        <v>309</v>
      </c>
      <c r="D122" t="s">
        <v>224</v>
      </c>
      <c r="E122" t="s">
        <v>218</v>
      </c>
      <c r="F122" t="s">
        <v>288</v>
      </c>
      <c r="G122">
        <v>2018</v>
      </c>
      <c r="H122" t="s">
        <v>218</v>
      </c>
      <c r="I122" t="s">
        <v>218</v>
      </c>
      <c r="J122" t="s">
        <v>218</v>
      </c>
      <c r="K122" t="s">
        <v>218</v>
      </c>
      <c r="L122">
        <v>2.1810338983050865</v>
      </c>
      <c r="M122">
        <v>2.1810338983050865</v>
      </c>
    </row>
    <row r="123" spans="1:13">
      <c r="A123" t="s">
        <v>285</v>
      </c>
      <c r="B123" t="s">
        <v>283</v>
      </c>
      <c r="C123" t="s">
        <v>309</v>
      </c>
      <c r="D123" t="s">
        <v>224</v>
      </c>
      <c r="E123" t="s">
        <v>218</v>
      </c>
      <c r="F123" t="s">
        <v>288</v>
      </c>
      <c r="G123">
        <v>2030</v>
      </c>
      <c r="H123" t="s">
        <v>218</v>
      </c>
      <c r="I123" t="s">
        <v>218</v>
      </c>
      <c r="J123" t="s">
        <v>218</v>
      </c>
      <c r="K123" t="s">
        <v>218</v>
      </c>
      <c r="L123">
        <v>2.3991372881355955</v>
      </c>
      <c r="M123">
        <v>2.3991372881355955</v>
      </c>
    </row>
    <row r="124" spans="1:13">
      <c r="A124" t="s">
        <v>285</v>
      </c>
      <c r="B124" t="s">
        <v>283</v>
      </c>
      <c r="C124" t="s">
        <v>309</v>
      </c>
      <c r="D124" t="s">
        <v>224</v>
      </c>
      <c r="E124" t="s">
        <v>218</v>
      </c>
      <c r="F124" t="s">
        <v>288</v>
      </c>
      <c r="G124">
        <v>2040</v>
      </c>
      <c r="H124" t="s">
        <v>218</v>
      </c>
      <c r="I124" t="s">
        <v>218</v>
      </c>
      <c r="J124" t="s">
        <v>218</v>
      </c>
      <c r="K124" t="s">
        <v>218</v>
      </c>
      <c r="L124">
        <v>2.689941807909606</v>
      </c>
      <c r="M124">
        <v>2.689941807909606</v>
      </c>
    </row>
    <row r="125" spans="1:13">
      <c r="A125" t="s">
        <v>285</v>
      </c>
      <c r="B125" t="s">
        <v>283</v>
      </c>
      <c r="C125" t="s">
        <v>309</v>
      </c>
      <c r="D125" t="s">
        <v>224</v>
      </c>
      <c r="E125" t="s">
        <v>218</v>
      </c>
      <c r="F125" t="s">
        <v>288</v>
      </c>
      <c r="G125">
        <v>2050</v>
      </c>
      <c r="H125" t="s">
        <v>218</v>
      </c>
      <c r="I125" t="s">
        <v>218</v>
      </c>
      <c r="J125" t="s">
        <v>218</v>
      </c>
      <c r="K125" t="s">
        <v>218</v>
      </c>
      <c r="L125">
        <v>2.9080451977401149</v>
      </c>
      <c r="M125">
        <v>2.9080451977401149</v>
      </c>
    </row>
    <row r="126" spans="1:13">
      <c r="A126" t="s">
        <v>285</v>
      </c>
      <c r="B126" t="s">
        <v>283</v>
      </c>
      <c r="C126" t="s">
        <v>310</v>
      </c>
      <c r="D126" t="s">
        <v>223</v>
      </c>
      <c r="E126" t="s">
        <v>218</v>
      </c>
      <c r="F126" t="s">
        <v>288</v>
      </c>
      <c r="G126">
        <v>2018</v>
      </c>
      <c r="H126" t="s">
        <v>218</v>
      </c>
      <c r="I126" t="s">
        <v>218</v>
      </c>
      <c r="J126" t="s">
        <v>218</v>
      </c>
      <c r="K126" t="s">
        <v>218</v>
      </c>
      <c r="L126">
        <v>3.1157627118644098</v>
      </c>
      <c r="M126">
        <v>3.1157627118644098</v>
      </c>
    </row>
    <row r="127" spans="1:13">
      <c r="A127" t="s">
        <v>285</v>
      </c>
      <c r="B127" t="s">
        <v>283</v>
      </c>
      <c r="C127" t="s">
        <v>310</v>
      </c>
      <c r="D127" t="s">
        <v>223</v>
      </c>
      <c r="E127" t="s">
        <v>218</v>
      </c>
      <c r="F127" t="s">
        <v>288</v>
      </c>
      <c r="G127">
        <v>2030</v>
      </c>
      <c r="H127" t="s">
        <v>218</v>
      </c>
      <c r="I127" t="s">
        <v>218</v>
      </c>
      <c r="J127" t="s">
        <v>218</v>
      </c>
      <c r="K127" t="s">
        <v>218</v>
      </c>
      <c r="L127">
        <v>3.4584966101694952</v>
      </c>
      <c r="M127">
        <v>3.4584966101694952</v>
      </c>
    </row>
    <row r="128" spans="1:13">
      <c r="A128" t="s">
        <v>285</v>
      </c>
      <c r="B128" t="s">
        <v>283</v>
      </c>
      <c r="C128" t="s">
        <v>310</v>
      </c>
      <c r="D128" t="s">
        <v>223</v>
      </c>
      <c r="E128" t="s">
        <v>218</v>
      </c>
      <c r="F128" t="s">
        <v>288</v>
      </c>
      <c r="G128">
        <v>2040</v>
      </c>
      <c r="H128" t="s">
        <v>218</v>
      </c>
      <c r="I128" t="s">
        <v>218</v>
      </c>
      <c r="J128" t="s">
        <v>218</v>
      </c>
      <c r="K128" t="s">
        <v>218</v>
      </c>
      <c r="L128">
        <v>3.7077576271186476</v>
      </c>
      <c r="M128">
        <v>3.7077576271186476</v>
      </c>
    </row>
    <row r="129" spans="1:13">
      <c r="A129" t="s">
        <v>285</v>
      </c>
      <c r="B129" t="s">
        <v>283</v>
      </c>
      <c r="C129" t="s">
        <v>310</v>
      </c>
      <c r="D129" t="s">
        <v>223</v>
      </c>
      <c r="E129" t="s">
        <v>218</v>
      </c>
      <c r="F129" t="s">
        <v>288</v>
      </c>
      <c r="G129">
        <v>2050</v>
      </c>
      <c r="H129" t="s">
        <v>218</v>
      </c>
      <c r="I129" t="s">
        <v>218</v>
      </c>
      <c r="J129" t="s">
        <v>218</v>
      </c>
      <c r="K129" t="s">
        <v>218</v>
      </c>
      <c r="L129">
        <v>3.7077576271186476</v>
      </c>
      <c r="M129">
        <v>3.7077576271186476</v>
      </c>
    </row>
    <row r="130" spans="1:13">
      <c r="A130" t="s">
        <v>285</v>
      </c>
      <c r="B130" t="s">
        <v>283</v>
      </c>
      <c r="C130" t="s">
        <v>310</v>
      </c>
      <c r="D130" t="s">
        <v>224</v>
      </c>
      <c r="E130" t="s">
        <v>218</v>
      </c>
      <c r="F130" t="s">
        <v>288</v>
      </c>
      <c r="G130">
        <v>2018</v>
      </c>
      <c r="H130" t="s">
        <v>218</v>
      </c>
      <c r="I130" t="s">
        <v>218</v>
      </c>
      <c r="J130" t="s">
        <v>218</v>
      </c>
      <c r="K130" t="s">
        <v>218</v>
      </c>
      <c r="L130">
        <v>2.1810338983050865</v>
      </c>
      <c r="M130">
        <v>2.1810338983050865</v>
      </c>
    </row>
    <row r="131" spans="1:13">
      <c r="A131" t="s">
        <v>285</v>
      </c>
      <c r="B131" t="s">
        <v>283</v>
      </c>
      <c r="C131" t="s">
        <v>310</v>
      </c>
      <c r="D131" t="s">
        <v>224</v>
      </c>
      <c r="E131" t="s">
        <v>218</v>
      </c>
      <c r="F131" t="s">
        <v>288</v>
      </c>
      <c r="G131">
        <v>2030</v>
      </c>
      <c r="H131" t="s">
        <v>218</v>
      </c>
      <c r="I131" t="s">
        <v>218</v>
      </c>
      <c r="J131" t="s">
        <v>218</v>
      </c>
      <c r="K131" t="s">
        <v>218</v>
      </c>
      <c r="L131">
        <v>2.4209476271186463</v>
      </c>
      <c r="M131">
        <v>2.4209476271186463</v>
      </c>
    </row>
    <row r="132" spans="1:13">
      <c r="A132" t="s">
        <v>285</v>
      </c>
      <c r="B132" t="s">
        <v>283</v>
      </c>
      <c r="C132" t="s">
        <v>310</v>
      </c>
      <c r="D132" t="s">
        <v>224</v>
      </c>
      <c r="E132" t="s">
        <v>218</v>
      </c>
      <c r="F132" t="s">
        <v>288</v>
      </c>
      <c r="G132">
        <v>2040</v>
      </c>
      <c r="H132" t="s">
        <v>218</v>
      </c>
      <c r="I132" t="s">
        <v>218</v>
      </c>
      <c r="J132" t="s">
        <v>218</v>
      </c>
      <c r="K132" t="s">
        <v>218</v>
      </c>
      <c r="L132">
        <v>2.5954303389830531</v>
      </c>
      <c r="M132">
        <v>2.5954303389830531</v>
      </c>
    </row>
    <row r="133" spans="1:13">
      <c r="A133" t="s">
        <v>285</v>
      </c>
      <c r="B133" t="s">
        <v>283</v>
      </c>
      <c r="C133" t="s">
        <v>310</v>
      </c>
      <c r="D133" t="s">
        <v>224</v>
      </c>
      <c r="E133" t="s">
        <v>218</v>
      </c>
      <c r="F133" t="s">
        <v>288</v>
      </c>
      <c r="G133">
        <v>2050</v>
      </c>
      <c r="H133" t="s">
        <v>218</v>
      </c>
      <c r="I133" t="s">
        <v>218</v>
      </c>
      <c r="J133" t="s">
        <v>218</v>
      </c>
      <c r="K133" t="s">
        <v>218</v>
      </c>
      <c r="L133">
        <v>2.5954303389830531</v>
      </c>
      <c r="M133">
        <v>2.5954303389830531</v>
      </c>
    </row>
    <row r="134" spans="1:13">
      <c r="A134" t="s">
        <v>285</v>
      </c>
      <c r="B134" t="s">
        <v>283</v>
      </c>
      <c r="C134" t="s">
        <v>311</v>
      </c>
      <c r="D134" t="s">
        <v>223</v>
      </c>
      <c r="E134" t="s">
        <v>218</v>
      </c>
      <c r="F134" t="s">
        <v>288</v>
      </c>
      <c r="G134">
        <v>2018</v>
      </c>
      <c r="H134" t="s">
        <v>218</v>
      </c>
      <c r="I134" t="s">
        <v>218</v>
      </c>
      <c r="J134" t="s">
        <v>218</v>
      </c>
      <c r="K134" t="s">
        <v>218</v>
      </c>
      <c r="L134">
        <v>0.81729411764705895</v>
      </c>
      <c r="M134">
        <v>0.81729411764705895</v>
      </c>
    </row>
    <row r="135" spans="1:13">
      <c r="A135" t="s">
        <v>285</v>
      </c>
      <c r="B135" t="s">
        <v>283</v>
      </c>
      <c r="C135" t="s">
        <v>311</v>
      </c>
      <c r="D135" t="s">
        <v>223</v>
      </c>
      <c r="E135" t="s">
        <v>218</v>
      </c>
      <c r="F135" t="s">
        <v>288</v>
      </c>
      <c r="G135">
        <v>2030</v>
      </c>
      <c r="H135" t="s">
        <v>218</v>
      </c>
      <c r="I135" t="s">
        <v>218</v>
      </c>
      <c r="J135" t="s">
        <v>218</v>
      </c>
      <c r="K135" t="s">
        <v>218</v>
      </c>
      <c r="L135">
        <v>0.85652423529411781</v>
      </c>
      <c r="M135">
        <v>0.85652423529411781</v>
      </c>
    </row>
    <row r="136" spans="1:13">
      <c r="A136" t="s">
        <v>285</v>
      </c>
      <c r="B136" t="s">
        <v>283</v>
      </c>
      <c r="C136" t="s">
        <v>311</v>
      </c>
      <c r="D136" t="s">
        <v>223</v>
      </c>
      <c r="E136" t="s">
        <v>218</v>
      </c>
      <c r="F136" t="s">
        <v>288</v>
      </c>
      <c r="G136">
        <v>2040</v>
      </c>
      <c r="H136" t="s">
        <v>218</v>
      </c>
      <c r="I136" t="s">
        <v>218</v>
      </c>
      <c r="J136" t="s">
        <v>218</v>
      </c>
      <c r="K136" t="s">
        <v>218</v>
      </c>
      <c r="L136">
        <v>0.89657164705882364</v>
      </c>
      <c r="M136">
        <v>0.89657164705882364</v>
      </c>
    </row>
    <row r="137" spans="1:13">
      <c r="A137" t="s">
        <v>285</v>
      </c>
      <c r="B137" t="s">
        <v>283</v>
      </c>
      <c r="C137" t="s">
        <v>311</v>
      </c>
      <c r="D137" t="s">
        <v>223</v>
      </c>
      <c r="E137" t="s">
        <v>218</v>
      </c>
      <c r="F137" t="s">
        <v>288</v>
      </c>
      <c r="G137">
        <v>2050</v>
      </c>
      <c r="H137" t="s">
        <v>218</v>
      </c>
      <c r="I137" t="s">
        <v>218</v>
      </c>
      <c r="J137" t="s">
        <v>218</v>
      </c>
      <c r="K137" t="s">
        <v>218</v>
      </c>
      <c r="L137">
        <v>0.94887847058823549</v>
      </c>
      <c r="M137">
        <v>0.94887847058823549</v>
      </c>
    </row>
    <row r="138" spans="1:13">
      <c r="A138" t="s">
        <v>285</v>
      </c>
      <c r="B138" t="s">
        <v>283</v>
      </c>
      <c r="C138" t="s">
        <v>311</v>
      </c>
      <c r="D138" t="s">
        <v>224</v>
      </c>
      <c r="E138" t="s">
        <v>218</v>
      </c>
      <c r="F138" t="s">
        <v>288</v>
      </c>
      <c r="G138">
        <v>2018</v>
      </c>
      <c r="H138" t="s">
        <v>218</v>
      </c>
      <c r="I138" t="s">
        <v>218</v>
      </c>
      <c r="J138" t="s">
        <v>218</v>
      </c>
      <c r="K138" t="s">
        <v>218</v>
      </c>
      <c r="L138">
        <v>0.57210588235294124</v>
      </c>
      <c r="M138">
        <v>0.57210588235294124</v>
      </c>
    </row>
    <row r="139" spans="1:13">
      <c r="A139" t="s">
        <v>285</v>
      </c>
      <c r="B139" t="s">
        <v>283</v>
      </c>
      <c r="C139" t="s">
        <v>311</v>
      </c>
      <c r="D139" t="s">
        <v>224</v>
      </c>
      <c r="E139" t="s">
        <v>218</v>
      </c>
      <c r="F139" t="s">
        <v>288</v>
      </c>
      <c r="G139">
        <v>2030</v>
      </c>
      <c r="H139" t="s">
        <v>218</v>
      </c>
      <c r="I139" t="s">
        <v>218</v>
      </c>
      <c r="J139" t="s">
        <v>218</v>
      </c>
      <c r="K139" t="s">
        <v>218</v>
      </c>
      <c r="L139">
        <v>0.59956696470588244</v>
      </c>
      <c r="M139">
        <v>0.59956696470588244</v>
      </c>
    </row>
    <row r="140" spans="1:13">
      <c r="A140" t="s">
        <v>285</v>
      </c>
      <c r="B140" t="s">
        <v>283</v>
      </c>
      <c r="C140" t="s">
        <v>311</v>
      </c>
      <c r="D140" t="s">
        <v>224</v>
      </c>
      <c r="E140" t="s">
        <v>218</v>
      </c>
      <c r="F140" t="s">
        <v>288</v>
      </c>
      <c r="G140">
        <v>2040</v>
      </c>
      <c r="H140" t="s">
        <v>218</v>
      </c>
      <c r="I140" t="s">
        <v>218</v>
      </c>
      <c r="J140" t="s">
        <v>218</v>
      </c>
      <c r="K140" t="s">
        <v>218</v>
      </c>
      <c r="L140">
        <v>0.62760015294117655</v>
      </c>
      <c r="M140">
        <v>0.62760015294117655</v>
      </c>
    </row>
    <row r="141" spans="1:13">
      <c r="A141" t="s">
        <v>285</v>
      </c>
      <c r="B141" t="s">
        <v>283</v>
      </c>
      <c r="C141" t="s">
        <v>311</v>
      </c>
      <c r="D141" t="s">
        <v>224</v>
      </c>
      <c r="E141" t="s">
        <v>218</v>
      </c>
      <c r="F141" t="s">
        <v>288</v>
      </c>
      <c r="G141">
        <v>2050</v>
      </c>
      <c r="H141" t="s">
        <v>218</v>
      </c>
      <c r="I141" t="s">
        <v>218</v>
      </c>
      <c r="J141" t="s">
        <v>218</v>
      </c>
      <c r="K141" t="s">
        <v>218</v>
      </c>
      <c r="L141">
        <v>0.66421492941176474</v>
      </c>
      <c r="M141">
        <v>0.66421492941176474</v>
      </c>
    </row>
    <row r="142" spans="1:13">
      <c r="A142" t="s">
        <v>285</v>
      </c>
      <c r="B142" t="s">
        <v>283</v>
      </c>
      <c r="C142" t="s">
        <v>312</v>
      </c>
      <c r="D142" t="s">
        <v>223</v>
      </c>
      <c r="E142" t="s">
        <v>218</v>
      </c>
      <c r="F142" t="s">
        <v>288</v>
      </c>
      <c r="G142">
        <v>2018</v>
      </c>
      <c r="H142" t="s">
        <v>218</v>
      </c>
      <c r="I142" t="s">
        <v>218</v>
      </c>
      <c r="J142" t="s">
        <v>218</v>
      </c>
      <c r="K142" t="s">
        <v>218</v>
      </c>
      <c r="L142">
        <v>0.81729411764705895</v>
      </c>
      <c r="M142">
        <v>0.81729411764705895</v>
      </c>
    </row>
    <row r="143" spans="1:13">
      <c r="A143" t="s">
        <v>285</v>
      </c>
      <c r="B143" t="s">
        <v>283</v>
      </c>
      <c r="C143" t="s">
        <v>312</v>
      </c>
      <c r="D143" t="s">
        <v>223</v>
      </c>
      <c r="E143" t="s">
        <v>218</v>
      </c>
      <c r="F143" t="s">
        <v>288</v>
      </c>
      <c r="G143">
        <v>2030</v>
      </c>
      <c r="H143" t="s">
        <v>218</v>
      </c>
      <c r="I143" t="s">
        <v>218</v>
      </c>
      <c r="J143" t="s">
        <v>218</v>
      </c>
      <c r="K143" t="s">
        <v>218</v>
      </c>
      <c r="L143">
        <v>0.87783442265794887</v>
      </c>
      <c r="M143">
        <v>0.87783442265794887</v>
      </c>
    </row>
    <row r="144" spans="1:13">
      <c r="A144" t="s">
        <v>285</v>
      </c>
      <c r="B144" t="s">
        <v>283</v>
      </c>
      <c r="C144" t="s">
        <v>312</v>
      </c>
      <c r="D144" t="s">
        <v>223</v>
      </c>
      <c r="E144" t="s">
        <v>218</v>
      </c>
      <c r="F144" t="s">
        <v>288</v>
      </c>
      <c r="G144">
        <v>2040</v>
      </c>
      <c r="H144" t="s">
        <v>218</v>
      </c>
      <c r="I144" t="s">
        <v>218</v>
      </c>
      <c r="J144" t="s">
        <v>218</v>
      </c>
      <c r="K144" t="s">
        <v>218</v>
      </c>
      <c r="L144">
        <v>1.0291851851851859</v>
      </c>
      <c r="M144">
        <v>1.0291851851851859</v>
      </c>
    </row>
    <row r="145" spans="1:13">
      <c r="A145" t="s">
        <v>285</v>
      </c>
      <c r="B145" t="s">
        <v>283</v>
      </c>
      <c r="C145" t="s">
        <v>312</v>
      </c>
      <c r="D145" t="s">
        <v>223</v>
      </c>
      <c r="E145" t="s">
        <v>218</v>
      </c>
      <c r="F145" t="s">
        <v>288</v>
      </c>
      <c r="G145">
        <v>2050</v>
      </c>
      <c r="H145" t="s">
        <v>218</v>
      </c>
      <c r="I145" t="s">
        <v>218</v>
      </c>
      <c r="J145" t="s">
        <v>218</v>
      </c>
      <c r="K145" t="s">
        <v>218</v>
      </c>
      <c r="L145">
        <v>1.0291851851851859</v>
      </c>
      <c r="M145">
        <v>1.0291851851851859</v>
      </c>
    </row>
    <row r="146" spans="1:13">
      <c r="A146" t="s">
        <v>285</v>
      </c>
      <c r="B146" t="s">
        <v>283</v>
      </c>
      <c r="C146" t="s">
        <v>312</v>
      </c>
      <c r="D146" t="s">
        <v>224</v>
      </c>
      <c r="E146" t="s">
        <v>218</v>
      </c>
      <c r="F146" t="s">
        <v>288</v>
      </c>
      <c r="G146">
        <v>2018</v>
      </c>
      <c r="H146" t="s">
        <v>218</v>
      </c>
      <c r="I146" t="s">
        <v>218</v>
      </c>
      <c r="J146" t="s">
        <v>218</v>
      </c>
      <c r="K146" t="s">
        <v>218</v>
      </c>
      <c r="L146">
        <v>0.57210588235294124</v>
      </c>
      <c r="M146">
        <v>0.57210588235294124</v>
      </c>
    </row>
    <row r="147" spans="1:13">
      <c r="A147" t="s">
        <v>285</v>
      </c>
      <c r="B147" t="s">
        <v>283</v>
      </c>
      <c r="C147" t="s">
        <v>312</v>
      </c>
      <c r="D147" t="s">
        <v>224</v>
      </c>
      <c r="E147" t="s">
        <v>218</v>
      </c>
      <c r="F147" t="s">
        <v>288</v>
      </c>
      <c r="G147">
        <v>2030</v>
      </c>
      <c r="H147" t="s">
        <v>218</v>
      </c>
      <c r="I147" t="s">
        <v>218</v>
      </c>
      <c r="J147" t="s">
        <v>218</v>
      </c>
      <c r="K147" t="s">
        <v>218</v>
      </c>
      <c r="L147">
        <v>0.61448409586056663</v>
      </c>
      <c r="M147">
        <v>0.61448409586056663</v>
      </c>
    </row>
    <row r="148" spans="1:13">
      <c r="A148" t="s">
        <v>285</v>
      </c>
      <c r="B148" t="s">
        <v>283</v>
      </c>
      <c r="C148" t="s">
        <v>312</v>
      </c>
      <c r="D148" t="s">
        <v>224</v>
      </c>
      <c r="E148" t="s">
        <v>218</v>
      </c>
      <c r="F148" t="s">
        <v>288</v>
      </c>
      <c r="G148">
        <v>2040</v>
      </c>
      <c r="H148" t="s">
        <v>218</v>
      </c>
      <c r="I148" t="s">
        <v>218</v>
      </c>
      <c r="J148" t="s">
        <v>218</v>
      </c>
      <c r="K148" t="s">
        <v>218</v>
      </c>
      <c r="L148">
        <v>0.72042962962962931</v>
      </c>
      <c r="M148">
        <v>0.72042962962962931</v>
      </c>
    </row>
    <row r="149" spans="1:13">
      <c r="A149" t="s">
        <v>285</v>
      </c>
      <c r="B149" t="s">
        <v>283</v>
      </c>
      <c r="C149" t="s">
        <v>312</v>
      </c>
      <c r="D149" t="s">
        <v>224</v>
      </c>
      <c r="E149" t="s">
        <v>218</v>
      </c>
      <c r="F149" t="s">
        <v>288</v>
      </c>
      <c r="G149">
        <v>2050</v>
      </c>
      <c r="H149" t="s">
        <v>218</v>
      </c>
      <c r="I149" t="s">
        <v>218</v>
      </c>
      <c r="J149" t="s">
        <v>218</v>
      </c>
      <c r="K149" t="s">
        <v>218</v>
      </c>
      <c r="L149">
        <v>0.72042962962962931</v>
      </c>
      <c r="M149">
        <v>0.72042962962962931</v>
      </c>
    </row>
    <row r="150" spans="1:13">
      <c r="A150" t="s">
        <v>285</v>
      </c>
      <c r="B150" t="s">
        <v>283</v>
      </c>
      <c r="C150" t="s">
        <v>313</v>
      </c>
      <c r="D150" t="s">
        <v>223</v>
      </c>
      <c r="E150" t="s">
        <v>218</v>
      </c>
      <c r="F150" t="s">
        <v>288</v>
      </c>
      <c r="G150">
        <v>2018</v>
      </c>
      <c r="H150" t="s">
        <v>218</v>
      </c>
      <c r="I150" t="s">
        <v>218</v>
      </c>
      <c r="J150" t="s">
        <v>218</v>
      </c>
      <c r="K150" t="s">
        <v>218</v>
      </c>
      <c r="L150">
        <v>0.90810457516339793</v>
      </c>
      <c r="M150">
        <v>0.90810457516339793</v>
      </c>
    </row>
    <row r="151" spans="1:13">
      <c r="A151" t="s">
        <v>285</v>
      </c>
      <c r="B151" t="s">
        <v>283</v>
      </c>
      <c r="C151" t="s">
        <v>313</v>
      </c>
      <c r="D151" t="s">
        <v>223</v>
      </c>
      <c r="E151" t="s">
        <v>218</v>
      </c>
      <c r="F151" t="s">
        <v>288</v>
      </c>
      <c r="G151">
        <v>2030</v>
      </c>
      <c r="H151" t="s">
        <v>218</v>
      </c>
      <c r="I151" t="s">
        <v>218</v>
      </c>
      <c r="J151" t="s">
        <v>218</v>
      </c>
      <c r="K151" t="s">
        <v>218</v>
      </c>
      <c r="L151">
        <v>0.93837472766884689</v>
      </c>
      <c r="M151">
        <v>0.93837472766884689</v>
      </c>
    </row>
    <row r="152" spans="1:13">
      <c r="A152" t="s">
        <v>285</v>
      </c>
      <c r="B152" t="s">
        <v>283</v>
      </c>
      <c r="C152" t="s">
        <v>313</v>
      </c>
      <c r="D152" t="s">
        <v>223</v>
      </c>
      <c r="E152" t="s">
        <v>218</v>
      </c>
      <c r="F152" t="s">
        <v>288</v>
      </c>
      <c r="G152">
        <v>2040</v>
      </c>
      <c r="H152" t="s">
        <v>218</v>
      </c>
      <c r="I152" t="s">
        <v>218</v>
      </c>
      <c r="J152" t="s">
        <v>218</v>
      </c>
      <c r="K152" t="s">
        <v>218</v>
      </c>
      <c r="L152">
        <v>0.93837472766884689</v>
      </c>
      <c r="M152">
        <v>0.93837472766884689</v>
      </c>
    </row>
    <row r="153" spans="1:13">
      <c r="A153" t="s">
        <v>285</v>
      </c>
      <c r="B153" t="s">
        <v>283</v>
      </c>
      <c r="C153" t="s">
        <v>313</v>
      </c>
      <c r="D153" t="s">
        <v>223</v>
      </c>
      <c r="E153" t="s">
        <v>218</v>
      </c>
      <c r="F153" t="s">
        <v>288</v>
      </c>
      <c r="G153">
        <v>2050</v>
      </c>
      <c r="H153" t="s">
        <v>218</v>
      </c>
      <c r="I153" t="s">
        <v>218</v>
      </c>
      <c r="J153" t="s">
        <v>218</v>
      </c>
      <c r="K153" t="s">
        <v>218</v>
      </c>
      <c r="L153">
        <v>0.96864488017429606</v>
      </c>
      <c r="M153">
        <v>0.96864488017429606</v>
      </c>
    </row>
    <row r="154" spans="1:13">
      <c r="A154" t="s">
        <v>285</v>
      </c>
      <c r="B154" t="s">
        <v>283</v>
      </c>
      <c r="C154" t="s">
        <v>313</v>
      </c>
      <c r="D154" t="s">
        <v>224</v>
      </c>
      <c r="E154" t="s">
        <v>218</v>
      </c>
      <c r="F154" t="s">
        <v>288</v>
      </c>
      <c r="G154">
        <v>2018</v>
      </c>
      <c r="H154" t="s">
        <v>218</v>
      </c>
      <c r="I154" t="s">
        <v>218</v>
      </c>
      <c r="J154" t="s">
        <v>218</v>
      </c>
      <c r="K154" t="s">
        <v>218</v>
      </c>
      <c r="L154">
        <v>0.63567320261437943</v>
      </c>
      <c r="M154">
        <v>0.63567320261437943</v>
      </c>
    </row>
    <row r="155" spans="1:13">
      <c r="A155" t="s">
        <v>285</v>
      </c>
      <c r="B155" t="s">
        <v>283</v>
      </c>
      <c r="C155" t="s">
        <v>313</v>
      </c>
      <c r="D155" t="s">
        <v>224</v>
      </c>
      <c r="E155" t="s">
        <v>218</v>
      </c>
      <c r="F155" t="s">
        <v>288</v>
      </c>
      <c r="G155">
        <v>2030</v>
      </c>
      <c r="H155" t="s">
        <v>218</v>
      </c>
      <c r="I155" t="s">
        <v>218</v>
      </c>
      <c r="J155" t="s">
        <v>218</v>
      </c>
      <c r="K155" t="s">
        <v>218</v>
      </c>
      <c r="L155">
        <v>0.65686230936819212</v>
      </c>
      <c r="M155">
        <v>0.65686230936819212</v>
      </c>
    </row>
    <row r="156" spans="1:13">
      <c r="A156" t="s">
        <v>285</v>
      </c>
      <c r="B156" t="s">
        <v>283</v>
      </c>
      <c r="C156" t="s">
        <v>313</v>
      </c>
      <c r="D156" t="s">
        <v>224</v>
      </c>
      <c r="E156" t="s">
        <v>218</v>
      </c>
      <c r="F156" t="s">
        <v>288</v>
      </c>
      <c r="G156">
        <v>2040</v>
      </c>
      <c r="H156" t="s">
        <v>218</v>
      </c>
      <c r="I156" t="s">
        <v>218</v>
      </c>
      <c r="J156" t="s">
        <v>218</v>
      </c>
      <c r="K156" t="s">
        <v>218</v>
      </c>
      <c r="L156">
        <v>0.65686230936819212</v>
      </c>
      <c r="M156">
        <v>0.65686230936819212</v>
      </c>
    </row>
    <row r="157" spans="1:13">
      <c r="A157" t="s">
        <v>285</v>
      </c>
      <c r="B157" t="s">
        <v>283</v>
      </c>
      <c r="C157" t="s">
        <v>313</v>
      </c>
      <c r="D157" t="s">
        <v>224</v>
      </c>
      <c r="E157" t="s">
        <v>218</v>
      </c>
      <c r="F157" t="s">
        <v>288</v>
      </c>
      <c r="G157">
        <v>2050</v>
      </c>
      <c r="H157" t="s">
        <v>218</v>
      </c>
      <c r="I157" t="s">
        <v>218</v>
      </c>
      <c r="J157" t="s">
        <v>218</v>
      </c>
      <c r="K157" t="s">
        <v>218</v>
      </c>
      <c r="L157">
        <v>0.67805141612200404</v>
      </c>
      <c r="M157">
        <v>0.67805141612200404</v>
      </c>
    </row>
    <row r="158" spans="1:13">
      <c r="A158" t="s">
        <v>285</v>
      </c>
      <c r="B158" t="s">
        <v>283</v>
      </c>
      <c r="C158" t="s">
        <v>314</v>
      </c>
      <c r="D158" t="s">
        <v>253</v>
      </c>
      <c r="E158" t="s">
        <v>218</v>
      </c>
      <c r="F158" t="s">
        <v>288</v>
      </c>
      <c r="G158">
        <v>2018</v>
      </c>
      <c r="H158" t="s">
        <v>218</v>
      </c>
      <c r="I158" t="s">
        <v>218</v>
      </c>
      <c r="J158" t="s">
        <v>218</v>
      </c>
      <c r="K158" t="s">
        <v>218</v>
      </c>
      <c r="L158">
        <v>3.0897837837837798</v>
      </c>
      <c r="M158">
        <v>3.0897837837837798</v>
      </c>
    </row>
    <row r="159" spans="1:13">
      <c r="A159" t="s">
        <v>285</v>
      </c>
      <c r="B159" t="s">
        <v>283</v>
      </c>
      <c r="C159" t="s">
        <v>314</v>
      </c>
      <c r="D159" t="s">
        <v>253</v>
      </c>
      <c r="E159" t="s">
        <v>218</v>
      </c>
      <c r="F159" t="s">
        <v>288</v>
      </c>
      <c r="G159">
        <v>2030</v>
      </c>
      <c r="H159" t="s">
        <v>218</v>
      </c>
      <c r="I159" t="s">
        <v>218</v>
      </c>
      <c r="J159" t="s">
        <v>218</v>
      </c>
      <c r="K159" t="s">
        <v>218</v>
      </c>
      <c r="L159">
        <v>3.398762162162158</v>
      </c>
      <c r="M159">
        <v>3.398762162162158</v>
      </c>
    </row>
    <row r="160" spans="1:13">
      <c r="A160" t="s">
        <v>285</v>
      </c>
      <c r="B160" t="s">
        <v>283</v>
      </c>
      <c r="C160" t="s">
        <v>314</v>
      </c>
      <c r="D160" t="s">
        <v>253</v>
      </c>
      <c r="E160" t="s">
        <v>218</v>
      </c>
      <c r="F160" t="s">
        <v>288</v>
      </c>
      <c r="G160">
        <v>2040</v>
      </c>
      <c r="H160" t="s">
        <v>218</v>
      </c>
      <c r="I160" t="s">
        <v>218</v>
      </c>
      <c r="J160" t="s">
        <v>218</v>
      </c>
      <c r="K160" t="s">
        <v>218</v>
      </c>
      <c r="L160">
        <v>3.8107333333333182</v>
      </c>
      <c r="M160">
        <v>3.8107333333333182</v>
      </c>
    </row>
    <row r="161" spans="1:13">
      <c r="A161" t="s">
        <v>285</v>
      </c>
      <c r="B161" t="s">
        <v>283</v>
      </c>
      <c r="C161" t="s">
        <v>314</v>
      </c>
      <c r="D161" t="s">
        <v>253</v>
      </c>
      <c r="E161" t="s">
        <v>218</v>
      </c>
      <c r="F161" t="s">
        <v>288</v>
      </c>
      <c r="G161">
        <v>2050</v>
      </c>
      <c r="H161" t="s">
        <v>218</v>
      </c>
      <c r="I161" t="s">
        <v>218</v>
      </c>
      <c r="J161" t="s">
        <v>218</v>
      </c>
      <c r="K161" t="s">
        <v>218</v>
      </c>
      <c r="L161">
        <v>4.1197117117116955</v>
      </c>
      <c r="M161">
        <v>4.1197117117116955</v>
      </c>
    </row>
    <row r="162" spans="1:13">
      <c r="A162" t="s">
        <v>285</v>
      </c>
      <c r="B162" t="s">
        <v>283</v>
      </c>
      <c r="C162" t="s">
        <v>314</v>
      </c>
      <c r="D162" t="s">
        <v>254</v>
      </c>
      <c r="E162" t="s">
        <v>218</v>
      </c>
      <c r="F162" t="s">
        <v>288</v>
      </c>
      <c r="G162">
        <v>2018</v>
      </c>
      <c r="H162" t="s">
        <v>218</v>
      </c>
      <c r="I162" t="s">
        <v>218</v>
      </c>
      <c r="J162" t="s">
        <v>218</v>
      </c>
      <c r="K162" t="s">
        <v>218</v>
      </c>
      <c r="L162">
        <v>2.1628486486486458</v>
      </c>
      <c r="M162">
        <v>2.1628486486486458</v>
      </c>
    </row>
    <row r="163" spans="1:13">
      <c r="A163" t="s">
        <v>285</v>
      </c>
      <c r="B163" t="s">
        <v>283</v>
      </c>
      <c r="C163" t="s">
        <v>314</v>
      </c>
      <c r="D163" t="s">
        <v>254</v>
      </c>
      <c r="E163" t="s">
        <v>218</v>
      </c>
      <c r="F163" t="s">
        <v>288</v>
      </c>
      <c r="G163">
        <v>2030</v>
      </c>
      <c r="H163" t="s">
        <v>218</v>
      </c>
      <c r="I163" t="s">
        <v>218</v>
      </c>
      <c r="J163" t="s">
        <v>218</v>
      </c>
      <c r="K163" t="s">
        <v>218</v>
      </c>
      <c r="L163">
        <v>2.3791335135135103</v>
      </c>
      <c r="M163">
        <v>2.3791335135135103</v>
      </c>
    </row>
    <row r="164" spans="1:13">
      <c r="A164" t="s">
        <v>285</v>
      </c>
      <c r="B164" t="s">
        <v>283</v>
      </c>
      <c r="C164" t="s">
        <v>314</v>
      </c>
      <c r="D164" t="s">
        <v>254</v>
      </c>
      <c r="E164" t="s">
        <v>218</v>
      </c>
      <c r="F164" t="s">
        <v>288</v>
      </c>
      <c r="G164">
        <v>2040</v>
      </c>
      <c r="H164" t="s">
        <v>218</v>
      </c>
      <c r="I164" t="s">
        <v>218</v>
      </c>
      <c r="J164" t="s">
        <v>218</v>
      </c>
      <c r="K164" t="s">
        <v>218</v>
      </c>
      <c r="L164">
        <v>2.6675133333333285</v>
      </c>
      <c r="M164">
        <v>2.6675133333333285</v>
      </c>
    </row>
    <row r="165" spans="1:13">
      <c r="A165" t="s">
        <v>285</v>
      </c>
      <c r="B165" t="s">
        <v>283</v>
      </c>
      <c r="C165" t="s">
        <v>314</v>
      </c>
      <c r="D165" t="s">
        <v>254</v>
      </c>
      <c r="E165" t="s">
        <v>218</v>
      </c>
      <c r="F165" t="s">
        <v>288</v>
      </c>
      <c r="G165">
        <v>2050</v>
      </c>
      <c r="H165" t="s">
        <v>218</v>
      </c>
      <c r="I165" t="s">
        <v>218</v>
      </c>
      <c r="J165" t="s">
        <v>218</v>
      </c>
      <c r="K165" t="s">
        <v>218</v>
      </c>
      <c r="L165">
        <v>2.8837981981981935</v>
      </c>
      <c r="M165">
        <v>2.8837981981981935</v>
      </c>
    </row>
    <row r="166" spans="1:13">
      <c r="A166" t="s">
        <v>285</v>
      </c>
      <c r="B166" t="s">
        <v>283</v>
      </c>
      <c r="C166" t="s">
        <v>315</v>
      </c>
      <c r="D166" t="s">
        <v>253</v>
      </c>
      <c r="E166" t="s">
        <v>218</v>
      </c>
      <c r="F166" t="s">
        <v>288</v>
      </c>
      <c r="G166">
        <v>2018</v>
      </c>
      <c r="H166" t="s">
        <v>218</v>
      </c>
      <c r="I166" t="s">
        <v>218</v>
      </c>
      <c r="J166" t="s">
        <v>218</v>
      </c>
      <c r="K166" t="s">
        <v>218</v>
      </c>
      <c r="L166">
        <v>3.0897837837837798</v>
      </c>
      <c r="M166">
        <v>3.0897837837837798</v>
      </c>
    </row>
    <row r="167" spans="1:13">
      <c r="A167" t="s">
        <v>285</v>
      </c>
      <c r="B167" t="s">
        <v>283</v>
      </c>
      <c r="C167" t="s">
        <v>315</v>
      </c>
      <c r="D167" t="s">
        <v>253</v>
      </c>
      <c r="E167" t="s">
        <v>218</v>
      </c>
      <c r="F167" t="s">
        <v>288</v>
      </c>
      <c r="G167">
        <v>2030</v>
      </c>
      <c r="H167" t="s">
        <v>218</v>
      </c>
      <c r="I167" t="s">
        <v>218</v>
      </c>
      <c r="J167" t="s">
        <v>218</v>
      </c>
      <c r="K167" t="s">
        <v>218</v>
      </c>
      <c r="L167">
        <v>3.4296599999999957</v>
      </c>
      <c r="M167">
        <v>3.4296599999999957</v>
      </c>
    </row>
    <row r="168" spans="1:13">
      <c r="A168" t="s">
        <v>285</v>
      </c>
      <c r="B168" t="s">
        <v>283</v>
      </c>
      <c r="C168" t="s">
        <v>315</v>
      </c>
      <c r="D168" t="s">
        <v>253</v>
      </c>
      <c r="E168" t="s">
        <v>218</v>
      </c>
      <c r="F168" t="s">
        <v>288</v>
      </c>
      <c r="G168">
        <v>2040</v>
      </c>
      <c r="H168" t="s">
        <v>218</v>
      </c>
      <c r="I168" t="s">
        <v>218</v>
      </c>
      <c r="J168" t="s">
        <v>218</v>
      </c>
      <c r="K168" t="s">
        <v>218</v>
      </c>
      <c r="L168">
        <v>3.676842702702698</v>
      </c>
      <c r="M168">
        <v>3.676842702702698</v>
      </c>
    </row>
    <row r="169" spans="1:13">
      <c r="A169" t="s">
        <v>285</v>
      </c>
      <c r="B169" t="s">
        <v>283</v>
      </c>
      <c r="C169" t="s">
        <v>315</v>
      </c>
      <c r="D169" t="s">
        <v>253</v>
      </c>
      <c r="E169" t="s">
        <v>218</v>
      </c>
      <c r="F169" t="s">
        <v>288</v>
      </c>
      <c r="G169">
        <v>2050</v>
      </c>
      <c r="H169" t="s">
        <v>218</v>
      </c>
      <c r="I169" t="s">
        <v>218</v>
      </c>
      <c r="J169" t="s">
        <v>218</v>
      </c>
      <c r="K169" t="s">
        <v>218</v>
      </c>
      <c r="L169">
        <v>3.676842702702698</v>
      </c>
      <c r="M169">
        <v>3.676842702702698</v>
      </c>
    </row>
    <row r="170" spans="1:13">
      <c r="A170" t="s">
        <v>285</v>
      </c>
      <c r="B170" t="s">
        <v>283</v>
      </c>
      <c r="C170" t="s">
        <v>315</v>
      </c>
      <c r="D170" t="s">
        <v>254</v>
      </c>
      <c r="E170" t="s">
        <v>218</v>
      </c>
      <c r="F170" t="s">
        <v>288</v>
      </c>
      <c r="G170">
        <v>2018</v>
      </c>
      <c r="H170" t="s">
        <v>218</v>
      </c>
      <c r="I170" t="s">
        <v>218</v>
      </c>
      <c r="J170" t="s">
        <v>218</v>
      </c>
      <c r="K170" t="s">
        <v>218</v>
      </c>
      <c r="L170">
        <v>2.1628486486486458</v>
      </c>
      <c r="M170">
        <v>2.1628486486486458</v>
      </c>
    </row>
    <row r="171" spans="1:13">
      <c r="A171" t="s">
        <v>285</v>
      </c>
      <c r="B171" t="s">
        <v>283</v>
      </c>
      <c r="C171" t="s">
        <v>315</v>
      </c>
      <c r="D171" t="s">
        <v>254</v>
      </c>
      <c r="E171" t="s">
        <v>218</v>
      </c>
      <c r="F171" t="s">
        <v>288</v>
      </c>
      <c r="G171">
        <v>2030</v>
      </c>
      <c r="H171" t="s">
        <v>218</v>
      </c>
      <c r="I171" t="s">
        <v>218</v>
      </c>
      <c r="J171" t="s">
        <v>218</v>
      </c>
      <c r="K171" t="s">
        <v>218</v>
      </c>
      <c r="L171">
        <v>2.4007619999999972</v>
      </c>
      <c r="M171">
        <v>2.4007619999999972</v>
      </c>
    </row>
    <row r="172" spans="1:13">
      <c r="A172" t="s">
        <v>285</v>
      </c>
      <c r="B172" t="s">
        <v>283</v>
      </c>
      <c r="C172" t="s">
        <v>315</v>
      </c>
      <c r="D172" t="s">
        <v>254</v>
      </c>
      <c r="E172" t="s">
        <v>218</v>
      </c>
      <c r="F172" t="s">
        <v>288</v>
      </c>
      <c r="G172">
        <v>2040</v>
      </c>
      <c r="H172" t="s">
        <v>218</v>
      </c>
      <c r="I172" t="s">
        <v>218</v>
      </c>
      <c r="J172" t="s">
        <v>218</v>
      </c>
      <c r="K172" t="s">
        <v>218</v>
      </c>
      <c r="L172">
        <v>2.5737898918918884</v>
      </c>
      <c r="M172">
        <v>2.5737898918918884</v>
      </c>
    </row>
    <row r="173" spans="1:13">
      <c r="A173" t="s">
        <v>285</v>
      </c>
      <c r="B173" t="s">
        <v>283</v>
      </c>
      <c r="C173" t="s">
        <v>315</v>
      </c>
      <c r="D173" t="s">
        <v>254</v>
      </c>
      <c r="E173" t="s">
        <v>218</v>
      </c>
      <c r="F173" t="s">
        <v>288</v>
      </c>
      <c r="G173">
        <v>2050</v>
      </c>
      <c r="H173" t="s">
        <v>218</v>
      </c>
      <c r="I173" t="s">
        <v>218</v>
      </c>
      <c r="J173" t="s">
        <v>218</v>
      </c>
      <c r="K173" t="s">
        <v>218</v>
      </c>
      <c r="L173">
        <v>2.5737898918918884</v>
      </c>
      <c r="M173">
        <v>2.5737898918918884</v>
      </c>
    </row>
    <row r="174" spans="1:13">
      <c r="A174" t="s">
        <v>285</v>
      </c>
      <c r="B174" t="s">
        <v>283</v>
      </c>
      <c r="C174" t="s">
        <v>316</v>
      </c>
      <c r="D174" t="s">
        <v>253</v>
      </c>
      <c r="E174" t="s">
        <v>218</v>
      </c>
      <c r="F174" t="s">
        <v>288</v>
      </c>
      <c r="G174">
        <v>2018</v>
      </c>
      <c r="H174" t="s">
        <v>218</v>
      </c>
      <c r="I174" t="s">
        <v>218</v>
      </c>
      <c r="J174" t="s">
        <v>218</v>
      </c>
      <c r="K174" t="s">
        <v>218</v>
      </c>
      <c r="L174">
        <v>0.82728758169934602</v>
      </c>
      <c r="M174">
        <v>0.82728758169934602</v>
      </c>
    </row>
    <row r="175" spans="1:13">
      <c r="A175" t="s">
        <v>285</v>
      </c>
      <c r="B175" t="s">
        <v>283</v>
      </c>
      <c r="C175" t="s">
        <v>316</v>
      </c>
      <c r="D175" t="s">
        <v>253</v>
      </c>
      <c r="E175" t="s">
        <v>218</v>
      </c>
      <c r="F175" t="s">
        <v>288</v>
      </c>
      <c r="G175">
        <v>2030</v>
      </c>
      <c r="H175" t="s">
        <v>218</v>
      </c>
      <c r="I175" t="s">
        <v>218</v>
      </c>
      <c r="J175" t="s">
        <v>218</v>
      </c>
      <c r="K175" t="s">
        <v>218</v>
      </c>
      <c r="L175">
        <v>0.86699738562091466</v>
      </c>
      <c r="M175">
        <v>0.86699738562091466</v>
      </c>
    </row>
    <row r="176" spans="1:13">
      <c r="A176" t="s">
        <v>285</v>
      </c>
      <c r="B176" t="s">
        <v>283</v>
      </c>
      <c r="C176" t="s">
        <v>316</v>
      </c>
      <c r="D176" t="s">
        <v>253</v>
      </c>
      <c r="E176" t="s">
        <v>218</v>
      </c>
      <c r="F176" t="s">
        <v>288</v>
      </c>
      <c r="G176">
        <v>2040</v>
      </c>
      <c r="H176" t="s">
        <v>218</v>
      </c>
      <c r="I176" t="s">
        <v>218</v>
      </c>
      <c r="J176" t="s">
        <v>218</v>
      </c>
      <c r="K176" t="s">
        <v>218</v>
      </c>
      <c r="L176">
        <v>0.90753447712418256</v>
      </c>
      <c r="M176">
        <v>0.90753447712418256</v>
      </c>
    </row>
    <row r="177" spans="1:13">
      <c r="A177" t="s">
        <v>285</v>
      </c>
      <c r="B177" t="s">
        <v>283</v>
      </c>
      <c r="C177" t="s">
        <v>316</v>
      </c>
      <c r="D177" t="s">
        <v>253</v>
      </c>
      <c r="E177" t="s">
        <v>218</v>
      </c>
      <c r="F177" t="s">
        <v>288</v>
      </c>
      <c r="G177">
        <v>2050</v>
      </c>
      <c r="H177" t="s">
        <v>218</v>
      </c>
      <c r="I177" t="s">
        <v>218</v>
      </c>
      <c r="J177" t="s">
        <v>218</v>
      </c>
      <c r="K177" t="s">
        <v>218</v>
      </c>
      <c r="L177">
        <v>0.96048088235294071</v>
      </c>
      <c r="M177">
        <v>0.96048088235294071</v>
      </c>
    </row>
    <row r="178" spans="1:13">
      <c r="A178" t="s">
        <v>285</v>
      </c>
      <c r="B178" t="s">
        <v>283</v>
      </c>
      <c r="C178" t="s">
        <v>316</v>
      </c>
      <c r="D178" t="s">
        <v>254</v>
      </c>
      <c r="E178" t="s">
        <v>218</v>
      </c>
      <c r="F178" t="s">
        <v>288</v>
      </c>
      <c r="G178">
        <v>2018</v>
      </c>
      <c r="H178" t="s">
        <v>218</v>
      </c>
      <c r="I178" t="s">
        <v>218</v>
      </c>
      <c r="J178" t="s">
        <v>218</v>
      </c>
      <c r="K178" t="s">
        <v>218</v>
      </c>
      <c r="L178">
        <v>0.57910130718954222</v>
      </c>
      <c r="M178">
        <v>0.57910130718954222</v>
      </c>
    </row>
    <row r="179" spans="1:13">
      <c r="A179" t="s">
        <v>285</v>
      </c>
      <c r="B179" t="s">
        <v>283</v>
      </c>
      <c r="C179" t="s">
        <v>316</v>
      </c>
      <c r="D179" t="s">
        <v>254</v>
      </c>
      <c r="E179" t="s">
        <v>218</v>
      </c>
      <c r="F179" t="s">
        <v>288</v>
      </c>
      <c r="G179">
        <v>2030</v>
      </c>
      <c r="H179" t="s">
        <v>218</v>
      </c>
      <c r="I179" t="s">
        <v>218</v>
      </c>
      <c r="J179" t="s">
        <v>218</v>
      </c>
      <c r="K179" t="s">
        <v>218</v>
      </c>
      <c r="L179">
        <v>0.6068981699346403</v>
      </c>
      <c r="M179">
        <v>0.6068981699346403</v>
      </c>
    </row>
    <row r="180" spans="1:13">
      <c r="A180" t="s">
        <v>285</v>
      </c>
      <c r="B180" t="s">
        <v>283</v>
      </c>
      <c r="C180" t="s">
        <v>316</v>
      </c>
      <c r="D180" t="s">
        <v>254</v>
      </c>
      <c r="E180" t="s">
        <v>218</v>
      </c>
      <c r="F180" t="s">
        <v>288</v>
      </c>
      <c r="G180">
        <v>2040</v>
      </c>
      <c r="H180" t="s">
        <v>218</v>
      </c>
      <c r="I180" t="s">
        <v>218</v>
      </c>
      <c r="J180" t="s">
        <v>218</v>
      </c>
      <c r="K180" t="s">
        <v>218</v>
      </c>
      <c r="L180">
        <v>0.63527413398692778</v>
      </c>
      <c r="M180">
        <v>0.63527413398692778</v>
      </c>
    </row>
    <row r="181" spans="1:13">
      <c r="A181" t="s">
        <v>285</v>
      </c>
      <c r="B181" t="s">
        <v>283</v>
      </c>
      <c r="C181" t="s">
        <v>316</v>
      </c>
      <c r="D181" t="s">
        <v>254</v>
      </c>
      <c r="E181" t="s">
        <v>218</v>
      </c>
      <c r="F181" t="s">
        <v>288</v>
      </c>
      <c r="G181">
        <v>2050</v>
      </c>
      <c r="H181" t="s">
        <v>218</v>
      </c>
      <c r="I181" t="s">
        <v>218</v>
      </c>
      <c r="J181" t="s">
        <v>218</v>
      </c>
      <c r="K181" t="s">
        <v>218</v>
      </c>
      <c r="L181">
        <v>0.67233661764705854</v>
      </c>
      <c r="M181">
        <v>0.67233661764705854</v>
      </c>
    </row>
    <row r="182" spans="1:13">
      <c r="A182" t="s">
        <v>285</v>
      </c>
      <c r="B182" t="s">
        <v>283</v>
      </c>
      <c r="C182" t="s">
        <v>317</v>
      </c>
      <c r="D182" t="s">
        <v>253</v>
      </c>
      <c r="E182" t="s">
        <v>218</v>
      </c>
      <c r="F182" t="s">
        <v>288</v>
      </c>
      <c r="G182">
        <v>2018</v>
      </c>
      <c r="H182" t="s">
        <v>218</v>
      </c>
      <c r="I182" t="s">
        <v>218</v>
      </c>
      <c r="J182" t="s">
        <v>218</v>
      </c>
      <c r="K182" t="s">
        <v>218</v>
      </c>
      <c r="L182">
        <v>0.82728758169934602</v>
      </c>
      <c r="M182">
        <v>0.82728758169934602</v>
      </c>
    </row>
    <row r="183" spans="1:13">
      <c r="A183" t="s">
        <v>285</v>
      </c>
      <c r="B183" t="s">
        <v>283</v>
      </c>
      <c r="C183" t="s">
        <v>317</v>
      </c>
      <c r="D183" t="s">
        <v>253</v>
      </c>
      <c r="E183" t="s">
        <v>218</v>
      </c>
      <c r="F183" t="s">
        <v>288</v>
      </c>
      <c r="G183">
        <v>2030</v>
      </c>
      <c r="H183" t="s">
        <v>218</v>
      </c>
      <c r="I183" t="s">
        <v>218</v>
      </c>
      <c r="J183" t="s">
        <v>218</v>
      </c>
      <c r="K183" t="s">
        <v>218</v>
      </c>
      <c r="L183">
        <v>0.88856814330670153</v>
      </c>
      <c r="M183">
        <v>0.88856814330670153</v>
      </c>
    </row>
    <row r="184" spans="1:13">
      <c r="A184" t="s">
        <v>285</v>
      </c>
      <c r="B184" t="s">
        <v>283</v>
      </c>
      <c r="C184" t="s">
        <v>317</v>
      </c>
      <c r="D184" t="s">
        <v>253</v>
      </c>
      <c r="E184" t="s">
        <v>218</v>
      </c>
      <c r="F184" t="s">
        <v>288</v>
      </c>
      <c r="G184">
        <v>2040</v>
      </c>
      <c r="H184" t="s">
        <v>218</v>
      </c>
      <c r="I184" t="s">
        <v>218</v>
      </c>
      <c r="J184" t="s">
        <v>218</v>
      </c>
      <c r="K184" t="s">
        <v>218</v>
      </c>
      <c r="L184">
        <v>1.041769547325103</v>
      </c>
      <c r="M184">
        <v>1.041769547325103</v>
      </c>
    </row>
    <row r="185" spans="1:13">
      <c r="A185" t="s">
        <v>285</v>
      </c>
      <c r="B185" t="s">
        <v>283</v>
      </c>
      <c r="C185" t="s">
        <v>317</v>
      </c>
      <c r="D185" t="s">
        <v>253</v>
      </c>
      <c r="E185" t="s">
        <v>218</v>
      </c>
      <c r="F185" t="s">
        <v>288</v>
      </c>
      <c r="G185">
        <v>2050</v>
      </c>
      <c r="H185" t="s">
        <v>218</v>
      </c>
      <c r="I185" t="s">
        <v>218</v>
      </c>
      <c r="J185" t="s">
        <v>218</v>
      </c>
      <c r="K185" t="s">
        <v>218</v>
      </c>
      <c r="L185">
        <v>1.041769547325103</v>
      </c>
      <c r="M185">
        <v>1.041769547325103</v>
      </c>
    </row>
    <row r="186" spans="1:13">
      <c r="A186" t="s">
        <v>285</v>
      </c>
      <c r="B186" t="s">
        <v>283</v>
      </c>
      <c r="C186" t="s">
        <v>317</v>
      </c>
      <c r="D186" t="s">
        <v>254</v>
      </c>
      <c r="E186" t="s">
        <v>218</v>
      </c>
      <c r="F186" t="s">
        <v>288</v>
      </c>
      <c r="G186">
        <v>2018</v>
      </c>
      <c r="H186" t="s">
        <v>218</v>
      </c>
      <c r="I186" t="s">
        <v>218</v>
      </c>
      <c r="J186" t="s">
        <v>218</v>
      </c>
      <c r="K186" t="s">
        <v>218</v>
      </c>
      <c r="L186">
        <v>0.57910130718954222</v>
      </c>
      <c r="M186">
        <v>0.57910130718954222</v>
      </c>
    </row>
    <row r="187" spans="1:13">
      <c r="A187" t="s">
        <v>285</v>
      </c>
      <c r="B187" t="s">
        <v>283</v>
      </c>
      <c r="C187" t="s">
        <v>317</v>
      </c>
      <c r="D187" t="s">
        <v>254</v>
      </c>
      <c r="E187" t="s">
        <v>218</v>
      </c>
      <c r="F187" t="s">
        <v>288</v>
      </c>
      <c r="G187">
        <v>2030</v>
      </c>
      <c r="H187" t="s">
        <v>218</v>
      </c>
      <c r="I187" t="s">
        <v>218</v>
      </c>
      <c r="J187" t="s">
        <v>218</v>
      </c>
      <c r="K187" t="s">
        <v>218</v>
      </c>
      <c r="L187">
        <v>0.62199770031469359</v>
      </c>
      <c r="M187">
        <v>0.62199770031469359</v>
      </c>
    </row>
    <row r="188" spans="1:13">
      <c r="A188" t="s">
        <v>285</v>
      </c>
      <c r="B188" t="s">
        <v>283</v>
      </c>
      <c r="C188" t="s">
        <v>317</v>
      </c>
      <c r="D188" t="s">
        <v>254</v>
      </c>
      <c r="E188" t="s">
        <v>218</v>
      </c>
      <c r="F188" t="s">
        <v>288</v>
      </c>
      <c r="G188">
        <v>2040</v>
      </c>
      <c r="H188" t="s">
        <v>218</v>
      </c>
      <c r="I188" t="s">
        <v>218</v>
      </c>
      <c r="J188" t="s">
        <v>218</v>
      </c>
      <c r="K188" t="s">
        <v>218</v>
      </c>
      <c r="L188">
        <v>0.72923868312757123</v>
      </c>
      <c r="M188">
        <v>0.72923868312757123</v>
      </c>
    </row>
    <row r="189" spans="1:13">
      <c r="A189" t="s">
        <v>285</v>
      </c>
      <c r="B189" t="s">
        <v>283</v>
      </c>
      <c r="C189" t="s">
        <v>317</v>
      </c>
      <c r="D189" t="s">
        <v>254</v>
      </c>
      <c r="E189" t="s">
        <v>218</v>
      </c>
      <c r="F189" t="s">
        <v>288</v>
      </c>
      <c r="G189">
        <v>2050</v>
      </c>
      <c r="H189" t="s">
        <v>218</v>
      </c>
      <c r="I189" t="s">
        <v>218</v>
      </c>
      <c r="J189" t="s">
        <v>218</v>
      </c>
      <c r="K189" t="s">
        <v>218</v>
      </c>
      <c r="L189">
        <v>0.72923868312757123</v>
      </c>
      <c r="M189">
        <v>0.72923868312757123</v>
      </c>
    </row>
    <row r="190" spans="1:13">
      <c r="A190" t="s">
        <v>285</v>
      </c>
      <c r="B190" t="s">
        <v>283</v>
      </c>
      <c r="C190" t="s">
        <v>318</v>
      </c>
      <c r="D190" t="s">
        <v>253</v>
      </c>
      <c r="E190" t="s">
        <v>218</v>
      </c>
      <c r="F190" t="s">
        <v>288</v>
      </c>
      <c r="G190">
        <v>2018</v>
      </c>
      <c r="H190" t="s">
        <v>218</v>
      </c>
      <c r="I190" t="s">
        <v>218</v>
      </c>
      <c r="J190" t="s">
        <v>218</v>
      </c>
      <c r="K190" t="s">
        <v>218</v>
      </c>
      <c r="L190">
        <v>0.91920842411038362</v>
      </c>
      <c r="M190">
        <v>0.91920842411038362</v>
      </c>
    </row>
    <row r="191" spans="1:13">
      <c r="A191" t="s">
        <v>285</v>
      </c>
      <c r="B191" t="s">
        <v>283</v>
      </c>
      <c r="C191" t="s">
        <v>318</v>
      </c>
      <c r="D191" t="s">
        <v>253</v>
      </c>
      <c r="E191" t="s">
        <v>218</v>
      </c>
      <c r="F191" t="s">
        <v>288</v>
      </c>
      <c r="G191">
        <v>2030</v>
      </c>
      <c r="H191" t="s">
        <v>218</v>
      </c>
      <c r="I191" t="s">
        <v>218</v>
      </c>
      <c r="J191" t="s">
        <v>218</v>
      </c>
      <c r="K191" t="s">
        <v>218</v>
      </c>
      <c r="L191">
        <v>0.94984870491406537</v>
      </c>
      <c r="M191">
        <v>0.94984870491406537</v>
      </c>
    </row>
    <row r="192" spans="1:13">
      <c r="A192" t="s">
        <v>285</v>
      </c>
      <c r="B192" t="s">
        <v>283</v>
      </c>
      <c r="C192" t="s">
        <v>318</v>
      </c>
      <c r="D192" t="s">
        <v>253</v>
      </c>
      <c r="E192" t="s">
        <v>218</v>
      </c>
      <c r="F192" t="s">
        <v>288</v>
      </c>
      <c r="G192">
        <v>2040</v>
      </c>
      <c r="H192" t="s">
        <v>218</v>
      </c>
      <c r="I192" t="s">
        <v>218</v>
      </c>
      <c r="J192" t="s">
        <v>218</v>
      </c>
      <c r="K192" t="s">
        <v>218</v>
      </c>
      <c r="L192">
        <v>0.94984870491406537</v>
      </c>
      <c r="M192">
        <v>0.94984870491406537</v>
      </c>
    </row>
    <row r="193" spans="1:13">
      <c r="A193" t="s">
        <v>285</v>
      </c>
      <c r="B193" t="s">
        <v>283</v>
      </c>
      <c r="C193" t="s">
        <v>318</v>
      </c>
      <c r="D193" t="s">
        <v>253</v>
      </c>
      <c r="E193" t="s">
        <v>218</v>
      </c>
      <c r="F193" t="s">
        <v>288</v>
      </c>
      <c r="G193">
        <v>2050</v>
      </c>
      <c r="H193" t="s">
        <v>218</v>
      </c>
      <c r="I193" t="s">
        <v>218</v>
      </c>
      <c r="J193" t="s">
        <v>218</v>
      </c>
      <c r="K193" t="s">
        <v>218</v>
      </c>
      <c r="L193">
        <v>0.98048898571774745</v>
      </c>
      <c r="M193">
        <v>0.98048898571774745</v>
      </c>
    </row>
    <row r="194" spans="1:13">
      <c r="A194" t="s">
        <v>285</v>
      </c>
      <c r="B194" t="s">
        <v>283</v>
      </c>
      <c r="C194" t="s">
        <v>318</v>
      </c>
      <c r="D194" t="s">
        <v>254</v>
      </c>
      <c r="E194" t="s">
        <v>218</v>
      </c>
      <c r="F194" t="s">
        <v>288</v>
      </c>
      <c r="G194">
        <v>2018</v>
      </c>
      <c r="H194" t="s">
        <v>218</v>
      </c>
      <c r="I194" t="s">
        <v>218</v>
      </c>
      <c r="J194" t="s">
        <v>218</v>
      </c>
      <c r="K194" t="s">
        <v>218</v>
      </c>
      <c r="L194">
        <v>0.64344589687726927</v>
      </c>
      <c r="M194">
        <v>0.64344589687726927</v>
      </c>
    </row>
    <row r="195" spans="1:13">
      <c r="A195" t="s">
        <v>285</v>
      </c>
      <c r="B195" t="s">
        <v>283</v>
      </c>
      <c r="C195" t="s">
        <v>318</v>
      </c>
      <c r="D195" t="s">
        <v>254</v>
      </c>
      <c r="E195" t="s">
        <v>218</v>
      </c>
      <c r="F195" t="s">
        <v>288</v>
      </c>
      <c r="G195">
        <v>2030</v>
      </c>
      <c r="H195" t="s">
        <v>218</v>
      </c>
      <c r="I195" t="s">
        <v>218</v>
      </c>
      <c r="J195" t="s">
        <v>218</v>
      </c>
      <c r="K195" t="s">
        <v>218</v>
      </c>
      <c r="L195">
        <v>0.66489409343984507</v>
      </c>
      <c r="M195">
        <v>0.66489409343984507</v>
      </c>
    </row>
    <row r="196" spans="1:13">
      <c r="A196" t="s">
        <v>285</v>
      </c>
      <c r="B196" t="s">
        <v>283</v>
      </c>
      <c r="C196" t="s">
        <v>318</v>
      </c>
      <c r="D196" t="s">
        <v>254</v>
      </c>
      <c r="E196" t="s">
        <v>218</v>
      </c>
      <c r="F196" t="s">
        <v>288</v>
      </c>
      <c r="G196">
        <v>2040</v>
      </c>
      <c r="H196" t="s">
        <v>218</v>
      </c>
      <c r="I196" t="s">
        <v>218</v>
      </c>
      <c r="J196" t="s">
        <v>218</v>
      </c>
      <c r="K196" t="s">
        <v>218</v>
      </c>
      <c r="L196">
        <v>0.66489409343984507</v>
      </c>
      <c r="M196">
        <v>0.66489409343984507</v>
      </c>
    </row>
    <row r="197" spans="1:13">
      <c r="A197" t="s">
        <v>285</v>
      </c>
      <c r="B197" t="s">
        <v>283</v>
      </c>
      <c r="C197" t="s">
        <v>318</v>
      </c>
      <c r="D197" t="s">
        <v>254</v>
      </c>
      <c r="E197" t="s">
        <v>218</v>
      </c>
      <c r="F197" t="s">
        <v>288</v>
      </c>
      <c r="G197">
        <v>2050</v>
      </c>
      <c r="H197" t="s">
        <v>218</v>
      </c>
      <c r="I197" t="s">
        <v>218</v>
      </c>
      <c r="J197" t="s">
        <v>218</v>
      </c>
      <c r="K197" t="s">
        <v>218</v>
      </c>
      <c r="L197">
        <v>0.68634229000241997</v>
      </c>
      <c r="M197">
        <v>0.68634229000241997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workbookViewId="0"/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>SUMIFS('Stock-AF-Cap2Act'!C$2:C$76,'Stock-AF-Cap2Act'!$A$2:$A$76,SharesElab!$B2,'Stock-AF-Cap2Act'!$B$2:$B$76,SharesElab!$A$1)/SUMIFS('Stock-AF-Cap2Act'!C$2:C$76,'Stock-AF-Cap2Act'!$A$2:$A$76,SharesElab!$A2,'Stock-AF-Cap2Act'!$B$2:$B$76,SharesElab!$A$1)</f>
        <v>6.6547326946506062E-6</v>
      </c>
      <c r="E2" s="61"/>
    </row>
    <row r="3" spans="1:5">
      <c r="A3" s="63" t="str">
        <f>LEFT(B3,8)&amp;"*"</f>
        <v>R-SH_Apt*</v>
      </c>
      <c r="B3" s="71" t="s">
        <v>48</v>
      </c>
      <c r="C3" s="65">
        <f>SUMIFS('Stock-AF-Cap2Act'!C$2:C$76,'Stock-AF-Cap2Act'!$A$2:$A$76,SharesElab!$B3,'Stock-AF-Cap2Act'!$B$2:$B$76,SharesElab!$A$1)/SUMIFS('Stock-AF-Cap2Act'!C$2:C$76,'Stock-AF-Cap2Act'!$A$2:$A$76,SharesElab!$A3,'Stock-AF-Cap2Act'!$B$2:$B$76,SharesElab!$A$1)</f>
        <v>2.8587606586957814E-2</v>
      </c>
    </row>
    <row r="4" spans="1:5">
      <c r="A4" s="63" t="str">
        <f t="shared" ref="A4:A14" si="0">LEFT(B4,8)&amp;"*"</f>
        <v>R-SH_Apt*</v>
      </c>
      <c r="B4" s="71" t="s">
        <v>52</v>
      </c>
      <c r="C4" s="65">
        <f>SUMIFS('Stock-AF-Cap2Act'!C$2:C$76,'Stock-AF-Cap2Act'!$A$2:$A$76,SharesElab!$B4,'Stock-AF-Cap2Act'!$B$2:$B$76,SharesElab!$A$1)/SUMIFS('Stock-AF-Cap2Act'!C$2:C$76,'Stock-AF-Cap2Act'!$A$2:$A$76,SharesElab!$A4,'Stock-AF-Cap2Act'!$B$2:$B$76,SharesElab!$A$1)</f>
        <v>0.25393876016079275</v>
      </c>
    </row>
    <row r="5" spans="1:5">
      <c r="A5" s="63" t="str">
        <f t="shared" si="0"/>
        <v>R-SH_Apt*</v>
      </c>
      <c r="B5" s="71" t="s">
        <v>53</v>
      </c>
      <c r="C5" s="65">
        <f>SUMIFS('Stock-AF-Cap2Act'!C$2:C$76,'Stock-AF-Cap2Act'!$A$2:$A$76,SharesElab!$B5,'Stock-AF-Cap2Act'!$B$2:$B$76,SharesElab!$A$1)/SUMIFS('Stock-AF-Cap2Act'!C$2:C$76,'Stock-AF-Cap2Act'!$A$2:$A$76,SharesElab!$A5,'Stock-AF-Cap2Act'!$B$2:$B$76,SharesElab!$A$1)</f>
        <v>0.27797321514560652</v>
      </c>
    </row>
    <row r="6" spans="1:5">
      <c r="A6" s="63" t="str">
        <f t="shared" si="0"/>
        <v>R-SH_Apt*</v>
      </c>
      <c r="B6" s="71" t="s">
        <v>50</v>
      </c>
      <c r="C6" s="65">
        <f>SUMIFS('Stock-AF-Cap2Act'!C$2:C$76,'Stock-AF-Cap2Act'!$A$2:$A$76,SharesElab!$B6,'Stock-AF-Cap2Act'!$B$2:$B$76,SharesElab!$A$1)/SUMIFS('Stock-AF-Cap2Act'!C$2:C$76,'Stock-AF-Cap2Act'!$A$2:$A$76,SharesElab!$A6,'Stock-AF-Cap2Act'!$B$2:$B$76,SharesElab!$A$1)</f>
        <v>4.773839809648944E-9</v>
      </c>
    </row>
    <row r="7" spans="1:5">
      <c r="A7" s="63" t="str">
        <f t="shared" si="0"/>
        <v>R-SH_Apt*</v>
      </c>
      <c r="B7" s="71" t="s">
        <v>55</v>
      </c>
      <c r="C7" s="65">
        <f>SUMIFS('Stock-AF-Cap2Act'!C$2:C$76,'Stock-AF-Cap2Act'!$A$2:$A$76,SharesElab!$B7,'Stock-AF-Cap2Act'!$B$2:$B$76,SharesElab!$A$1)/SUMIFS('Stock-AF-Cap2Act'!C$2:C$76,'Stock-AF-Cap2Act'!$A$2:$A$76,SharesElab!$A7,'Stock-AF-Cap2Act'!$B$2:$B$76,SharesElab!$A$1)</f>
        <v>0.32292144088894542</v>
      </c>
    </row>
    <row r="8" spans="1:5">
      <c r="A8" s="63" t="str">
        <f t="shared" si="0"/>
        <v>R-SH_Apt*</v>
      </c>
      <c r="B8" s="71" t="s">
        <v>60</v>
      </c>
      <c r="C8" s="65">
        <f>SUMIFS('Stock-AF-Cap2Act'!C$2:C$76,'Stock-AF-Cap2Act'!$A$2:$A$76,SharesElab!$B8,'Stock-AF-Cap2Act'!$B$2:$B$76,SharesElab!$A$1)/SUMIFS('Stock-AF-Cap2Act'!C$2:C$76,'Stock-AF-Cap2Act'!$A$2:$A$76,SharesElab!$A8,'Stock-AF-Cap2Act'!$B$2:$B$76,SharesElab!$A$1)</f>
        <v>0</v>
      </c>
    </row>
    <row r="9" spans="1:5">
      <c r="A9" s="63" t="str">
        <f t="shared" si="0"/>
        <v>R-SH_Apt*</v>
      </c>
      <c r="B9" s="71" t="s">
        <v>59</v>
      </c>
      <c r="C9" s="65">
        <f>SUMIFS('Stock-AF-Cap2Act'!C$2:C$76,'Stock-AF-Cap2Act'!$A$2:$A$76,SharesElab!$B9,'Stock-AF-Cap2Act'!$B$2:$B$76,SharesElab!$A$1)/SUMIFS('Stock-AF-Cap2Act'!C$2:C$76,'Stock-AF-Cap2Act'!$A$2:$A$76,SharesElab!$A9,'Stock-AF-Cap2Act'!$B$2:$B$76,SharesElab!$A$1)</f>
        <v>4.8302138548862615E-3</v>
      </c>
    </row>
    <row r="10" spans="1:5">
      <c r="A10" s="63" t="str">
        <f t="shared" si="0"/>
        <v>R-SH_Apt*</v>
      </c>
      <c r="B10" s="71" t="s">
        <v>54</v>
      </c>
      <c r="C10" s="65">
        <f>SUMIFS('Stock-AF-Cap2Act'!C$2:C$76,'Stock-AF-Cap2Act'!$A$2:$A$76,SharesElab!$B10,'Stock-AF-Cap2Act'!$B$2:$B$76,SharesElab!$A$1)/SUMIFS('Stock-AF-Cap2Act'!C$2:C$76,'Stock-AF-Cap2Act'!$A$2:$A$76,SharesElab!$A10,'Stock-AF-Cap2Act'!$B$2:$B$76,SharesElab!$A$1)</f>
        <v>7.2673788437558146E-2</v>
      </c>
    </row>
    <row r="11" spans="1:5">
      <c r="A11" s="63" t="str">
        <f t="shared" si="0"/>
        <v>R-SH_Apt*</v>
      </c>
      <c r="B11" s="71" t="s">
        <v>51</v>
      </c>
      <c r="C11" s="65">
        <f>SUMIFS('Stock-AF-Cap2Act'!C$2:C$76,'Stock-AF-Cap2Act'!$A$2:$A$76,SharesElab!$B11,'Stock-AF-Cap2Act'!$B$2:$B$76,SharesElab!$A$1)/SUMIFS('Stock-AF-Cap2Act'!C$2:C$76,'Stock-AF-Cap2Act'!$A$2:$A$76,SharesElab!$A11,'Stock-AF-Cap2Act'!$B$2:$B$76,SharesElab!$A$1)</f>
        <v>2.18115672605361E-2</v>
      </c>
    </row>
    <row r="12" spans="1:5">
      <c r="A12" s="63" t="str">
        <f t="shared" si="0"/>
        <v>R-SH_Apt*</v>
      </c>
      <c r="B12" s="71" t="s">
        <v>56</v>
      </c>
      <c r="C12" s="65">
        <f>SUMIFS('Stock-AF-Cap2Act'!C$2:C$76,'Stock-AF-Cap2Act'!$A$2:$A$76,SharesElab!$B12,'Stock-AF-Cap2Act'!$B$2:$B$76,SharesElab!$A$1)/SUMIFS('Stock-AF-Cap2Act'!C$2:C$76,'Stock-AF-Cap2Act'!$A$2:$A$76,SharesElab!$A12,'Stock-AF-Cap2Act'!$B$2:$B$76,SharesElab!$A$1)</f>
        <v>5.1976613079495533E-4</v>
      </c>
    </row>
    <row r="13" spans="1:5">
      <c r="A13" s="63" t="str">
        <f t="shared" si="0"/>
        <v>R-SH_Apt*</v>
      </c>
      <c r="B13" s="71" t="s">
        <v>57</v>
      </c>
      <c r="C13" s="65">
        <f>SUMIFS('Stock-AF-Cap2Act'!C$2:C$76,'Stock-AF-Cap2Act'!$A$2:$A$76,SharesElab!$B13,'Stock-AF-Cap2Act'!$B$2:$B$76,SharesElab!$A$1)/SUMIFS('Stock-AF-Cap2Act'!C$2:C$76,'Stock-AF-Cap2Act'!$A$2:$A$76,SharesElab!$A13,'Stock-AF-Cap2Act'!$B$2:$B$76,SharesElab!$A$1)</f>
        <v>1.5100582280709266E-2</v>
      </c>
    </row>
    <row r="14" spans="1:5" ht="15.75" thickBot="1">
      <c r="A14" s="54" t="str">
        <f t="shared" si="0"/>
        <v>R-SH_Apt*</v>
      </c>
      <c r="B14" s="73" t="s">
        <v>58</v>
      </c>
      <c r="C14" s="66">
        <f>SUMIFS('Stock-AF-Cap2Act'!C$2:C$76,'Stock-AF-Cap2Act'!$A$2:$A$76,SharesElab!$B14,'Stock-AF-Cap2Act'!$B$2:$B$76,SharesElab!$A$1)/SUMIFS('Stock-AF-Cap2Act'!C$2:C$76,'Stock-AF-Cap2Act'!$A$2:$A$76,SharesElab!$A14,'Stock-AF-Cap2Act'!$B$2:$B$76,SharesElab!$A$1)</f>
        <v>1.636399746678358E-3</v>
      </c>
      <c r="D14" s="67">
        <f>SUM(C2:C14)</f>
        <v>1</v>
      </c>
    </row>
    <row r="15" spans="1:5">
      <c r="A15" s="24" t="str">
        <f>LEFT(B15,8)&amp;"*"</f>
        <v>R-SH_Att*</v>
      </c>
      <c r="B15" t="s">
        <v>74</v>
      </c>
      <c r="C15" s="68">
        <f>SUMIFS('Stock-AF-Cap2Act'!C$2:C$76,'Stock-AF-Cap2Act'!$A$2:$A$76,SharesElab!$B15,'Stock-AF-Cap2Act'!$B$2:$B$76,SharesElab!$A$1)/SUMIFS('Stock-AF-Cap2Act'!C$2:C$76,'Stock-AF-Cap2Act'!$A$2:$A$76,SharesElab!$A15,'Stock-AF-Cap2Act'!$B$2:$B$76,SharesElab!$A$1)</f>
        <v>1.332027257140584E-6</v>
      </c>
    </row>
    <row r="16" spans="1:5">
      <c r="A16" s="24" t="str">
        <f>LEFT(B16,8)&amp;"*"</f>
        <v>R-SH_Att*</v>
      </c>
      <c r="B16" t="s">
        <v>73</v>
      </c>
      <c r="C16" s="68">
        <f>SUMIFS('Stock-AF-Cap2Act'!C$2:C$76,'Stock-AF-Cap2Act'!$A$2:$A$76,SharesElab!$B16,'Stock-AF-Cap2Act'!$B$2:$B$76,SharesElab!$A$1)/SUMIFS('Stock-AF-Cap2Act'!C$2:C$76,'Stock-AF-Cap2Act'!$A$2:$A$76,SharesElab!$A16,'Stock-AF-Cap2Act'!$B$2:$B$76,SharesElab!$A$1)</f>
        <v>0.11802325239231307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>SUMIFS('Stock-AF-Cap2Act'!C$2:C$76,'Stock-AF-Cap2Act'!$A$2:$A$76,SharesElab!$B17,'Stock-AF-Cap2Act'!$B$2:$B$76,SharesElab!$A$1)/SUMIFS('Stock-AF-Cap2Act'!C$2:C$76,'Stock-AF-Cap2Act'!$A$2:$A$76,SharesElab!$A17,'Stock-AF-Cap2Act'!$B$2:$B$76,SharesElab!$A$1)</f>
        <v>3.4861745602097829E-2</v>
      </c>
    </row>
    <row r="18" spans="1:4">
      <c r="A18" s="24" t="str">
        <f t="shared" si="1"/>
        <v>R-SH_Att*</v>
      </c>
      <c r="B18" t="s">
        <v>78</v>
      </c>
      <c r="C18" s="68">
        <f>SUMIFS('Stock-AF-Cap2Act'!C$2:C$76,'Stock-AF-Cap2Act'!$A$2:$A$76,SharesElab!$B18,'Stock-AF-Cap2Act'!$B$2:$B$76,SharesElab!$A$1)/SUMIFS('Stock-AF-Cap2Act'!C$2:C$76,'Stock-AF-Cap2Act'!$A$2:$A$76,SharesElab!$A18,'Stock-AF-Cap2Act'!$B$2:$B$76,SharesElab!$A$1)</f>
        <v>3.2378427172999602E-2</v>
      </c>
    </row>
    <row r="19" spans="1:4">
      <c r="A19" s="24" t="str">
        <f t="shared" si="1"/>
        <v>R-SH_Att*</v>
      </c>
      <c r="B19" t="s">
        <v>75</v>
      </c>
      <c r="C19" s="68">
        <f>SUMIFS('Stock-AF-Cap2Act'!C$2:C$76,'Stock-AF-Cap2Act'!$A$2:$A$76,SharesElab!$B19,'Stock-AF-Cap2Act'!$B$2:$B$76,SharesElab!$A$1)/SUMIFS('Stock-AF-Cap2Act'!C$2:C$76,'Stock-AF-Cap2Act'!$A$2:$A$76,SharesElab!$A19,'Stock-AF-Cap2Act'!$B$2:$B$76,SharesElab!$A$1)</f>
        <v>0</v>
      </c>
    </row>
    <row r="20" spans="1:4">
      <c r="A20" s="24" t="str">
        <f t="shared" si="1"/>
        <v>R-SH_Att*</v>
      </c>
      <c r="B20" t="s">
        <v>80</v>
      </c>
      <c r="C20" s="68">
        <f>SUMIFS('Stock-AF-Cap2Act'!C$2:C$76,'Stock-AF-Cap2Act'!$A$2:$A$76,SharesElab!$B20,'Stock-AF-Cap2Act'!$B$2:$B$76,SharesElab!$A$1)/SUMIFS('Stock-AF-Cap2Act'!C$2:C$76,'Stock-AF-Cap2Act'!$A$2:$A$76,SharesElab!$A20,'Stock-AF-Cap2Act'!$B$2:$B$76,SharesElab!$A$1)</f>
        <v>0.42649862196890903</v>
      </c>
    </row>
    <row r="21" spans="1:4">
      <c r="A21" s="24" t="str">
        <f t="shared" si="1"/>
        <v>R-SH_Att*</v>
      </c>
      <c r="B21" t="s">
        <v>85</v>
      </c>
      <c r="C21" s="68">
        <f>SUMIFS('Stock-AF-Cap2Act'!C$2:C$76,'Stock-AF-Cap2Act'!$A$2:$A$76,SharesElab!$B21,'Stock-AF-Cap2Act'!$B$2:$B$76,SharesElab!$A$1)/SUMIFS('Stock-AF-Cap2Act'!C$2:C$76,'Stock-AF-Cap2Act'!$A$2:$A$76,SharesElab!$A21,'Stock-AF-Cap2Act'!$B$2:$B$76,SharesElab!$A$1)</f>
        <v>0</v>
      </c>
    </row>
    <row r="22" spans="1:4">
      <c r="A22" s="24" t="str">
        <f t="shared" si="1"/>
        <v>R-SH_Att*</v>
      </c>
      <c r="B22" t="s">
        <v>84</v>
      </c>
      <c r="C22" s="68">
        <f>SUMIFS('Stock-AF-Cap2Act'!C$2:C$76,'Stock-AF-Cap2Act'!$A$2:$A$76,SharesElab!$B22,'Stock-AF-Cap2Act'!$B$2:$B$76,SharesElab!$A$1)/SUMIFS('Stock-AF-Cap2Act'!C$2:C$76,'Stock-AF-Cap2Act'!$A$2:$A$76,SharesElab!$A22,'Stock-AF-Cap2Act'!$B$2:$B$76,SharesElab!$A$1)</f>
        <v>1.2565534072997864E-3</v>
      </c>
    </row>
    <row r="23" spans="1:4">
      <c r="A23" s="24" t="str">
        <f t="shared" si="1"/>
        <v>R-SH_Att*</v>
      </c>
      <c r="B23" t="s">
        <v>79</v>
      </c>
      <c r="C23" s="68">
        <f>SUMIFS('Stock-AF-Cap2Act'!C$2:C$76,'Stock-AF-Cap2Act'!$A$2:$A$76,SharesElab!$B23,'Stock-AF-Cap2Act'!$B$2:$B$76,SharesElab!$A$1)/SUMIFS('Stock-AF-Cap2Act'!C$2:C$76,'Stock-AF-Cap2Act'!$A$2:$A$76,SharesElab!$A23,'Stock-AF-Cap2Act'!$B$2:$B$76,SharesElab!$A$1)</f>
        <v>0.30204607081342649</v>
      </c>
    </row>
    <row r="24" spans="1:4">
      <c r="A24" s="24" t="str">
        <f t="shared" si="1"/>
        <v>R-SH_Att*</v>
      </c>
      <c r="B24" t="s">
        <v>76</v>
      </c>
      <c r="C24" s="68">
        <f>SUMIFS('Stock-AF-Cap2Act'!C$2:C$76,'Stock-AF-Cap2Act'!$A$2:$A$76,SharesElab!$B24,'Stock-AF-Cap2Act'!$B$2:$B$76,SharesElab!$A$1)/SUMIFS('Stock-AF-Cap2Act'!C$2:C$76,'Stock-AF-Cap2Act'!$A$2:$A$76,SharesElab!$A24,'Stock-AF-Cap2Act'!$B$2:$B$76,SharesElab!$A$1)</f>
        <v>1.227555135326174E-2</v>
      </c>
    </row>
    <row r="25" spans="1:4">
      <c r="A25" s="24" t="str">
        <f t="shared" si="1"/>
        <v>R-SH_Att*</v>
      </c>
      <c r="B25" t="s">
        <v>81</v>
      </c>
      <c r="C25" s="68">
        <f>SUMIFS('Stock-AF-Cap2Act'!C$2:C$76,'Stock-AF-Cap2Act'!$A$2:$A$76,SharesElab!$B25,'Stock-AF-Cap2Act'!$B$2:$B$76,SharesElab!$A$1)/SUMIFS('Stock-AF-Cap2Act'!C$2:C$76,'Stock-AF-Cap2Act'!$A$2:$A$76,SharesElab!$A25,'Stock-AF-Cap2Act'!$B$2:$B$76,SharesElab!$A$1)</f>
        <v>2.3704800224346712E-3</v>
      </c>
    </row>
    <row r="26" spans="1:4">
      <c r="A26" s="24" t="str">
        <f t="shared" si="1"/>
        <v>R-SH_Att*</v>
      </c>
      <c r="B26" t="s">
        <v>82</v>
      </c>
      <c r="C26" s="68">
        <f>SUMIFS('Stock-AF-Cap2Act'!C$2:C$76,'Stock-AF-Cap2Act'!$A$2:$A$76,SharesElab!$B26,'Stock-AF-Cap2Act'!$B$2:$B$76,SharesElab!$A$1)/SUMIFS('Stock-AF-Cap2Act'!C$2:C$76,'Stock-AF-Cap2Act'!$A$2:$A$76,SharesElab!$A26,'Stock-AF-Cap2Act'!$B$2:$B$76,SharesElab!$A$1)</f>
        <v>6.7182707075827922E-2</v>
      </c>
    </row>
    <row r="27" spans="1:4" ht="15.75" thickBot="1">
      <c r="A27" s="54" t="str">
        <f t="shared" si="1"/>
        <v>R-SH_Att*</v>
      </c>
      <c r="B27" s="73" t="s">
        <v>83</v>
      </c>
      <c r="C27" s="66">
        <f>SUMIFS('Stock-AF-Cap2Act'!C$2:C$76,'Stock-AF-Cap2Act'!$A$2:$A$76,SharesElab!$B27,'Stock-AF-Cap2Act'!$B$2:$B$76,SharesElab!$A$1)/SUMIFS('Stock-AF-Cap2Act'!C$2:C$76,'Stock-AF-Cap2Act'!$A$2:$A$76,SharesElab!$A27,'Stock-AF-Cap2Act'!$B$2:$B$76,SharesElab!$A$1)</f>
        <v>3.1052581641729032E-3</v>
      </c>
      <c r="D27" s="67">
        <f>SUM(C15:C27)</f>
        <v>1.0000000000000002</v>
      </c>
    </row>
    <row r="28" spans="1:4">
      <c r="A28" s="24" t="str">
        <f>LEFT(B28,8)&amp;"*"</f>
        <v>R-SH_Det*</v>
      </c>
      <c r="B28" t="s">
        <v>99</v>
      </c>
      <c r="C28" s="68">
        <f>SUMIFS('Stock-AF-Cap2Act'!C$2:C$76,'Stock-AF-Cap2Act'!$A$2:$A$76,SharesElab!$B28,'Stock-AF-Cap2Act'!$B$2:$B$76,SharesElab!$A$1)/SUMIFS('Stock-AF-Cap2Act'!C$2:C$76,'Stock-AF-Cap2Act'!$A$2:$A$76,SharesElab!$A28,'Stock-AF-Cap2Act'!$B$2:$B$76,SharesElab!$A$1)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>SUMIFS('Stock-AF-Cap2Act'!C$2:C$76,'Stock-AF-Cap2Act'!$A$2:$A$76,SharesElab!$B29,'Stock-AF-Cap2Act'!$B$2:$B$76,SharesElab!$A$1)/SUMIFS('Stock-AF-Cap2Act'!C$2:C$76,'Stock-AF-Cap2Act'!$A$2:$A$76,SharesElab!$A29,'Stock-AF-Cap2Act'!$B$2:$B$76,SharesElab!$A$1)</f>
        <v>5.213858438888043E-2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>SUMIFS('Stock-AF-Cap2Act'!C$2:C$76,'Stock-AF-Cap2Act'!$A$2:$A$76,SharesElab!$B30,'Stock-AF-Cap2Act'!$B$2:$B$76,SharesElab!$A$1)/SUMIFS('Stock-AF-Cap2Act'!C$2:C$76,'Stock-AF-Cap2Act'!$A$2:$A$76,SharesElab!$A30,'Stock-AF-Cap2Act'!$B$2:$B$76,SharesElab!$A$1)</f>
        <v>2.3680758777882331E-2</v>
      </c>
    </row>
    <row r="31" spans="1:4">
      <c r="A31" s="24" t="str">
        <f t="shared" si="2"/>
        <v>R-SH_Det*</v>
      </c>
      <c r="B31" t="s">
        <v>103</v>
      </c>
      <c r="C31" s="68">
        <f>SUMIFS('Stock-AF-Cap2Act'!C$2:C$76,'Stock-AF-Cap2Act'!$A$2:$A$76,SharesElab!$B31,'Stock-AF-Cap2Act'!$B$2:$B$76,SharesElab!$A$1)/SUMIFS('Stock-AF-Cap2Act'!C$2:C$76,'Stock-AF-Cap2Act'!$A$2:$A$76,SharesElab!$A31,'Stock-AF-Cap2Act'!$B$2:$B$76,SharesElab!$A$1)</f>
        <v>2.6742714372936485E-2</v>
      </c>
    </row>
    <row r="32" spans="1:4">
      <c r="A32" s="24" t="str">
        <f t="shared" si="2"/>
        <v>R-SH_Det*</v>
      </c>
      <c r="B32" t="s">
        <v>100</v>
      </c>
      <c r="C32" s="68">
        <f>SUMIFS('Stock-AF-Cap2Act'!C$2:C$76,'Stock-AF-Cap2Act'!$A$2:$A$76,SharesElab!$B32,'Stock-AF-Cap2Act'!$B$2:$B$76,SharesElab!$A$1)/SUMIFS('Stock-AF-Cap2Act'!C$2:C$76,'Stock-AF-Cap2Act'!$A$2:$A$76,SharesElab!$A32,'Stock-AF-Cap2Act'!$B$2:$B$76,SharesElab!$A$1)</f>
        <v>0</v>
      </c>
    </row>
    <row r="33" spans="1:4">
      <c r="A33" s="24" t="str">
        <f t="shared" si="2"/>
        <v>R-SH_Det*</v>
      </c>
      <c r="B33" t="s">
        <v>105</v>
      </c>
      <c r="C33" s="68">
        <f>SUMIFS('Stock-AF-Cap2Act'!C$2:C$76,'Stock-AF-Cap2Act'!$A$2:$A$76,SharesElab!$B33,'Stock-AF-Cap2Act'!$B$2:$B$76,SharesElab!$A$1)/SUMIFS('Stock-AF-Cap2Act'!C$2:C$76,'Stock-AF-Cap2Act'!$A$2:$A$76,SharesElab!$A33,'Stock-AF-Cap2Act'!$B$2:$B$76,SharesElab!$A$1)</f>
        <v>0.11274871947220427</v>
      </c>
    </row>
    <row r="34" spans="1:4">
      <c r="A34" s="24" t="str">
        <f t="shared" si="2"/>
        <v>R-SH_Det*</v>
      </c>
      <c r="B34" t="s">
        <v>110</v>
      </c>
      <c r="C34" s="68">
        <f>SUMIFS('Stock-AF-Cap2Act'!C$2:C$76,'Stock-AF-Cap2Act'!$A$2:$A$76,SharesElab!$B34,'Stock-AF-Cap2Act'!$B$2:$B$76,SharesElab!$A$1)/SUMIFS('Stock-AF-Cap2Act'!C$2:C$76,'Stock-AF-Cap2Act'!$A$2:$A$76,SharesElab!$A34,'Stock-AF-Cap2Act'!$B$2:$B$76,SharesElab!$A$1)</f>
        <v>0</v>
      </c>
    </row>
    <row r="35" spans="1:4">
      <c r="A35" s="24" t="str">
        <f t="shared" si="2"/>
        <v>R-SH_Det*</v>
      </c>
      <c r="B35" t="s">
        <v>109</v>
      </c>
      <c r="C35" s="68">
        <f>SUMIFS('Stock-AF-Cap2Act'!C$2:C$76,'Stock-AF-Cap2Act'!$A$2:$A$76,SharesElab!$B35,'Stock-AF-Cap2Act'!$B$2:$B$76,SharesElab!$A$1)/SUMIFS('Stock-AF-Cap2Act'!C$2:C$76,'Stock-AF-Cap2Act'!$A$2:$A$76,SharesElab!$A35,'Stock-AF-Cap2Act'!$B$2:$B$76,SharesElab!$A$1)</f>
        <v>2.6381971302911564E-3</v>
      </c>
    </row>
    <row r="36" spans="1:4">
      <c r="A36" s="24" t="str">
        <f t="shared" si="2"/>
        <v>R-SH_Det*</v>
      </c>
      <c r="B36" t="s">
        <v>104</v>
      </c>
      <c r="C36" s="68">
        <f>SUMIFS('Stock-AF-Cap2Act'!C$2:C$76,'Stock-AF-Cap2Act'!$A$2:$A$76,SharesElab!$B36,'Stock-AF-Cap2Act'!$B$2:$B$76,SharesElab!$A$1)/SUMIFS('Stock-AF-Cap2Act'!C$2:C$76,'Stock-AF-Cap2Act'!$A$2:$A$76,SharesElab!$A36,'Stock-AF-Cap2Act'!$B$2:$B$76,SharesElab!$A$1)</f>
        <v>0.62885798417483896</v>
      </c>
    </row>
    <row r="37" spans="1:4">
      <c r="A37" s="24" t="str">
        <f t="shared" si="2"/>
        <v>R-SH_Det*</v>
      </c>
      <c r="B37" t="s">
        <v>101</v>
      </c>
      <c r="C37" s="68">
        <f>SUMIFS('Stock-AF-Cap2Act'!C$2:C$76,'Stock-AF-Cap2Act'!$A$2:$A$76,SharesElab!$B37,'Stock-AF-Cap2Act'!$B$2:$B$76,SharesElab!$A$1)/SUMIFS('Stock-AF-Cap2Act'!C$2:C$76,'Stock-AF-Cap2Act'!$A$2:$A$76,SharesElab!$A37,'Stock-AF-Cap2Act'!$B$2:$B$76,SharesElab!$A$1)</f>
        <v>2.868810819431369E-2</v>
      </c>
    </row>
    <row r="38" spans="1:4">
      <c r="A38" s="24" t="str">
        <f t="shared" si="2"/>
        <v>R-SH_Det*</v>
      </c>
      <c r="B38" t="s">
        <v>106</v>
      </c>
      <c r="C38" s="68">
        <f>SUMIFS('Stock-AF-Cap2Act'!C$2:C$76,'Stock-AF-Cap2Act'!$A$2:$A$76,SharesElab!$B38,'Stock-AF-Cap2Act'!$B$2:$B$76,SharesElab!$A$1)/SUMIFS('Stock-AF-Cap2Act'!C$2:C$76,'Stock-AF-Cap2Act'!$A$2:$A$76,SharesElab!$A38,'Stock-AF-Cap2Act'!$B$2:$B$76,SharesElab!$A$1)</f>
        <v>5.3531717053812494E-3</v>
      </c>
    </row>
    <row r="39" spans="1:4">
      <c r="A39" s="24" t="str">
        <f t="shared" si="2"/>
        <v>R-SH_Det*</v>
      </c>
      <c r="B39" t="s">
        <v>107</v>
      </c>
      <c r="C39" s="68">
        <f>SUMIFS('Stock-AF-Cap2Act'!C$2:C$76,'Stock-AF-Cap2Act'!$A$2:$A$76,SharesElab!$B39,'Stock-AF-Cap2Act'!$B$2:$B$76,SharesElab!$A$1)/SUMIFS('Stock-AF-Cap2Act'!C$2:C$76,'Stock-AF-Cap2Act'!$A$2:$A$76,SharesElab!$A39,'Stock-AF-Cap2Act'!$B$2:$B$76,SharesElab!$A$1)</f>
        <v>0.11037835015777261</v>
      </c>
    </row>
    <row r="40" spans="1:4" ht="15.75" thickBot="1">
      <c r="A40" s="54" t="str">
        <f t="shared" si="2"/>
        <v>R-SH_Det*</v>
      </c>
      <c r="B40" s="73" t="s">
        <v>108</v>
      </c>
      <c r="C40" s="66">
        <f>SUMIFS('Stock-AF-Cap2Act'!C$2:C$76,'Stock-AF-Cap2Act'!$A$2:$A$76,SharesElab!$B40,'Stock-AF-Cap2Act'!$B$2:$B$76,SharesElab!$A$1)/SUMIFS('Stock-AF-Cap2Act'!C$2:C$76,'Stock-AF-Cap2Act'!$A$2:$A$76,SharesElab!$A40,'Stock-AF-Cap2Act'!$B$2:$B$76,SharesElab!$A$1)</f>
        <v>8.7734116254986269E-3</v>
      </c>
      <c r="D40" s="67">
        <f>SUM(C28:C40)</f>
        <v>0.99999999999999989</v>
      </c>
    </row>
    <row r="41" spans="1:4">
      <c r="A41" s="24" t="str">
        <f>LEFT(B41,8)&amp;"*"</f>
        <v>R-WH_Apt*</v>
      </c>
      <c r="B41" t="s">
        <v>62</v>
      </c>
      <c r="C41" s="68">
        <f>SUMIFS('Stock-AF-Cap2Act'!C$2:C$76,'Stock-AF-Cap2Act'!$A$2:$A$76,SharesElab!$B41,'Stock-AF-Cap2Act'!$B$2:$B$76,SharesElab!$A$1)/SUMIFS('Stock-AF-Cap2Act'!C$2:C$76,'Stock-AF-Cap2Act'!$A$2:$A$76,SharesElab!$A41,'Stock-AF-Cap2Act'!$B$2:$B$76,SharesElab!$A$1)</f>
        <v>1.6126048586919984E-5</v>
      </c>
    </row>
    <row r="42" spans="1:4">
      <c r="A42" s="24" t="str">
        <f>LEFT(B42,8)&amp;"*"</f>
        <v>R-WH_Apt*</v>
      </c>
      <c r="B42" t="s">
        <v>61</v>
      </c>
      <c r="C42" s="68">
        <f>SUMIFS('Stock-AF-Cap2Act'!C$2:C$76,'Stock-AF-Cap2Act'!$A$2:$A$76,SharesElab!$B42,'Stock-AF-Cap2Act'!$B$2:$B$76,SharesElab!$A$1)/SUMIFS('Stock-AF-Cap2Act'!C$2:C$76,'Stock-AF-Cap2Act'!$A$2:$A$76,SharesElab!$A42,'Stock-AF-Cap2Act'!$B$2:$B$76,SharesElab!$A$1)</f>
        <v>1.1509706219885983E-3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>SUMIFS('Stock-AF-Cap2Act'!C$2:C$76,'Stock-AF-Cap2Act'!$A$2:$A$76,SharesElab!$B43,'Stock-AF-Cap2Act'!$B$2:$B$76,SharesElab!$A$1)/SUMIFS('Stock-AF-Cap2Act'!C$2:C$76,'Stock-AF-Cap2Act'!$A$2:$A$76,SharesElab!$A43,'Stock-AF-Cap2Act'!$B$2:$B$76,SharesElab!$A$1)</f>
        <v>0.18080501990386391</v>
      </c>
    </row>
    <row r="44" spans="1:4">
      <c r="A44" s="24" t="str">
        <f t="shared" si="3"/>
        <v>R-WH_Apt*</v>
      </c>
      <c r="B44" t="s">
        <v>66</v>
      </c>
      <c r="C44" s="68">
        <f>SUMIFS('Stock-AF-Cap2Act'!C$2:C$76,'Stock-AF-Cap2Act'!$A$2:$A$76,SharesElab!$B44,'Stock-AF-Cap2Act'!$B$2:$B$76,SharesElab!$A$1)/SUMIFS('Stock-AF-Cap2Act'!C$2:C$76,'Stock-AF-Cap2Act'!$A$2:$A$76,SharesElab!$A44,'Stock-AF-Cap2Act'!$B$2:$B$76,SharesElab!$A$1)</f>
        <v>0.55397429163227896</v>
      </c>
    </row>
    <row r="45" spans="1:4">
      <c r="A45" s="24" t="str">
        <f t="shared" si="3"/>
        <v>R-WH_Apt*</v>
      </c>
      <c r="B45" t="s">
        <v>63</v>
      </c>
      <c r="C45" s="68">
        <f>SUMIFS('Stock-AF-Cap2Act'!C$2:C$76,'Stock-AF-Cap2Act'!$A$2:$A$76,SharesElab!$B45,'Stock-AF-Cap2Act'!$B$2:$B$76,SharesElab!$A$1)/SUMIFS('Stock-AF-Cap2Act'!C$2:C$76,'Stock-AF-Cap2Act'!$A$2:$A$76,SharesElab!$A45,'Stock-AF-Cap2Act'!$B$2:$B$76,SharesElab!$A$1)</f>
        <v>1.4571575502737007E-5</v>
      </c>
    </row>
    <row r="46" spans="1:4">
      <c r="A46" s="24" t="str">
        <f t="shared" si="3"/>
        <v>R-WH_Apt*</v>
      </c>
      <c r="B46" t="s">
        <v>68</v>
      </c>
      <c r="C46" s="68">
        <f>SUMIFS('Stock-AF-Cap2Act'!C$2:C$76,'Stock-AF-Cap2Act'!$A$2:$A$76,SharesElab!$B46,'Stock-AF-Cap2Act'!$B$2:$B$76,SharesElab!$A$1)/SUMIFS('Stock-AF-Cap2Act'!C$2:C$76,'Stock-AF-Cap2Act'!$A$2:$A$76,SharesElab!$A46,'Stock-AF-Cap2Act'!$B$2:$B$76,SharesElab!$A$1)</f>
        <v>0.21892393676330643</v>
      </c>
    </row>
    <row r="47" spans="1:4">
      <c r="A47" s="24" t="str">
        <f t="shared" si="3"/>
        <v>R-WH_Apt*</v>
      </c>
      <c r="B47" t="s">
        <v>72</v>
      </c>
      <c r="C47" s="68">
        <f>SUMIFS('Stock-AF-Cap2Act'!C$2:C$76,'Stock-AF-Cap2Act'!$A$2:$A$76,SharesElab!$B47,'Stock-AF-Cap2Act'!$B$2:$B$76,SharesElab!$A$1)/SUMIFS('Stock-AF-Cap2Act'!C$2:C$76,'Stock-AF-Cap2Act'!$A$2:$A$76,SharesElab!$A47,'Stock-AF-Cap2Act'!$B$2:$B$76,SharesElab!$A$1)</f>
        <v>1.491236619541821E-3</v>
      </c>
    </row>
    <row r="48" spans="1:4">
      <c r="A48" s="24" t="str">
        <f t="shared" si="3"/>
        <v>R-WH_Apt*</v>
      </c>
      <c r="B48" t="s">
        <v>67</v>
      </c>
      <c r="C48" s="68">
        <f>SUMIFS('Stock-AF-Cap2Act'!C$2:C$76,'Stock-AF-Cap2Act'!$A$2:$A$76,SharesElab!$B48,'Stock-AF-Cap2Act'!$B$2:$B$76,SharesElab!$A$1)/SUMIFS('Stock-AF-Cap2Act'!C$2:C$76,'Stock-AF-Cap2Act'!$A$2:$A$76,SharesElab!$A48,'Stock-AF-Cap2Act'!$B$2:$B$76,SharesElab!$A$1)</f>
        <v>2.1777894492855641E-2</v>
      </c>
    </row>
    <row r="49" spans="1:4">
      <c r="A49" s="24" t="str">
        <f t="shared" si="3"/>
        <v>R-WH_Apt*</v>
      </c>
      <c r="B49" t="s">
        <v>64</v>
      </c>
      <c r="C49" s="68">
        <f>SUMIFS('Stock-AF-Cap2Act'!C$2:C$76,'Stock-AF-Cap2Act'!$A$2:$A$76,SharesElab!$B49,'Stock-AF-Cap2Act'!$B$2:$B$76,SharesElab!$A$1)/SUMIFS('Stock-AF-Cap2Act'!C$2:C$76,'Stock-AF-Cap2Act'!$A$2:$A$76,SharesElab!$A49,'Stock-AF-Cap2Act'!$B$2:$B$76,SharesElab!$A$1)</f>
        <v>1.2338667144327223E-2</v>
      </c>
    </row>
    <row r="50" spans="1:4">
      <c r="A50" s="24" t="str">
        <f t="shared" si="3"/>
        <v>R-WH_Apt*</v>
      </c>
      <c r="B50" t="s">
        <v>69</v>
      </c>
      <c r="C50" s="68">
        <f>SUMIFS('Stock-AF-Cap2Act'!C$2:C$76,'Stock-AF-Cap2Act'!$A$2:$A$76,SharesElab!$B50,'Stock-AF-Cap2Act'!$B$2:$B$76,SharesElab!$A$1)/SUMIFS('Stock-AF-Cap2Act'!C$2:C$76,'Stock-AF-Cap2Act'!$A$2:$A$76,SharesElab!$A50,'Stock-AF-Cap2Act'!$B$2:$B$76,SharesElab!$A$1)</f>
        <v>6.3286523765069852E-5</v>
      </c>
    </row>
    <row r="51" spans="1:4">
      <c r="A51" s="24" t="str">
        <f t="shared" si="3"/>
        <v>R-WH_Apt*</v>
      </c>
      <c r="B51" t="s">
        <v>70</v>
      </c>
      <c r="C51" s="68">
        <f>SUMIFS('Stock-AF-Cap2Act'!C$2:C$76,'Stock-AF-Cap2Act'!$A$2:$A$76,SharesElab!$B51,'Stock-AF-Cap2Act'!$B$2:$B$76,SharesElab!$A$1)/SUMIFS('Stock-AF-Cap2Act'!C$2:C$76,'Stock-AF-Cap2Act'!$A$2:$A$76,SharesElab!$A51,'Stock-AF-Cap2Act'!$B$2:$B$76,SharesElab!$A$1)</f>
        <v>1.8895689411368383E-3</v>
      </c>
    </row>
    <row r="52" spans="1:4">
      <c r="A52" s="24" t="str">
        <f t="shared" si="3"/>
        <v>R-WH_Apt*</v>
      </c>
      <c r="B52" t="s">
        <v>136</v>
      </c>
      <c r="C52" s="68">
        <f>SUMIFS('Stock-AF-Cap2Act'!C$2:C$76,'Stock-AF-Cap2Act'!$A$2:$A$76,SharesElab!$B52,'Stock-AF-Cap2Act'!$B$2:$B$76,SharesElab!$A$1)/SUMIFS('Stock-AF-Cap2Act'!C$2:C$76,'Stock-AF-Cap2Act'!$A$2:$A$76,SharesElab!$A52,'Stock-AF-Cap2Act'!$B$2:$B$76,SharesElab!$A$1)</f>
        <v>6.5735877891401583E-3</v>
      </c>
    </row>
    <row r="53" spans="1:4" ht="15.75" thickBot="1">
      <c r="A53" s="54" t="str">
        <f t="shared" si="3"/>
        <v>R-WH_Apt*</v>
      </c>
      <c r="B53" s="73" t="s">
        <v>71</v>
      </c>
      <c r="C53" s="66">
        <f>SUMIFS('Stock-AF-Cap2Act'!C$2:C$76,'Stock-AF-Cap2Act'!$A$2:$A$76,SharesElab!$B53,'Stock-AF-Cap2Act'!$B$2:$B$76,SharesElab!$A$1)/SUMIFS('Stock-AF-Cap2Act'!C$2:C$76,'Stock-AF-Cap2Act'!$A$2:$A$76,SharesElab!$A53,'Stock-AF-Cap2Act'!$B$2:$B$76,SharesElab!$A$1)</f>
        <v>9.8084194370578852E-4</v>
      </c>
      <c r="D53" s="67">
        <f>SUM(C41:C53)</f>
        <v>1.0000000000000002</v>
      </c>
    </row>
    <row r="54" spans="1:4">
      <c r="A54" s="24" t="str">
        <f>LEFT(B54,8)&amp;"*"</f>
        <v>R-WH_Att*</v>
      </c>
      <c r="B54" t="s">
        <v>87</v>
      </c>
      <c r="C54" s="68">
        <f>SUMIFS('Stock-AF-Cap2Act'!C$2:C$76,'Stock-AF-Cap2Act'!$A$2:$A$76,SharesElab!$B54,'Stock-AF-Cap2Act'!$B$2:$B$76,SharesElab!$A$1)/SUMIFS('Stock-AF-Cap2Act'!C$2:C$76,'Stock-AF-Cap2Act'!$A$2:$A$76,SharesElab!$A54,'Stock-AF-Cap2Act'!$B$2:$B$76,SharesElab!$A$1)</f>
        <v>9.2755925615950171E-6</v>
      </c>
    </row>
    <row r="55" spans="1:4">
      <c r="A55" s="24" t="str">
        <f>LEFT(B55,8)&amp;"*"</f>
        <v>R-WH_Att*</v>
      </c>
      <c r="B55" t="s">
        <v>86</v>
      </c>
      <c r="C55" s="68">
        <f>SUMIFS('Stock-AF-Cap2Act'!C$2:C$76,'Stock-AF-Cap2Act'!$A$2:$A$76,SharesElab!$B55,'Stock-AF-Cap2Act'!$B$2:$B$76,SharesElab!$A$1)/SUMIFS('Stock-AF-Cap2Act'!C$2:C$76,'Stock-AF-Cap2Act'!$A$2:$A$76,SharesElab!$A55,'Stock-AF-Cap2Act'!$B$2:$B$76,SharesElab!$A$1)</f>
        <v>2.0962522027018399E-2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>SUMIFS('Stock-AF-Cap2Act'!C$2:C$76,'Stock-AF-Cap2Act'!$A$2:$A$76,SharesElab!$B56,'Stock-AF-Cap2Act'!$B$2:$B$76,SharesElab!$A$1)/SUMIFS('Stock-AF-Cap2Act'!C$2:C$76,'Stock-AF-Cap2Act'!$A$2:$A$76,SharesElab!$A56,'Stock-AF-Cap2Act'!$B$2:$B$76,SharesElab!$A$1)</f>
        <v>3.4653514986361954E-2</v>
      </c>
    </row>
    <row r="57" spans="1:4">
      <c r="A57" s="24" t="str">
        <f t="shared" si="4"/>
        <v>R-WH_Att*</v>
      </c>
      <c r="B57" t="s">
        <v>91</v>
      </c>
      <c r="C57" s="68">
        <f>SUMIFS('Stock-AF-Cap2Act'!C$2:C$76,'Stock-AF-Cap2Act'!$A$2:$A$76,SharesElab!$B57,'Stock-AF-Cap2Act'!$B$2:$B$76,SharesElab!$A$1)/SUMIFS('Stock-AF-Cap2Act'!C$2:C$76,'Stock-AF-Cap2Act'!$A$2:$A$76,SharesElab!$A57,'Stock-AF-Cap2Act'!$B$2:$B$76,SharesElab!$A$1)</f>
        <v>0.11003350426791135</v>
      </c>
    </row>
    <row r="58" spans="1:4">
      <c r="A58" s="24" t="str">
        <f t="shared" si="4"/>
        <v>R-WH_Att*</v>
      </c>
      <c r="B58" t="s">
        <v>88</v>
      </c>
      <c r="C58" s="68">
        <f>SUMIFS('Stock-AF-Cap2Act'!C$2:C$76,'Stock-AF-Cap2Act'!$A$2:$A$76,SharesElab!$B58,'Stock-AF-Cap2Act'!$B$2:$B$76,SharesElab!$A$1)/SUMIFS('Stock-AF-Cap2Act'!C$2:C$76,'Stock-AF-Cap2Act'!$A$2:$A$76,SharesElab!$A58,'Stock-AF-Cap2Act'!$B$2:$B$76,SharesElab!$A$1)</f>
        <v>2.3370777937418389E-6</v>
      </c>
    </row>
    <row r="59" spans="1:4">
      <c r="A59" s="24" t="str">
        <f t="shared" si="4"/>
        <v>R-WH_Att*</v>
      </c>
      <c r="B59" t="s">
        <v>93</v>
      </c>
      <c r="C59" s="68">
        <f>SUMIFS('Stock-AF-Cap2Act'!C$2:C$76,'Stock-AF-Cap2Act'!$A$2:$A$76,SharesElab!$B59,'Stock-AF-Cap2Act'!$B$2:$B$76,SharesElab!$A$1)/SUMIFS('Stock-AF-Cap2Act'!C$2:C$76,'Stock-AF-Cap2Act'!$A$2:$A$76,SharesElab!$A59,'Stock-AF-Cap2Act'!$B$2:$B$76,SharesElab!$A$1)</f>
        <v>0.45471120479062138</v>
      </c>
    </row>
    <row r="60" spans="1:4">
      <c r="A60" s="24" t="str">
        <f t="shared" si="4"/>
        <v>R-WH_Att*</v>
      </c>
      <c r="B60" t="s">
        <v>97</v>
      </c>
      <c r="C60" s="68">
        <f>SUMIFS('Stock-AF-Cap2Act'!C$2:C$76,'Stock-AF-Cap2Act'!$A$2:$A$76,SharesElab!$B60,'Stock-AF-Cap2Act'!$B$2:$B$76,SharesElab!$A$1)/SUMIFS('Stock-AF-Cap2Act'!C$2:C$76,'Stock-AF-Cap2Act'!$A$2:$A$76,SharesElab!$A60,'Stock-AF-Cap2Act'!$B$2:$B$76,SharesElab!$A$1)</f>
        <v>1.7255072994710785E-4</v>
      </c>
    </row>
    <row r="61" spans="1:4">
      <c r="A61" s="24" t="str">
        <f t="shared" si="4"/>
        <v>R-WH_Att*</v>
      </c>
      <c r="B61" t="s">
        <v>92</v>
      </c>
      <c r="C61" s="68">
        <f>SUMIFS('Stock-AF-Cap2Act'!C$2:C$76,'Stock-AF-Cap2Act'!$A$2:$A$76,SharesElab!$B61,'Stock-AF-Cap2Act'!$B$2:$B$76,SharesElab!$A$1)/SUMIFS('Stock-AF-Cap2Act'!C$2:C$76,'Stock-AF-Cap2Act'!$A$2:$A$76,SharesElab!$A61,'Stock-AF-Cap2Act'!$B$2:$B$76,SharesElab!$A$1)</f>
        <v>0.29809062643229739</v>
      </c>
    </row>
    <row r="62" spans="1:4">
      <c r="A62" s="24" t="str">
        <f t="shared" si="4"/>
        <v>R-WH_Att*</v>
      </c>
      <c r="B62" t="s">
        <v>89</v>
      </c>
      <c r="C62" s="68">
        <f>SUMIFS('Stock-AF-Cap2Act'!C$2:C$76,'Stock-AF-Cap2Act'!$A$2:$A$76,SharesElab!$B62,'Stock-AF-Cap2Act'!$B$2:$B$76,SharesElab!$A$1)/SUMIFS('Stock-AF-Cap2Act'!C$2:C$76,'Stock-AF-Cap2Act'!$A$2:$A$76,SharesElab!$A62,'Stock-AF-Cap2Act'!$B$2:$B$76,SharesElab!$A$1)</f>
        <v>1.4339961969328938E-2</v>
      </c>
    </row>
    <row r="63" spans="1:4">
      <c r="A63" s="24" t="str">
        <f t="shared" si="4"/>
        <v>R-WH_Att*</v>
      </c>
      <c r="B63" t="s">
        <v>94</v>
      </c>
      <c r="C63" s="68">
        <f>SUMIFS('Stock-AF-Cap2Act'!C$2:C$76,'Stock-AF-Cap2Act'!$A$2:$A$76,SharesElab!$B63,'Stock-AF-Cap2Act'!$B$2:$B$76,SharesElab!$A$1)/SUMIFS('Stock-AF-Cap2Act'!C$2:C$76,'Stock-AF-Cap2Act'!$A$2:$A$76,SharesElab!$A63,'Stock-AF-Cap2Act'!$B$2:$B$76,SharesElab!$A$1)</f>
        <v>1.5342729297371251E-3</v>
      </c>
    </row>
    <row r="64" spans="1:4">
      <c r="A64" s="24" t="str">
        <f t="shared" si="4"/>
        <v>R-WH_Att*</v>
      </c>
      <c r="B64" t="s">
        <v>95</v>
      </c>
      <c r="C64" s="68">
        <f>SUMIFS('Stock-AF-Cap2Act'!C$2:C$76,'Stock-AF-Cap2Act'!$A$2:$A$76,SharesElab!$B64,'Stock-AF-Cap2Act'!$B$2:$B$76,SharesElab!$A$1)/SUMIFS('Stock-AF-Cap2Act'!C$2:C$76,'Stock-AF-Cap2Act'!$A$2:$A$76,SharesElab!$A64,'Stock-AF-Cap2Act'!$B$2:$B$76,SharesElab!$A$1)</f>
        <v>3.303333108893771E-2</v>
      </c>
    </row>
    <row r="65" spans="1:4">
      <c r="A65" s="24" t="str">
        <f t="shared" si="4"/>
        <v>R-WH_Att*</v>
      </c>
      <c r="B65" t="s">
        <v>219</v>
      </c>
      <c r="C65" s="68">
        <f>SUMIFS('Stock-AF-Cap2Act'!C$2:C$76,'Stock-AF-Cap2Act'!$A$2:$A$76,SharesElab!$B65,'Stock-AF-Cap2Act'!$B$2:$B$76,SharesElab!$A$1)/SUMIFS('Stock-AF-Cap2Act'!C$2:C$76,'Stock-AF-Cap2Act'!$A$2:$A$76,SharesElab!$A65,'Stock-AF-Cap2Act'!$B$2:$B$76,SharesElab!$A$1)</f>
        <v>3.1297009216606247E-2</v>
      </c>
    </row>
    <row r="66" spans="1:4" ht="15.75" thickBot="1">
      <c r="A66" s="54" t="str">
        <f t="shared" si="4"/>
        <v>R-WH_Att*</v>
      </c>
      <c r="B66" s="73" t="s">
        <v>96</v>
      </c>
      <c r="C66" s="66">
        <f>SUMIFS('Stock-AF-Cap2Act'!C$2:C$76,'Stock-AF-Cap2Act'!$A$2:$A$76,SharesElab!$B66,'Stock-AF-Cap2Act'!$B$2:$B$76,SharesElab!$A$1)/SUMIFS('Stock-AF-Cap2Act'!C$2:C$76,'Stock-AF-Cap2Act'!$A$2:$A$76,SharesElab!$A66,'Stock-AF-Cap2Act'!$B$2:$B$76,SharesElab!$A$1)</f>
        <v>1.159888890877204E-3</v>
      </c>
      <c r="D66" s="67">
        <f>SUM(C54:C66)</f>
        <v>1.0000000000000004</v>
      </c>
    </row>
    <row r="67" spans="1:4">
      <c r="A67" s="24" t="str">
        <f>LEFT(B67,8)&amp;"*"</f>
        <v>R-WH_Det*</v>
      </c>
      <c r="B67" t="s">
        <v>112</v>
      </c>
      <c r="C67" s="68">
        <f>SUMIFS('Stock-AF-Cap2Act'!C$2:C$76,'Stock-AF-Cap2Act'!$A$2:$A$76,SharesElab!$B67,'Stock-AF-Cap2Act'!$B$2:$B$76,SharesElab!$A$1)/SUMIFS('Stock-AF-Cap2Act'!C$2:C$76,'Stock-AF-Cap2Act'!$A$2:$A$76,SharesElab!$A67,'Stock-AF-Cap2Act'!$B$2:$B$76,SharesElab!$A$1)</f>
        <v>5.853314432778321E-6</v>
      </c>
    </row>
    <row r="68" spans="1:4">
      <c r="A68" s="24" t="str">
        <f>LEFT(B68,8)&amp;"*"</f>
        <v>R-WH_Det*</v>
      </c>
      <c r="B68" t="s">
        <v>111</v>
      </c>
      <c r="C68" s="68">
        <f>SUMIFS('Stock-AF-Cap2Act'!C$2:C$76,'Stock-AF-Cap2Act'!$A$2:$A$76,SharesElab!$B68,'Stock-AF-Cap2Act'!$B$2:$B$76,SharesElab!$A$1)/SUMIFS('Stock-AF-Cap2Act'!C$2:C$76,'Stock-AF-Cap2Act'!$A$2:$A$76,SharesElab!$A68,'Stock-AF-Cap2Act'!$B$2:$B$76,SharesElab!$A$1)</f>
        <v>5.6334747083304762E-3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>SUMIFS('Stock-AF-Cap2Act'!C$2:C$76,'Stock-AF-Cap2Act'!$A$2:$A$76,SharesElab!$B69,'Stock-AF-Cap2Act'!$B$2:$B$76,SharesElab!$A$1)/SUMIFS('Stock-AF-Cap2Act'!C$2:C$76,'Stock-AF-Cap2Act'!$A$2:$A$76,SharesElab!$A69,'Stock-AF-Cap2Act'!$B$2:$B$76,SharesElab!$A$1)</f>
        <v>2.1637274225222124E-2</v>
      </c>
    </row>
    <row r="70" spans="1:4">
      <c r="A70" s="24" t="str">
        <f t="shared" si="5"/>
        <v>R-WH_Det*</v>
      </c>
      <c r="B70" t="s">
        <v>116</v>
      </c>
      <c r="C70" s="68">
        <f>SUMIFS('Stock-AF-Cap2Act'!C$2:C$76,'Stock-AF-Cap2Act'!$A$2:$A$76,SharesElab!$B70,'Stock-AF-Cap2Act'!$B$2:$B$76,SharesElab!$A$1)/SUMIFS('Stock-AF-Cap2Act'!C$2:C$76,'Stock-AF-Cap2Act'!$A$2:$A$76,SharesElab!$A70,'Stock-AF-Cap2Act'!$B$2:$B$76,SharesElab!$A$1)</f>
        <v>6.8748571111261703E-2</v>
      </c>
    </row>
    <row r="71" spans="1:4">
      <c r="A71" s="24" t="str">
        <f t="shared" si="5"/>
        <v>R-WH_Det*</v>
      </c>
      <c r="B71" t="s">
        <v>113</v>
      </c>
      <c r="C71" s="68">
        <f>SUMIFS('Stock-AF-Cap2Act'!C$2:C$76,'Stock-AF-Cap2Act'!$A$2:$A$76,SharesElab!$B71,'Stock-AF-Cap2Act'!$B$2:$B$76,SharesElab!$A$1)/SUMIFS('Stock-AF-Cap2Act'!C$2:C$76,'Stock-AF-Cap2Act'!$A$2:$A$76,SharesElab!$A71,'Stock-AF-Cap2Act'!$B$2:$B$76,SharesElab!$A$1)</f>
        <v>6.6302637848233548E-6</v>
      </c>
    </row>
    <row r="72" spans="1:4">
      <c r="A72" s="24" t="str">
        <f t="shared" si="5"/>
        <v>R-WH_Det*</v>
      </c>
      <c r="B72" t="s">
        <v>118</v>
      </c>
      <c r="C72" s="68">
        <f>SUMIFS('Stock-AF-Cap2Act'!C$2:C$76,'Stock-AF-Cap2Act'!$A$2:$A$76,SharesElab!$B72,'Stock-AF-Cap2Act'!$B$2:$B$76,SharesElab!$A$1)/SUMIFS('Stock-AF-Cap2Act'!C$2:C$76,'Stock-AF-Cap2Act'!$A$2:$A$76,SharesElab!$A72,'Stock-AF-Cap2Act'!$B$2:$B$76,SharesElab!$A$1)</f>
        <v>0.13372757094899013</v>
      </c>
    </row>
    <row r="73" spans="1:4">
      <c r="A73" s="24" t="str">
        <f t="shared" si="5"/>
        <v>R-WH_Det*</v>
      </c>
      <c r="B73" t="s">
        <v>122</v>
      </c>
      <c r="C73" s="68">
        <f>SUMIFS('Stock-AF-Cap2Act'!C$2:C$76,'Stock-AF-Cap2Act'!$A$2:$A$76,SharesElab!$B73,'Stock-AF-Cap2Act'!$B$2:$B$76,SharesElab!$A$1)/SUMIFS('Stock-AF-Cap2Act'!C$2:C$76,'Stock-AF-Cap2Act'!$A$2:$A$76,SharesElab!$A73,'Stock-AF-Cap2Act'!$B$2:$B$76,SharesElab!$A$1)</f>
        <v>6.7040189401442482E-5</v>
      </c>
    </row>
    <row r="74" spans="1:4">
      <c r="A74" s="24" t="str">
        <f t="shared" si="5"/>
        <v>R-WH_Det*</v>
      </c>
      <c r="B74" t="s">
        <v>117</v>
      </c>
      <c r="C74" s="68">
        <f>SUMIFS('Stock-AF-Cap2Act'!C$2:C$76,'Stock-AF-Cap2Act'!$A$2:$A$76,SharesElab!$B74,'Stock-AF-Cap2Act'!$B$2:$B$76,SharesElab!$A$1)/SUMIFS('Stock-AF-Cap2Act'!C$2:C$76,'Stock-AF-Cap2Act'!$A$2:$A$76,SharesElab!$A74,'Stock-AF-Cap2Act'!$B$2:$B$76,SharesElab!$A$1)</f>
        <v>0.67812717502846676</v>
      </c>
    </row>
    <row r="75" spans="1:4">
      <c r="A75" s="24" t="str">
        <f t="shared" si="5"/>
        <v>R-WH_Det*</v>
      </c>
      <c r="B75" t="s">
        <v>114</v>
      </c>
      <c r="C75" s="68">
        <f>SUMIFS('Stock-AF-Cap2Act'!C$2:C$76,'Stock-AF-Cap2Act'!$A$2:$A$76,SharesElab!$B75,'Stock-AF-Cap2Act'!$B$2:$B$76,SharesElab!$A$1)/SUMIFS('Stock-AF-Cap2Act'!C$2:C$76,'Stock-AF-Cap2Act'!$A$2:$A$76,SharesElab!$A75,'Stock-AF-Cap2Act'!$B$2:$B$76,SharesElab!$A$1)</f>
        <v>2.5965857807936754E-2</v>
      </c>
    </row>
    <row r="76" spans="1:4">
      <c r="A76" s="24" t="str">
        <f t="shared" si="5"/>
        <v>R-WH_Det*</v>
      </c>
      <c r="B76" t="s">
        <v>119</v>
      </c>
      <c r="C76" s="68">
        <f>SUMIFS('Stock-AF-Cap2Act'!C$2:C$76,'Stock-AF-Cap2Act'!$A$2:$A$76,SharesElab!$B76,'Stock-AF-Cap2Act'!$B$2:$B$76,SharesElab!$A$1)/SUMIFS('Stock-AF-Cap2Act'!C$2:C$76,'Stock-AF-Cap2Act'!$A$2:$A$76,SharesElab!$A76,'Stock-AF-Cap2Act'!$B$2:$B$76,SharesElab!$A$1)</f>
        <v>2.7113289238403717E-3</v>
      </c>
    </row>
    <row r="77" spans="1:4">
      <c r="A77" s="24" t="str">
        <f t="shared" si="5"/>
        <v>R-WH_Det*</v>
      </c>
      <c r="B77" t="s">
        <v>120</v>
      </c>
      <c r="C77" s="68">
        <f>SUMIFS('Stock-AF-Cap2Act'!C$2:C$76,'Stock-AF-Cap2Act'!$A$2:$A$76,SharesElab!$B77,'Stock-AF-Cap2Act'!$B$2:$B$76,SharesElab!$A$1)/SUMIFS('Stock-AF-Cap2Act'!C$2:C$76,'Stock-AF-Cap2Act'!$A$2:$A$76,SharesElab!$A77,'Stock-AF-Cap2Act'!$B$2:$B$76,SharesElab!$A$1)</f>
        <v>3.192048303810404E-2</v>
      </c>
    </row>
    <row r="78" spans="1:4">
      <c r="A78" s="24" t="str">
        <f t="shared" si="5"/>
        <v>R-WH_Det*</v>
      </c>
      <c r="B78" t="s">
        <v>220</v>
      </c>
      <c r="C78" s="68">
        <f>SUMIFS('Stock-AF-Cap2Act'!C$2:C$76,'Stock-AF-Cap2Act'!$A$2:$A$76,SharesElab!$B78,'Stock-AF-Cap2Act'!$B$2:$B$76,SharesElab!$A$1)/SUMIFS('Stock-AF-Cap2Act'!C$2:C$76,'Stock-AF-Cap2Act'!$A$2:$A$76,SharesElab!$A78,'Stock-AF-Cap2Act'!$B$2:$B$76,SharesElab!$A$1)</f>
        <v>2.6353486432022934E-2</v>
      </c>
    </row>
    <row r="79" spans="1:4" ht="15.75" thickBot="1">
      <c r="A79" s="54" t="str">
        <f t="shared" si="5"/>
        <v>R-WH_Det*</v>
      </c>
      <c r="B79" s="73" t="s">
        <v>121</v>
      </c>
      <c r="C79" s="66">
        <f>SUMIFS('Stock-AF-Cap2Act'!C$2:C$76,'Stock-AF-Cap2Act'!$A$2:$A$76,SharesElab!$B79,'Stock-AF-Cap2Act'!$B$2:$B$76,SharesElab!$A$1)/SUMIFS('Stock-AF-Cap2Act'!C$2:C$76,'Stock-AF-Cap2Act'!$A$2:$A$76,SharesElab!$A79,'Stock-AF-Cap2Act'!$B$2:$B$76,SharesElab!$A$1)</f>
        <v>5.0952540082057586E-3</v>
      </c>
      <c r="D79" s="67">
        <f>SUM(C67:C79)</f>
        <v>1</v>
      </c>
    </row>
    <row r="80" spans="1:4">
      <c r="A80" s="24" t="s">
        <v>274</v>
      </c>
      <c r="B80" s="23" t="s">
        <v>273</v>
      </c>
      <c r="C80" s="91">
        <f>'Stock-AF-Cap2Act'!C77/SUM('Stock-AF-Cap2Act'!$C$77:$C$79)</f>
        <v>0.78595261099109504</v>
      </c>
    </row>
    <row r="81" spans="1:4">
      <c r="A81" s="24" t="s">
        <v>275</v>
      </c>
      <c r="B81" s="23" t="s">
        <v>273</v>
      </c>
      <c r="C81" s="91">
        <f>'Stock-AF-Cap2Act'!C78/SUM('Stock-AF-Cap2Act'!$C$77:$C$79)</f>
        <v>0.20213169663402655</v>
      </c>
    </row>
    <row r="82" spans="1:4">
      <c r="A82" s="24" t="s">
        <v>276</v>
      </c>
      <c r="B82" s="23" t="s">
        <v>273</v>
      </c>
      <c r="C82" s="91">
        <f>'Stock-AF-Cap2Act'!C79/SUM('Stock-AF-Cap2Act'!$C$77:$C$79)</f>
        <v>1.1915692374878295E-2</v>
      </c>
      <c r="D82" s="67">
        <f>SUM(C80:C82)</f>
        <v>0.99999999999999989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/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280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280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 s="20" t="s">
        <v>282</v>
      </c>
      <c r="H15"/>
    </row>
    <row r="16" spans="1:8" ht="15.75" thickBot="1">
      <c r="A16" s="8" t="s">
        <v>7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30</v>
      </c>
      <c r="G16"/>
      <c r="H16"/>
    </row>
    <row r="17" spans="1:8">
      <c r="A17" s="31"/>
      <c r="B17" s="31"/>
      <c r="C17" s="31" t="s">
        <v>283</v>
      </c>
      <c r="D17" s="31"/>
      <c r="E17" s="31">
        <v>1</v>
      </c>
      <c r="F17" s="31" t="s">
        <v>284</v>
      </c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9"/>
  <sheetViews>
    <sheetView workbookViewId="0"/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>
      <c r="A2" s="69" t="s">
        <v>49</v>
      </c>
      <c r="B2" s="70">
        <v>2018</v>
      </c>
      <c r="C2" s="60">
        <f>VLOOKUP($A2,AF!$C$1:$M$146,MATCH('Stock-AF-Cap2Act'!C$1,AF!$C$1:$M$1,0),FALSE)*VLOOKUP($A2,Stock!$C$1:$M$146,MATCH('Stock-AF-Cap2Act'!C$1,Stock!$C$1:$M$1,0),FALSE)</f>
        <v>2.6115632181357132E-5</v>
      </c>
      <c r="H2" s="35">
        <v>1</v>
      </c>
    </row>
    <row r="3" spans="1:8">
      <c r="A3" s="71" t="s">
        <v>48</v>
      </c>
      <c r="B3" s="72">
        <v>2018</v>
      </c>
      <c r="C3" s="60">
        <f>VLOOKUP($A3,AF!$C$1:$M$146,MATCH('Stock-AF-Cap2Act'!C$1,AF!$C$1:$M$1,0),FALSE)*VLOOKUP($A3,Stock!$C$1:$M$146,MATCH('Stock-AF-Cap2Act'!C$1,Stock!$C$1:$M$1,0),FALSE)</f>
        <v>0.11218834066325042</v>
      </c>
    </row>
    <row r="4" spans="1:8">
      <c r="A4" s="71" t="s">
        <v>52</v>
      </c>
      <c r="B4" s="72">
        <v>2018</v>
      </c>
      <c r="C4" s="60">
        <f>VLOOKUP($A4,AF!$C$1:$M$146,MATCH('Stock-AF-Cap2Act'!C$1,AF!$C$1:$M$1,0),FALSE)*VLOOKUP($A4,Stock!$C$1:$M$146,MATCH('Stock-AF-Cap2Act'!C$1,Stock!$C$1:$M$1,0),FALSE)</f>
        <v>0.99654960781220658</v>
      </c>
    </row>
    <row r="5" spans="1:8">
      <c r="A5" s="71" t="s">
        <v>53</v>
      </c>
      <c r="B5" s="72">
        <v>2018</v>
      </c>
      <c r="C5" s="60">
        <f>VLOOKUP($A5,AF!$C$1:$M$146,MATCH('Stock-AF-Cap2Act'!C$1,AF!$C$1:$M$1,0),FALSE)*VLOOKUP($A5,Stock!$C$1:$M$146,MATCH('Stock-AF-Cap2Act'!C$1,Stock!$C$1:$M$1,0),FALSE)</f>
        <v>1.0908696977186481</v>
      </c>
    </row>
    <row r="6" spans="1:8">
      <c r="A6" s="71" t="s">
        <v>50</v>
      </c>
      <c r="B6" s="72">
        <v>2018</v>
      </c>
      <c r="C6" s="60">
        <f>VLOOKUP($A6,AF!$C$1:$M$146,MATCH('Stock-AF-Cap2Act'!C$1,AF!$C$1:$M$1,0),FALSE)*VLOOKUP($A6,Stock!$C$1:$M$146,MATCH('Stock-AF-Cap2Act'!C$1,Stock!$C$1:$M$1,0),FALSE)</f>
        <v>1.8734312899108478E-8</v>
      </c>
    </row>
    <row r="7" spans="1:8">
      <c r="A7" s="71" t="s">
        <v>55</v>
      </c>
      <c r="B7" s="72">
        <v>2018</v>
      </c>
      <c r="C7" s="60">
        <f>VLOOKUP($A7,AF!$C$1:$M$146,MATCH('Stock-AF-Cap2Act'!C$1,AF!$C$1:$M$1,0),FALSE)*VLOOKUP($A7,Stock!$C$1:$M$146,MATCH('Stock-AF-Cap2Act'!C$1,Stock!$C$1:$M$1,0),FALSE)</f>
        <v>1.2672631585200482</v>
      </c>
    </row>
    <row r="8" spans="1:8">
      <c r="A8" s="71" t="s">
        <v>59</v>
      </c>
      <c r="B8" s="72">
        <v>2018</v>
      </c>
      <c r="C8" s="60">
        <f>VLOOKUP($A8,AF!$C$1:$M$146,MATCH('Stock-AF-Cap2Act'!C$1,AF!$C$1:$M$1,0),FALSE)*VLOOKUP($A8,Stock!$C$1:$M$146,MATCH('Stock-AF-Cap2Act'!C$1,Stock!$C$1:$M$1,0),FALSE)</f>
        <v>1.8955545501159712E-2</v>
      </c>
    </row>
    <row r="9" spans="1:8">
      <c r="A9" s="71" t="s">
        <v>54</v>
      </c>
      <c r="B9" s="72">
        <v>2018</v>
      </c>
      <c r="C9" s="60">
        <f>VLOOKUP($A9,AF!$C$1:$M$146,MATCH('Stock-AF-Cap2Act'!C$1,AF!$C$1:$M$1,0),FALSE)*VLOOKUP($A9,Stock!$C$1:$M$146,MATCH('Stock-AF-Cap2Act'!C$1,Stock!$C$1:$M$1,0),FALSE)</f>
        <v>0.28519882242402828</v>
      </c>
    </row>
    <row r="10" spans="1:8">
      <c r="A10" s="71" t="s">
        <v>51</v>
      </c>
      <c r="B10" s="72">
        <v>2018</v>
      </c>
      <c r="C10" s="60">
        <f>VLOOKUP($A10,AF!$C$1:$M$146,MATCH('Stock-AF-Cap2Act'!C$1,AF!$C$1:$M$1,0),FALSE)*VLOOKUP($A10,Stock!$C$1:$M$146,MATCH('Stock-AF-Cap2Act'!C$1,Stock!$C$1:$M$1,0),FALSE)</f>
        <v>8.5596656396579596E-2</v>
      </c>
    </row>
    <row r="11" spans="1:8">
      <c r="A11" s="71" t="s">
        <v>56</v>
      </c>
      <c r="B11" s="72">
        <v>2018</v>
      </c>
      <c r="C11" s="60">
        <f>VLOOKUP($A11,AF!$C$1:$M$146,MATCH('Stock-AF-Cap2Act'!C$1,AF!$C$1:$M$1,0),FALSE)*VLOOKUP($A11,Stock!$C$1:$M$146,MATCH('Stock-AF-Cap2Act'!C$1,Stock!$C$1:$M$1,0),FALSE)</f>
        <v>2.0397545198291233E-3</v>
      </c>
    </row>
    <row r="12" spans="1:8">
      <c r="A12" s="71" t="s">
        <v>57</v>
      </c>
      <c r="B12" s="72">
        <v>2018</v>
      </c>
      <c r="C12" s="60">
        <f>VLOOKUP($A12,AF!$C$1:$M$146,MATCH('Stock-AF-Cap2Act'!C$1,AF!$C$1:$M$1,0),FALSE)*VLOOKUP($A12,Stock!$C$1:$M$146,MATCH('Stock-AF-Cap2Act'!C$1,Stock!$C$1:$M$1,0),FALSE)</f>
        <v>5.9260269444680887E-2</v>
      </c>
    </row>
    <row r="13" spans="1:8" ht="15.75" thickBot="1">
      <c r="A13" s="73" t="s">
        <v>58</v>
      </c>
      <c r="B13" s="74">
        <v>2018</v>
      </c>
      <c r="C13" s="75">
        <f>VLOOKUP($A13,AF!$C$1:$M$146,MATCH('Stock-AF-Cap2Act'!C$1,AF!$C$1:$M$1,0),FALSE)*VLOOKUP($A13,Stock!$C$1:$M$146,MATCH('Stock-AF-Cap2Act'!C$1,Stock!$C$1:$M$1,0),FALSE)</f>
        <v>6.4218377877553103E-3</v>
      </c>
    </row>
    <row r="14" spans="1:8">
      <c r="A14" t="s">
        <v>74</v>
      </c>
      <c r="B14" s="22">
        <v>2018</v>
      </c>
      <c r="C14" s="60">
        <f>VLOOKUP($A14,AF!$C$1:$M$146,MATCH('Stock-AF-Cap2Act'!C$1,AF!$C$1:$M$1,0),FALSE)*VLOOKUP($A14,Stock!$C$1:$M$146,MATCH('Stock-AF-Cap2Act'!C$1,Stock!$C$1:$M$1,0),FALSE)</f>
        <v>3.6432698262611868E-5</v>
      </c>
    </row>
    <row r="15" spans="1:8">
      <c r="A15" t="s">
        <v>73</v>
      </c>
      <c r="B15" s="22">
        <v>2018</v>
      </c>
      <c r="C15" s="60">
        <f>VLOOKUP($A15,AF!$C$1:$M$146,MATCH('Stock-AF-Cap2Act'!C$1,AF!$C$1:$M$1,0),FALSE)*VLOOKUP($A15,Stock!$C$1:$M$146,MATCH('Stock-AF-Cap2Act'!C$1,Stock!$C$1:$M$1,0),FALSE)</f>
        <v>3.2280912566396589</v>
      </c>
    </row>
    <row r="16" spans="1:8">
      <c r="A16" t="s">
        <v>77</v>
      </c>
      <c r="B16" s="22">
        <v>2018</v>
      </c>
      <c r="C16" s="60">
        <f>VLOOKUP($A16,AF!$C$1:$M$146,MATCH('Stock-AF-Cap2Act'!C$1,AF!$C$1:$M$1,0),FALSE)*VLOOKUP($A16,Stock!$C$1:$M$146,MATCH('Stock-AF-Cap2Act'!C$1,Stock!$C$1:$M$1,0),FALSE)</f>
        <v>0.95351461587630082</v>
      </c>
    </row>
    <row r="17" spans="1:3">
      <c r="A17" t="s">
        <v>78</v>
      </c>
      <c r="B17" s="22">
        <v>2018</v>
      </c>
      <c r="C17" s="60">
        <f>VLOOKUP($A17,AF!$C$1:$M$146,MATCH('Stock-AF-Cap2Act'!C$1,AF!$C$1:$M$1,0),FALSE)*VLOOKUP($A17,Stock!$C$1:$M$146,MATCH('Stock-AF-Cap2Act'!C$1,Stock!$C$1:$M$1,0),FALSE)</f>
        <v>0.88559258910671623</v>
      </c>
    </row>
    <row r="18" spans="1:3">
      <c r="A18" t="s">
        <v>75</v>
      </c>
      <c r="B18" s="22">
        <v>2018</v>
      </c>
      <c r="C18" s="60">
        <f>VLOOKUP($A18,AF!$C$1:$M$146,MATCH('Stock-AF-Cap2Act'!C$1,AF!$C$1:$M$1,0),FALSE)*VLOOKUP($A18,Stock!$C$1:$M$146,MATCH('Stock-AF-Cap2Act'!C$1,Stock!$C$1:$M$1,0),FALSE)</f>
        <v>0</v>
      </c>
    </row>
    <row r="19" spans="1:3">
      <c r="A19" t="s">
        <v>80</v>
      </c>
      <c r="B19" s="22">
        <v>2018</v>
      </c>
      <c r="C19" s="60">
        <f>VLOOKUP($A19,AF!$C$1:$M$146,MATCH('Stock-AF-Cap2Act'!C$1,AF!$C$1:$M$1,0),FALSE)*VLOOKUP($A19,Stock!$C$1:$M$146,MATCH('Stock-AF-Cap2Act'!C$1,Stock!$C$1:$M$1,0),FALSE)</f>
        <v>11.665298529227524</v>
      </c>
    </row>
    <row r="20" spans="1:3">
      <c r="A20" t="s">
        <v>84</v>
      </c>
      <c r="B20" s="22">
        <v>2018</v>
      </c>
      <c r="C20" s="60">
        <f>VLOOKUP($A20,AF!$C$1:$M$146,MATCH('Stock-AF-Cap2Act'!C$1,AF!$C$1:$M$1,0),FALSE)*VLOOKUP($A20,Stock!$C$1:$M$146,MATCH('Stock-AF-Cap2Act'!C$1,Stock!$C$1:$M$1,0),FALSE)</f>
        <v>3.4368389155401725E-2</v>
      </c>
    </row>
    <row r="21" spans="1:3">
      <c r="A21" t="s">
        <v>79</v>
      </c>
      <c r="B21" s="22">
        <v>2018</v>
      </c>
      <c r="C21" s="60">
        <f>VLOOKUP($A21,AF!$C$1:$M$146,MATCH('Stock-AF-Cap2Act'!C$1,AF!$C$1:$M$1,0),FALSE)*VLOOKUP($A21,Stock!$C$1:$M$146,MATCH('Stock-AF-Cap2Act'!C$1,Stock!$C$1:$M$1,0),FALSE)</f>
        <v>8.2613574912691519</v>
      </c>
    </row>
    <row r="22" spans="1:3">
      <c r="A22" t="s">
        <v>76</v>
      </c>
      <c r="B22" s="22">
        <v>2018</v>
      </c>
      <c r="C22" s="60">
        <f>VLOOKUP($A22,AF!$C$1:$M$146,MATCH('Stock-AF-Cap2Act'!C$1,AF!$C$1:$M$1,0),FALSE)*VLOOKUP($A22,Stock!$C$1:$M$146,MATCH('Stock-AF-Cap2Act'!C$1,Stock!$C$1:$M$1,0),FALSE)</f>
        <v>0.33575248258856039</v>
      </c>
    </row>
    <row r="23" spans="1:3">
      <c r="A23" t="s">
        <v>81</v>
      </c>
      <c r="B23" s="22">
        <v>2018</v>
      </c>
      <c r="C23" s="60">
        <f>VLOOKUP($A23,AF!$C$1:$M$146,MATCH('Stock-AF-Cap2Act'!C$1,AF!$C$1:$M$1,0),FALSE)*VLOOKUP($A23,Stock!$C$1:$M$146,MATCH('Stock-AF-Cap2Act'!C$1,Stock!$C$1:$M$1,0),FALSE)</f>
        <v>6.4835747866229226E-2</v>
      </c>
    </row>
    <row r="24" spans="1:3">
      <c r="A24" t="s">
        <v>82</v>
      </c>
      <c r="B24" s="22">
        <v>2018</v>
      </c>
      <c r="C24" s="60">
        <f>VLOOKUP($A24,AF!$C$1:$M$146,MATCH('Stock-AF-Cap2Act'!C$1,AF!$C$1:$M$1,0),FALSE)*VLOOKUP($A24,Stock!$C$1:$M$146,MATCH('Stock-AF-Cap2Act'!C$1,Stock!$C$1:$M$1,0),FALSE)</f>
        <v>1.8375354424903856</v>
      </c>
    </row>
    <row r="25" spans="1:3" ht="15.75" thickBot="1">
      <c r="A25" s="73" t="s">
        <v>83</v>
      </c>
      <c r="B25" s="74">
        <v>2018</v>
      </c>
      <c r="C25" s="75">
        <f>VLOOKUP($A25,AF!$C$1:$M$146,MATCH('Stock-AF-Cap2Act'!C$1,AF!$C$1:$M$1,0),FALSE)*VLOOKUP($A25,Stock!$C$1:$M$146,MATCH('Stock-AF-Cap2Act'!C$1,Stock!$C$1:$M$1,0),FALSE)</f>
        <v>8.493289691810206E-2</v>
      </c>
    </row>
    <row r="26" spans="1:3">
      <c r="A26" t="s">
        <v>99</v>
      </c>
      <c r="B26" s="22">
        <v>2018</v>
      </c>
      <c r="C26" s="60">
        <f>VLOOKUP($A26,AF!$C$1:$M$146,MATCH('Stock-AF-Cap2Act'!C$1,AF!$C$1:$M$1,0),FALSE)*VLOOKUP($A26,Stock!$C$1:$M$146,MATCH('Stock-AF-Cap2Act'!C$1,Stock!$C$1:$M$1,0),FALSE)</f>
        <v>0</v>
      </c>
    </row>
    <row r="27" spans="1:3">
      <c r="A27" t="s">
        <v>98</v>
      </c>
      <c r="B27" s="22">
        <v>2018</v>
      </c>
      <c r="C27" s="60">
        <f>VLOOKUP($A27,AF!$C$1:$M$146,MATCH('Stock-AF-Cap2Act'!C$1,AF!$C$1:$M$1,0),FALSE)*VLOOKUP($A27,Stock!$C$1:$M$146,MATCH('Stock-AF-Cap2Act'!C$1,Stock!$C$1:$M$1,0),FALSE)</f>
        <v>2.4692925164415822</v>
      </c>
    </row>
    <row r="28" spans="1:3">
      <c r="A28" t="s">
        <v>102</v>
      </c>
      <c r="B28" s="22">
        <v>2018</v>
      </c>
      <c r="C28" s="60">
        <f>VLOOKUP($A28,AF!$C$1:$M$146,MATCH('Stock-AF-Cap2Act'!C$1,AF!$C$1:$M$1,0),FALSE)*VLOOKUP($A28,Stock!$C$1:$M$146,MATCH('Stock-AF-Cap2Act'!C$1,Stock!$C$1:$M$1,0),FALSE)</f>
        <v>1.1215248959914996</v>
      </c>
    </row>
    <row r="29" spans="1:3">
      <c r="A29" t="s">
        <v>103</v>
      </c>
      <c r="B29" s="22">
        <v>2018</v>
      </c>
      <c r="C29" s="60">
        <f>VLOOKUP($A29,AF!$C$1:$M$146,MATCH('Stock-AF-Cap2Act'!C$1,AF!$C$1:$M$1,0),FALSE)*VLOOKUP($A29,Stock!$C$1:$M$146,MATCH('Stock-AF-Cap2Act'!C$1,Stock!$C$1:$M$1,0),FALSE)</f>
        <v>1.2665396509021865</v>
      </c>
    </row>
    <row r="30" spans="1:3">
      <c r="A30" t="s">
        <v>100</v>
      </c>
      <c r="B30" s="22">
        <v>2018</v>
      </c>
      <c r="C30" s="60">
        <f>VLOOKUP($A30,AF!$C$1:$M$146,MATCH('Stock-AF-Cap2Act'!C$1,AF!$C$1:$M$1,0),FALSE)*VLOOKUP($A30,Stock!$C$1:$M$146,MATCH('Stock-AF-Cap2Act'!C$1,Stock!$C$1:$M$1,0),FALSE)</f>
        <v>0</v>
      </c>
    </row>
    <row r="31" spans="1:3">
      <c r="A31" t="s">
        <v>105</v>
      </c>
      <c r="B31" s="22">
        <v>2018</v>
      </c>
      <c r="C31" s="60">
        <f>VLOOKUP($A31,AF!$C$1:$M$146,MATCH('Stock-AF-Cap2Act'!C$1,AF!$C$1:$M$1,0),FALSE)*VLOOKUP($A31,Stock!$C$1:$M$146,MATCH('Stock-AF-Cap2Act'!C$1,Stock!$C$1:$M$1,0),FALSE)</f>
        <v>5.3397991620666554</v>
      </c>
    </row>
    <row r="32" spans="1:3">
      <c r="A32" t="s">
        <v>109</v>
      </c>
      <c r="B32" s="22">
        <v>2018</v>
      </c>
      <c r="C32" s="60">
        <f>VLOOKUP($A32,AF!$C$1:$M$146,MATCH('Stock-AF-Cap2Act'!C$1,AF!$C$1:$M$1,0),FALSE)*VLOOKUP($A32,Stock!$C$1:$M$146,MATCH('Stock-AF-Cap2Act'!C$1,Stock!$C$1:$M$1,0),FALSE)</f>
        <v>0.1249454795729926</v>
      </c>
    </row>
    <row r="33" spans="1:7">
      <c r="A33" t="s">
        <v>104</v>
      </c>
      <c r="B33" s="22">
        <v>2018</v>
      </c>
      <c r="C33" s="60">
        <f>VLOOKUP($A33,AF!$C$1:$M$146,MATCH('Stock-AF-Cap2Act'!C$1,AF!$C$1:$M$1,0),FALSE)*VLOOKUP($A33,Stock!$C$1:$M$146,MATCH('Stock-AF-Cap2Act'!C$1,Stock!$C$1:$M$1,0),FALSE)</f>
        <v>29.782824609228193</v>
      </c>
    </row>
    <row r="34" spans="1:7">
      <c r="A34" t="s">
        <v>101</v>
      </c>
      <c r="B34" s="22">
        <v>2018</v>
      </c>
      <c r="C34" s="60">
        <f>VLOOKUP($A34,AF!$C$1:$M$146,MATCH('Stock-AF-Cap2Act'!C$1,AF!$C$1:$M$1,0),FALSE)*VLOOKUP($A34,Stock!$C$1:$M$146,MATCH('Stock-AF-Cap2Act'!C$1,Stock!$C$1:$M$1,0),FALSE)</f>
        <v>1.3586738440522965</v>
      </c>
    </row>
    <row r="35" spans="1:7">
      <c r="A35" t="s">
        <v>106</v>
      </c>
      <c r="B35" s="22">
        <v>2018</v>
      </c>
      <c r="C35" s="60">
        <f>VLOOKUP($A35,AF!$C$1:$M$146,MATCH('Stock-AF-Cap2Act'!C$1,AF!$C$1:$M$1,0),FALSE)*VLOOKUP($A35,Stock!$C$1:$M$146,MATCH('Stock-AF-Cap2Act'!C$1,Stock!$C$1:$M$1,0),FALSE)</f>
        <v>0.25352715242003876</v>
      </c>
    </row>
    <row r="36" spans="1:7">
      <c r="A36" t="s">
        <v>107</v>
      </c>
      <c r="B36" s="22">
        <v>2018</v>
      </c>
      <c r="C36" s="60">
        <f>VLOOKUP($A36,AF!$C$1:$M$146,MATCH('Stock-AF-Cap2Act'!C$1,AF!$C$1:$M$1,0),FALSE)*VLOOKUP($A36,Stock!$C$1:$M$146,MATCH('Stock-AF-Cap2Act'!C$1,Stock!$C$1:$M$1,0),FALSE)</f>
        <v>5.2275380549051587</v>
      </c>
    </row>
    <row r="37" spans="1:7" ht="15.75" thickBot="1">
      <c r="A37" s="73" t="s">
        <v>108</v>
      </c>
      <c r="B37" s="74">
        <v>2018</v>
      </c>
      <c r="C37" s="75">
        <f>VLOOKUP($A37,AF!$C$1:$M$146,MATCH('Stock-AF-Cap2Act'!C$1,AF!$C$1:$M$1,0),FALSE)*VLOOKUP($A37,Stock!$C$1:$M$146,MATCH('Stock-AF-Cap2Act'!C$1,Stock!$C$1:$M$1,0),FALSE)</f>
        <v>0.41551031590964399</v>
      </c>
    </row>
    <row r="38" spans="1:7">
      <c r="A38" t="s">
        <v>62</v>
      </c>
      <c r="B38" s="22">
        <v>2018</v>
      </c>
      <c r="C38" s="60">
        <f>VLOOKUP($A38,AF!$C$1:$M$146,MATCH('Stock-AF-Cap2Act'!C$1,AF!$C$1:$M$1,0),FALSE)*VLOOKUP($A38,Stock!$C$1:$M$146,MATCH('Stock-AF-Cap2Act'!C$1,Stock!$C$1:$M$1,0),FALSE)</f>
        <v>5.5530486520289752E-5</v>
      </c>
    </row>
    <row r="39" spans="1:7">
      <c r="A39" t="s">
        <v>61</v>
      </c>
      <c r="B39" s="22">
        <v>2018</v>
      </c>
      <c r="C39" s="60">
        <f>VLOOKUP($A39,AF!$C$1:$M$146,MATCH('Stock-AF-Cap2Act'!C$1,AF!$C$1:$M$1,0),FALSE)*VLOOKUP($A39,Stock!$C$1:$M$146,MATCH('Stock-AF-Cap2Act'!C$1,Stock!$C$1:$M$1,0),FALSE)</f>
        <v>3.9633986134352019E-3</v>
      </c>
    </row>
    <row r="40" spans="1:7">
      <c r="A40" t="s">
        <v>65</v>
      </c>
      <c r="B40" s="22">
        <v>2018</v>
      </c>
      <c r="C40" s="60">
        <f>VLOOKUP($A40,AF!$C$1:$M$146,MATCH('Stock-AF-Cap2Act'!C$1,AF!$C$1:$M$1,0),FALSE)*VLOOKUP($A40,Stock!$C$1:$M$146,MATCH('Stock-AF-Cap2Act'!C$1,Stock!$C$1:$M$1,0),FALSE)</f>
        <v>0.62260699925683871</v>
      </c>
    </row>
    <row r="41" spans="1:7">
      <c r="A41" t="s">
        <v>66</v>
      </c>
      <c r="B41" s="22">
        <v>2018</v>
      </c>
      <c r="C41" s="60">
        <f>VLOOKUP($A41,AF!$C$1:$M$146,MATCH('Stock-AF-Cap2Act'!C$1,AF!$C$1:$M$1,0),FALSE)*VLOOKUP($A41,Stock!$C$1:$M$146,MATCH('Stock-AF-Cap2Act'!C$1,Stock!$C$1:$M$1,0),FALSE)</f>
        <v>1.9076255270013946</v>
      </c>
    </row>
    <row r="42" spans="1:7">
      <c r="A42" t="s">
        <v>63</v>
      </c>
      <c r="B42" s="22">
        <v>2018</v>
      </c>
      <c r="C42" s="60">
        <f>VLOOKUP($A42,AF!$C$1:$M$146,MATCH('Stock-AF-Cap2Act'!C$1,AF!$C$1:$M$1,0),FALSE)*VLOOKUP($A42,Stock!$C$1:$M$146,MATCH('Stock-AF-Cap2Act'!C$1,Stock!$C$1:$M$1,0),FALSE)</f>
        <v>5.0177616213462592E-5</v>
      </c>
    </row>
    <row r="43" spans="1:7">
      <c r="A43" t="s">
        <v>68</v>
      </c>
      <c r="B43" s="22">
        <v>2018</v>
      </c>
      <c r="C43" s="60">
        <f>VLOOKUP($A43,AF!$C$1:$M$146,MATCH('Stock-AF-Cap2Act'!C$1,AF!$C$1:$M$1,0),FALSE)*VLOOKUP($A43,Stock!$C$1:$M$146,MATCH('Stock-AF-Cap2Act'!C$1,Stock!$C$1:$M$1,0),FALSE)</f>
        <v>0.75387052531047138</v>
      </c>
      <c r="E43"/>
      <c r="F43"/>
      <c r="G43"/>
    </row>
    <row r="44" spans="1:7">
      <c r="A44" t="s">
        <v>72</v>
      </c>
      <c r="B44" s="22">
        <v>2018</v>
      </c>
      <c r="C44" s="60">
        <f>VLOOKUP($A44,AF!$C$1:$M$146,MATCH('Stock-AF-Cap2Act'!C$1,AF!$C$1:$M$1,0),FALSE)*VLOOKUP($A44,Stock!$C$1:$M$146,MATCH('Stock-AF-Cap2Act'!C$1,Stock!$C$1:$M$1,0),FALSE)</f>
        <v>5.1351138224398577E-3</v>
      </c>
      <c r="E44"/>
      <c r="F44"/>
      <c r="G44"/>
    </row>
    <row r="45" spans="1:7">
      <c r="A45" t="s">
        <v>67</v>
      </c>
      <c r="B45" s="22">
        <v>2018</v>
      </c>
      <c r="C45" s="60">
        <f>VLOOKUP($A45,AF!$C$1:$M$146,MATCH('Stock-AF-Cap2Act'!C$1,AF!$C$1:$M$1,0),FALSE)*VLOOKUP($A45,Stock!$C$1:$M$146,MATCH('Stock-AF-Cap2Act'!C$1,Stock!$C$1:$M$1,0),FALSE)</f>
        <v>7.4992771481336054E-2</v>
      </c>
      <c r="E45"/>
      <c r="F45"/>
      <c r="G45"/>
    </row>
    <row r="46" spans="1:7">
      <c r="A46" t="s">
        <v>64</v>
      </c>
      <c r="B46" s="22">
        <v>2018</v>
      </c>
      <c r="C46" s="60">
        <f>VLOOKUP($A46,AF!$C$1:$M$146,MATCH('Stock-AF-Cap2Act'!C$1,AF!$C$1:$M$1,0),FALSE)*VLOOKUP($A46,Stock!$C$1:$M$146,MATCH('Stock-AF-Cap2Act'!C$1,Stock!$C$1:$M$1,0),FALSE)</f>
        <v>4.2488535603951709E-2</v>
      </c>
      <c r="E46"/>
      <c r="F46"/>
      <c r="G46"/>
    </row>
    <row r="47" spans="1:7">
      <c r="A47" t="s">
        <v>69</v>
      </c>
      <c r="B47" s="22">
        <v>2018</v>
      </c>
      <c r="C47" s="60">
        <f>VLOOKUP($A47,AF!$C$1:$M$146,MATCH('Stock-AF-Cap2Act'!C$1,AF!$C$1:$M$1,0),FALSE)*VLOOKUP($A47,Stock!$C$1:$M$146,MATCH('Stock-AF-Cap2Act'!C$1,Stock!$C$1:$M$1,0),FALSE)</f>
        <v>2.1792886434081078E-4</v>
      </c>
      <c r="E47"/>
      <c r="F47"/>
      <c r="G47"/>
    </row>
    <row r="48" spans="1:7">
      <c r="A48" t="s">
        <v>70</v>
      </c>
      <c r="B48" s="22">
        <v>2018</v>
      </c>
      <c r="C48" s="60">
        <f>VLOOKUP($A48,AF!$C$1:$M$146,MATCH('Stock-AF-Cap2Act'!C$1,AF!$C$1:$M$1,0),FALSE)*VLOOKUP($A48,Stock!$C$1:$M$146,MATCH('Stock-AF-Cap2Act'!C$1,Stock!$C$1:$M$1,0),FALSE)</f>
        <v>6.5067819961838755E-3</v>
      </c>
      <c r="E48"/>
      <c r="F48"/>
      <c r="G48"/>
    </row>
    <row r="49" spans="1:7">
      <c r="A49" t="s">
        <v>136</v>
      </c>
      <c r="B49" s="22">
        <v>2018</v>
      </c>
      <c r="C49" s="60">
        <f>VLOOKUP($A49,AF!$C$1:$M$146,MATCH('Stock-AF-Cap2Act'!C$1,AF!$C$1:$M$1,0),FALSE)*VLOOKUP($A49,Stock!$C$1:$M$146,MATCH('Stock-AF-Cap2Act'!C$1,Stock!$C$1:$M$1,0),FALSE)</f>
        <v>2.2636328183388482E-2</v>
      </c>
      <c r="E49"/>
      <c r="F49"/>
      <c r="G49"/>
    </row>
    <row r="50" spans="1:7" ht="15.75" thickBot="1">
      <c r="A50" s="73" t="s">
        <v>71</v>
      </c>
      <c r="B50" s="74">
        <v>2018</v>
      </c>
      <c r="C50" s="75">
        <f>VLOOKUP($A50,AF!$C$1:$M$146,MATCH('Stock-AF-Cap2Act'!C$1,AF!$C$1:$M$1,0),FALSE)*VLOOKUP($A50,Stock!$C$1:$M$146,MATCH('Stock-AF-Cap2Act'!C$1,Stock!$C$1:$M$1,0),FALSE)</f>
        <v>3.3775558866706856E-3</v>
      </c>
      <c r="E50"/>
      <c r="F50"/>
      <c r="G50"/>
    </row>
    <row r="51" spans="1:7">
      <c r="A51" t="s">
        <v>87</v>
      </c>
      <c r="B51" s="22">
        <v>2018</v>
      </c>
      <c r="C51" s="60">
        <f>VLOOKUP($A51,AF!$C$1:$M$146,MATCH('Stock-AF-Cap2Act'!C$1,AF!$C$1:$M$1,0),FALSE)*VLOOKUP($A51,Stock!$C$1:$M$146,MATCH('Stock-AF-Cap2Act'!C$1,Stock!$C$1:$M$1,0),FALSE)</f>
        <v>9.9128846073439679E-5</v>
      </c>
      <c r="E51"/>
      <c r="F51"/>
      <c r="G51"/>
    </row>
    <row r="52" spans="1:7">
      <c r="A52" t="s">
        <v>86</v>
      </c>
      <c r="B52" s="22">
        <v>2018</v>
      </c>
      <c r="C52" s="60">
        <f>VLOOKUP($A52,AF!$C$1:$M$146,MATCH('Stock-AF-Cap2Act'!C$1,AF!$C$1:$M$1,0),FALSE)*VLOOKUP($A52,Stock!$C$1:$M$146,MATCH('Stock-AF-Cap2Act'!C$1,Stock!$C$1:$M$1,0),FALSE)</f>
        <v>0.22402780259357005</v>
      </c>
      <c r="E52"/>
      <c r="F52"/>
      <c r="G52"/>
    </row>
    <row r="53" spans="1:7">
      <c r="A53" t="s">
        <v>90</v>
      </c>
      <c r="B53" s="22">
        <v>2018</v>
      </c>
      <c r="C53" s="60">
        <f>VLOOKUP($A53,AF!$C$1:$M$146,MATCH('Stock-AF-Cap2Act'!C$1,AF!$C$1:$M$1,0),FALSE)*VLOOKUP($A53,Stock!$C$1:$M$146,MATCH('Stock-AF-Cap2Act'!C$1,Stock!$C$1:$M$1,0),FALSE)</f>
        <v>0.37034431279461066</v>
      </c>
      <c r="E53"/>
      <c r="F53"/>
      <c r="G53"/>
    </row>
    <row r="54" spans="1:7">
      <c r="A54" t="s">
        <v>91</v>
      </c>
      <c r="B54" s="22">
        <v>2018</v>
      </c>
      <c r="C54" s="60">
        <f>VLOOKUP($A54,AF!$C$1:$M$146,MATCH('Stock-AF-Cap2Act'!C$1,AF!$C$1:$M$1,0),FALSE)*VLOOKUP($A54,Stock!$C$1:$M$146,MATCH('Stock-AF-Cap2Act'!C$1,Stock!$C$1:$M$1,0),FALSE)</f>
        <v>1.1759350397360828</v>
      </c>
      <c r="E54"/>
      <c r="F54"/>
      <c r="G54"/>
    </row>
    <row r="55" spans="1:7">
      <c r="A55" t="s">
        <v>88</v>
      </c>
      <c r="B55" s="22">
        <v>2018</v>
      </c>
      <c r="C55" s="60">
        <f>VLOOKUP($A55,AF!$C$1:$M$146,MATCH('Stock-AF-Cap2Act'!C$1,AF!$C$1:$M$1,0),FALSE)*VLOOKUP($A55,Stock!$C$1:$M$146,MATCH('Stock-AF-Cap2Act'!C$1,Stock!$C$1:$M$1,0),FALSE)</f>
        <v>2.4976498626805877E-5</v>
      </c>
      <c r="E55"/>
      <c r="F55"/>
      <c r="G55"/>
    </row>
    <row r="56" spans="1:7">
      <c r="A56" t="s">
        <v>93</v>
      </c>
      <c r="B56" s="22">
        <v>2018</v>
      </c>
      <c r="C56" s="60">
        <f>VLOOKUP($A56,AF!$C$1:$M$146,MATCH('Stock-AF-Cap2Act'!C$1,AF!$C$1:$M$1,0),FALSE)*VLOOKUP($A56,Stock!$C$1:$M$146,MATCH('Stock-AF-Cap2Act'!C$1,Stock!$C$1:$M$1,0),FALSE)</f>
        <v>4.8595274887545061</v>
      </c>
      <c r="E56"/>
      <c r="F56"/>
      <c r="G56"/>
    </row>
    <row r="57" spans="1:7">
      <c r="A57" t="s">
        <v>97</v>
      </c>
      <c r="B57" s="22">
        <v>2018</v>
      </c>
      <c r="C57" s="60">
        <f>VLOOKUP($A57,AF!$C$1:$M$146,MATCH('Stock-AF-Cap2Act'!C$1,AF!$C$1:$M$1,0),FALSE)*VLOOKUP($A57,Stock!$C$1:$M$146,MATCH('Stock-AF-Cap2Act'!C$1,Stock!$C$1:$M$1,0),FALSE)</f>
        <v>1.8440605961507653E-3</v>
      </c>
      <c r="E57"/>
      <c r="F57"/>
      <c r="G57"/>
    </row>
    <row r="58" spans="1:7">
      <c r="A58" t="s">
        <v>92</v>
      </c>
      <c r="B58" s="22">
        <v>2018</v>
      </c>
      <c r="C58" s="60">
        <f>VLOOKUP($A58,AF!$C$1:$M$146,MATCH('Stock-AF-Cap2Act'!C$1,AF!$C$1:$M$1,0),FALSE)*VLOOKUP($A58,Stock!$C$1:$M$146,MATCH('Stock-AF-Cap2Act'!C$1,Stock!$C$1:$M$1,0),FALSE)</f>
        <v>3.1857134331115065</v>
      </c>
      <c r="E58"/>
      <c r="F58"/>
      <c r="G58"/>
    </row>
    <row r="59" spans="1:7">
      <c r="A59" t="s">
        <v>89</v>
      </c>
      <c r="B59" s="22">
        <v>2018</v>
      </c>
      <c r="C59" s="60">
        <f>VLOOKUP($A59,AF!$C$1:$M$146,MATCH('Stock-AF-Cap2Act'!C$1,AF!$C$1:$M$1,0),FALSE)*VLOOKUP($A59,Stock!$C$1:$M$146,MATCH('Stock-AF-Cap2Act'!C$1,Stock!$C$1:$M$1,0),FALSE)</f>
        <v>0.15325208317603672</v>
      </c>
      <c r="E59"/>
      <c r="F59"/>
      <c r="G59"/>
    </row>
    <row r="60" spans="1:7">
      <c r="A60" t="s">
        <v>94</v>
      </c>
      <c r="B60" s="22">
        <v>2018</v>
      </c>
      <c r="C60" s="60">
        <f>VLOOKUP($A60,AF!$C$1:$M$146,MATCH('Stock-AF-Cap2Act'!C$1,AF!$C$1:$M$1,0),FALSE)*VLOOKUP($A60,Stock!$C$1:$M$146,MATCH('Stock-AF-Cap2Act'!C$1,Stock!$C$1:$M$1,0),FALSE)</f>
        <v>1.6396872121817681E-2</v>
      </c>
      <c r="E60"/>
      <c r="F60"/>
      <c r="G60"/>
    </row>
    <row r="61" spans="1:7">
      <c r="A61" t="s">
        <v>95</v>
      </c>
      <c r="B61" s="22">
        <v>2018</v>
      </c>
      <c r="C61" s="60">
        <f>VLOOKUP($A61,AF!$C$1:$M$146,MATCH('Stock-AF-Cap2Act'!C$1,AF!$C$1:$M$1,0),FALSE)*VLOOKUP($A61,Stock!$C$1:$M$146,MATCH('Stock-AF-Cap2Act'!C$1,Stock!$C$1:$M$1,0),FALSE)</f>
        <v>0.35302930471163213</v>
      </c>
      <c r="E61"/>
      <c r="F61"/>
      <c r="G61"/>
    </row>
    <row r="62" spans="1:7">
      <c r="A62" t="s">
        <v>219</v>
      </c>
      <c r="B62" s="22">
        <v>2018</v>
      </c>
      <c r="C62" s="60">
        <f>VLOOKUP($A62,AF!$C$1:$M$146,MATCH('Stock-AF-Cap2Act'!C$1,AF!$C$1:$M$1,0),FALSE)*VLOOKUP($A62,Stock!$C$1:$M$146,MATCH('Stock-AF-Cap2Act'!C$1,Stock!$C$1:$M$1,0),FALSE)</f>
        <v>0.33447312272397756</v>
      </c>
      <c r="E62"/>
      <c r="F62"/>
      <c r="G62"/>
    </row>
    <row r="63" spans="1:7" ht="15.75" thickBot="1">
      <c r="A63" s="73" t="s">
        <v>96</v>
      </c>
      <c r="B63" s="74">
        <v>2018</v>
      </c>
      <c r="C63" s="75">
        <f>VLOOKUP($A63,AF!$C$1:$M$146,MATCH('Stock-AF-Cap2Act'!C$1,AF!$C$1:$M$1,0),FALSE)*VLOOKUP($A63,Stock!$C$1:$M$146,MATCH('Stock-AF-Cap2Act'!C$1,Stock!$C$1:$M$1,0),FALSE)</f>
        <v>1.2395806150662519E-2</v>
      </c>
    </row>
    <row r="64" spans="1:7">
      <c r="A64" t="s">
        <v>112</v>
      </c>
      <c r="B64" s="22">
        <v>2018</v>
      </c>
      <c r="C64" s="60">
        <f>VLOOKUP($A64,AF!$C$1:$M$146,MATCH('Stock-AF-Cap2Act'!C$1,AF!$C$1:$M$1,0),FALSE)*VLOOKUP($A64,Stock!$C$1:$M$146,MATCH('Stock-AF-Cap2Act'!C$1,Stock!$C$1:$M$1,0),FALSE)</f>
        <v>7.4672674959411E-5</v>
      </c>
    </row>
    <row r="65" spans="1:3">
      <c r="A65" t="s">
        <v>111</v>
      </c>
      <c r="B65" s="22">
        <v>2018</v>
      </c>
      <c r="C65" s="60">
        <f>VLOOKUP($A65,AF!$C$1:$M$146,MATCH('Stock-AF-Cap2Act'!C$1,AF!$C$1:$M$1,0),FALSE)*VLOOKUP($A65,Stock!$C$1:$M$146,MATCH('Stock-AF-Cap2Act'!C$1,Stock!$C$1:$M$1,0),FALSE)</f>
        <v>7.1868106628871414E-2</v>
      </c>
    </row>
    <row r="66" spans="1:3">
      <c r="A66" t="s">
        <v>115</v>
      </c>
      <c r="B66" s="22">
        <v>2018</v>
      </c>
      <c r="C66" s="60">
        <f>VLOOKUP($A66,AF!$C$1:$M$146,MATCH('Stock-AF-Cap2Act'!C$1,AF!$C$1:$M$1,0),FALSE)*VLOOKUP($A66,Stock!$C$1:$M$146,MATCH('Stock-AF-Cap2Act'!C$1,Stock!$C$1:$M$1,0),FALSE)</f>
        <v>0.27603388879635882</v>
      </c>
    </row>
    <row r="67" spans="1:3">
      <c r="A67" t="s">
        <v>116</v>
      </c>
      <c r="B67" s="22">
        <v>2018</v>
      </c>
      <c r="C67" s="60">
        <f>VLOOKUP($A67,AF!$C$1:$M$146,MATCH('Stock-AF-Cap2Act'!C$1,AF!$C$1:$M$1,0),FALSE)*VLOOKUP($A67,Stock!$C$1:$M$146,MATCH('Stock-AF-Cap2Act'!C$1,Stock!$C$1:$M$1,0),FALSE)</f>
        <v>0.87704833961541961</v>
      </c>
    </row>
    <row r="68" spans="1:3">
      <c r="A68" t="s">
        <v>113</v>
      </c>
      <c r="B68" s="22">
        <v>2018</v>
      </c>
      <c r="C68" s="60">
        <f>VLOOKUP($A68,AF!$C$1:$M$146,MATCH('Stock-AF-Cap2Act'!C$1,AF!$C$1:$M$1,0),FALSE)*VLOOKUP($A68,Stock!$C$1:$M$146,MATCH('Stock-AF-Cap2Act'!C$1,Stock!$C$1:$M$1,0),FALSE)</f>
        <v>8.4584475716310652E-5</v>
      </c>
    </row>
    <row r="69" spans="1:3">
      <c r="A69" t="s">
        <v>118</v>
      </c>
      <c r="B69" s="22">
        <v>2018</v>
      </c>
      <c r="C69" s="60">
        <f>VLOOKUP($A69,AF!$C$1:$M$146,MATCH('Stock-AF-Cap2Act'!C$1,AF!$C$1:$M$1,0),FALSE)*VLOOKUP($A69,Stock!$C$1:$M$146,MATCH('Stock-AF-Cap2Act'!C$1,Stock!$C$1:$M$1,0),FALSE)</f>
        <v>1.7060070073573135</v>
      </c>
    </row>
    <row r="70" spans="1:3">
      <c r="A70" t="s">
        <v>122</v>
      </c>
      <c r="B70" s="22">
        <v>2018</v>
      </c>
      <c r="C70" s="60">
        <f>VLOOKUP($A70,AF!$C$1:$M$146,MATCH('Stock-AF-Cap2Act'!C$1,AF!$C$1:$M$1,0),FALSE)*VLOOKUP($A70,Stock!$C$1:$M$146,MATCH('Stock-AF-Cap2Act'!C$1,Stock!$C$1:$M$1,0),FALSE)</f>
        <v>8.5525394712395375E-4</v>
      </c>
    </row>
    <row r="71" spans="1:3">
      <c r="A71" t="s">
        <v>117</v>
      </c>
      <c r="B71" s="22">
        <v>2018</v>
      </c>
      <c r="C71" s="60">
        <f>VLOOKUP($A71,AF!$C$1:$M$146,MATCH('Stock-AF-Cap2Act'!C$1,AF!$C$1:$M$1,0),FALSE)*VLOOKUP($A71,Stock!$C$1:$M$146,MATCH('Stock-AF-Cap2Act'!C$1,Stock!$C$1:$M$1,0),FALSE)</f>
        <v>8.651093445189959</v>
      </c>
    </row>
    <row r="72" spans="1:3">
      <c r="A72" t="s">
        <v>114</v>
      </c>
      <c r="B72" s="22">
        <v>2018</v>
      </c>
      <c r="C72" s="60">
        <f>VLOOKUP($A72,AF!$C$1:$M$146,MATCH('Stock-AF-Cap2Act'!C$1,AF!$C$1:$M$1,0),FALSE)*VLOOKUP($A72,Stock!$C$1:$M$146,MATCH('Stock-AF-Cap2Act'!C$1,Stock!$C$1:$M$1,0),FALSE)</f>
        <v>0.33125506623672235</v>
      </c>
    </row>
    <row r="73" spans="1:3">
      <c r="A73" t="s">
        <v>119</v>
      </c>
      <c r="B73" s="22">
        <v>2018</v>
      </c>
      <c r="C73" s="60">
        <f>VLOOKUP($A73,AF!$C$1:$M$146,MATCH('Stock-AF-Cap2Act'!C$1,AF!$C$1:$M$1,0),FALSE)*VLOOKUP($A73,Stock!$C$1:$M$146,MATCH('Stock-AF-Cap2Act'!C$1,Stock!$C$1:$M$1,0),FALSE)</f>
        <v>3.4589322983265988E-2</v>
      </c>
    </row>
    <row r="74" spans="1:3">
      <c r="A74" t="s">
        <v>120</v>
      </c>
      <c r="B74" s="22">
        <v>2018</v>
      </c>
      <c r="C74" s="60">
        <f>VLOOKUP($A74,AF!$C$1:$M$146,MATCH('Stock-AF-Cap2Act'!C$1,AF!$C$1:$M$1,0),FALSE)*VLOOKUP($A74,Stock!$C$1:$M$146,MATCH('Stock-AF-Cap2Act'!C$1,Stock!$C$1:$M$1,0),FALSE)</f>
        <v>0.40722019666391762</v>
      </c>
    </row>
    <row r="75" spans="1:3">
      <c r="A75" t="s">
        <v>220</v>
      </c>
      <c r="B75" s="22">
        <v>2018</v>
      </c>
      <c r="C75" s="60">
        <f>VLOOKUP($A75,AF!$C$1:$M$146,MATCH('Stock-AF-Cap2Act'!C$1,AF!$C$1:$M$1,0),FALSE)*VLOOKUP($A75,Stock!$C$1:$M$146,MATCH('Stock-AF-Cap2Act'!C$1,Stock!$C$1:$M$1,0),FALSE)</f>
        <v>0.336200173249812</v>
      </c>
    </row>
    <row r="76" spans="1:3" ht="15.75" thickBot="1">
      <c r="A76" s="73" t="s">
        <v>121</v>
      </c>
      <c r="B76" s="74">
        <v>2018</v>
      </c>
      <c r="C76" s="75">
        <f>VLOOKUP($A76,AF!$C$1:$M$146,MATCH('Stock-AF-Cap2Act'!C$1,AF!$C$1:$M$1,0),FALSE)*VLOOKUP($A76,Stock!$C$1:$M$146,MATCH('Stock-AF-Cap2Act'!C$1,Stock!$C$1:$M$1,0),FALSE)</f>
        <v>6.5001846519594661E-2</v>
      </c>
    </row>
    <row r="77" spans="1:3">
      <c r="A77" s="24" t="s">
        <v>268</v>
      </c>
      <c r="B77" s="22">
        <v>2018</v>
      </c>
      <c r="C77" s="60">
        <f>VLOOKUP($A77,AF!$C$1:$M$146,MATCH('Stock-AF-Cap2Act'!C$1,AF!$C$1:$M$1,0),FALSE)*VLOOKUP($A77,Stock!$C$1:$M$146,MATCH('Stock-AF-Cap2Act'!C$1,Stock!$C$1:$M$1,0),FALSE)</f>
        <v>16.048148588323468</v>
      </c>
    </row>
    <row r="78" spans="1:3">
      <c r="A78" s="24" t="s">
        <v>269</v>
      </c>
      <c r="B78" s="22">
        <v>2018</v>
      </c>
      <c r="C78" s="60">
        <f>VLOOKUP($A78,AF!$C$1:$M$146,MATCH('Stock-AF-Cap2Act'!C$1,AF!$C$1:$M$1,0),FALSE)*VLOOKUP($A78,Stock!$C$1:$M$146,MATCH('Stock-AF-Cap2Act'!C$1,Stock!$C$1:$M$1,0),FALSE)</f>
        <v>4.1272711059541649</v>
      </c>
    </row>
    <row r="79" spans="1:3">
      <c r="A79" s="24" t="s">
        <v>270</v>
      </c>
      <c r="B79" s="22">
        <v>2018</v>
      </c>
      <c r="C79" s="60">
        <f>VLOOKUP($A79,AF!$C$1:$M$146,MATCH('Stock-AF-Cap2Act'!C$1,AF!$C$1:$M$1,0),FALSE)*VLOOKUP($A79,Stock!$C$1:$M$146,MATCH('Stock-AF-Cap2Act'!C$1,Stock!$C$1:$M$1,0),FALSE)</f>
        <v>0.24330322094567913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79"/>
  <sheetViews>
    <sheetView workbookViewId="0"/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14</v>
      </c>
      <c r="C2" t="s">
        <v>268</v>
      </c>
      <c r="D2" t="s">
        <v>218</v>
      </c>
      <c r="E2" t="s">
        <v>221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1.2457230310998201E-2</v>
      </c>
      <c r="M2">
        <v>1.2457230310998201E-2</v>
      </c>
    </row>
    <row r="3" spans="1:13">
      <c r="A3" t="s">
        <v>217</v>
      </c>
      <c r="B3" t="s">
        <v>14</v>
      </c>
      <c r="C3" t="s">
        <v>269</v>
      </c>
      <c r="D3" t="s">
        <v>218</v>
      </c>
      <c r="E3" t="s">
        <v>221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1.06776419273959E-2</v>
      </c>
      <c r="M3">
        <v>1.06776419273959E-2</v>
      </c>
    </row>
    <row r="4" spans="1:13">
      <c r="A4" t="s">
        <v>217</v>
      </c>
      <c r="B4" t="s">
        <v>14</v>
      </c>
      <c r="C4" t="s">
        <v>270</v>
      </c>
      <c r="D4" t="s">
        <v>218</v>
      </c>
      <c r="E4" t="s">
        <v>221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1.06776273367935E-2</v>
      </c>
      <c r="M4">
        <v>1.06776273367935E-2</v>
      </c>
    </row>
    <row r="5" spans="1:13">
      <c r="A5" t="s">
        <v>217</v>
      </c>
      <c r="B5" t="s">
        <v>14</v>
      </c>
      <c r="C5" t="s">
        <v>49</v>
      </c>
      <c r="D5" t="s">
        <v>218</v>
      </c>
      <c r="E5" t="s">
        <v>221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5.6742452222251502E-3</v>
      </c>
      <c r="M5">
        <v>5.6742452222251502E-3</v>
      </c>
    </row>
    <row r="6" spans="1:13">
      <c r="A6" t="s">
        <v>217</v>
      </c>
      <c r="B6" t="s">
        <v>14</v>
      </c>
      <c r="C6" t="s">
        <v>48</v>
      </c>
      <c r="D6" t="s">
        <v>218</v>
      </c>
      <c r="E6" t="s">
        <v>221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0.251294826490714</v>
      </c>
      <c r="M6">
        <v>0.251294826490714</v>
      </c>
    </row>
    <row r="7" spans="1:13">
      <c r="A7" t="s">
        <v>217</v>
      </c>
      <c r="B7" t="s">
        <v>14</v>
      </c>
      <c r="C7" t="s">
        <v>52</v>
      </c>
      <c r="D7" t="s">
        <v>218</v>
      </c>
      <c r="E7" t="s">
        <v>221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1.71972004592153E-2</v>
      </c>
      <c r="M7">
        <v>1.71972004592153E-2</v>
      </c>
    </row>
    <row r="8" spans="1:13">
      <c r="A8" t="s">
        <v>217</v>
      </c>
      <c r="B8" t="s">
        <v>14</v>
      </c>
      <c r="C8" t="s">
        <v>53</v>
      </c>
      <c r="D8" t="s">
        <v>218</v>
      </c>
      <c r="E8" t="s">
        <v>221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2.6752418704136399E-2</v>
      </c>
      <c r="M8">
        <v>2.6752418704136399E-2</v>
      </c>
    </row>
    <row r="9" spans="1:13">
      <c r="A9" t="s">
        <v>217</v>
      </c>
      <c r="B9" t="s">
        <v>14</v>
      </c>
      <c r="C9" t="s">
        <v>50</v>
      </c>
      <c r="D9" t="s">
        <v>218</v>
      </c>
      <c r="E9" t="s">
        <v>221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1.22114316116754E-5</v>
      </c>
      <c r="M9">
        <v>1.22114316116754E-5</v>
      </c>
    </row>
    <row r="10" spans="1:13">
      <c r="A10" t="s">
        <v>217</v>
      </c>
      <c r="B10" t="s">
        <v>14</v>
      </c>
      <c r="C10" t="s">
        <v>55</v>
      </c>
      <c r="D10" t="s">
        <v>218</v>
      </c>
      <c r="E10" t="s">
        <v>221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1.50419670684038E-2</v>
      </c>
      <c r="M10">
        <v>1.50419670684038E-2</v>
      </c>
    </row>
    <row r="11" spans="1:13">
      <c r="A11" t="s">
        <v>217</v>
      </c>
      <c r="B11" t="s">
        <v>14</v>
      </c>
      <c r="C11" t="s">
        <v>59</v>
      </c>
      <c r="D11" t="s">
        <v>218</v>
      </c>
      <c r="E11" t="s">
        <v>221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1.40933452966884E-3</v>
      </c>
      <c r="M11">
        <v>1.40933452966884E-3</v>
      </c>
    </row>
    <row r="12" spans="1:13">
      <c r="A12" t="s">
        <v>217</v>
      </c>
      <c r="B12" t="s">
        <v>14</v>
      </c>
      <c r="C12" t="s">
        <v>54</v>
      </c>
      <c r="D12" t="s">
        <v>218</v>
      </c>
      <c r="E12" t="s">
        <v>221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4.7386892734226298E-2</v>
      </c>
      <c r="M12">
        <v>4.7386892734226298E-2</v>
      </c>
    </row>
    <row r="13" spans="1:13">
      <c r="A13" t="s">
        <v>217</v>
      </c>
      <c r="B13" t="s">
        <v>14</v>
      </c>
      <c r="C13" t="s">
        <v>51</v>
      </c>
      <c r="D13" t="s">
        <v>218</v>
      </c>
      <c r="E13" t="s">
        <v>221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2.92726955741749E-2</v>
      </c>
      <c r="M13">
        <v>2.92726955741749E-2</v>
      </c>
    </row>
    <row r="14" spans="1:13">
      <c r="A14" t="s">
        <v>217</v>
      </c>
      <c r="B14" t="s">
        <v>14</v>
      </c>
      <c r="C14" t="s">
        <v>56</v>
      </c>
      <c r="D14" t="s">
        <v>218</v>
      </c>
      <c r="E14" t="s">
        <v>221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9.4968303643999302E-2</v>
      </c>
      <c r="M14">
        <v>9.4968303643999302E-2</v>
      </c>
    </row>
    <row r="15" spans="1:13">
      <c r="A15" t="s">
        <v>217</v>
      </c>
      <c r="B15" t="s">
        <v>14</v>
      </c>
      <c r="C15" t="s">
        <v>57</v>
      </c>
      <c r="D15" t="s">
        <v>218</v>
      </c>
      <c r="E15" t="s">
        <v>221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8.8189793033597697E-2</v>
      </c>
      <c r="M15">
        <v>8.8189793033597697E-2</v>
      </c>
    </row>
    <row r="16" spans="1:13">
      <c r="A16" t="s">
        <v>217</v>
      </c>
      <c r="B16" t="s">
        <v>14</v>
      </c>
      <c r="C16" t="s">
        <v>58</v>
      </c>
      <c r="D16" t="s">
        <v>218</v>
      </c>
      <c r="E16" t="s">
        <v>221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2.2384455613659201E-2</v>
      </c>
      <c r="M16">
        <v>2.2384455613659201E-2</v>
      </c>
    </row>
    <row r="17" spans="1:13">
      <c r="A17" t="s">
        <v>217</v>
      </c>
      <c r="B17" t="s">
        <v>14</v>
      </c>
      <c r="C17" t="s">
        <v>74</v>
      </c>
      <c r="D17" t="s">
        <v>218</v>
      </c>
      <c r="E17" t="s">
        <v>221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1.9727143416387202E-2</v>
      </c>
      <c r="M17">
        <v>1.9727143416387202E-2</v>
      </c>
    </row>
    <row r="18" spans="1:13">
      <c r="A18" t="s">
        <v>217</v>
      </c>
      <c r="B18" t="s">
        <v>14</v>
      </c>
      <c r="C18" t="s">
        <v>73</v>
      </c>
      <c r="D18" t="s">
        <v>218</v>
      </c>
      <c r="E18" t="s">
        <v>221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0.25427820715246202</v>
      </c>
      <c r="M18">
        <v>0.25427820715246202</v>
      </c>
    </row>
    <row r="19" spans="1:13">
      <c r="A19" t="s">
        <v>217</v>
      </c>
      <c r="B19" t="s">
        <v>14</v>
      </c>
      <c r="C19" t="s">
        <v>77</v>
      </c>
      <c r="D19" t="s">
        <v>218</v>
      </c>
      <c r="E19" t="s">
        <v>221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4.0509826172087302E-2</v>
      </c>
      <c r="M19">
        <v>4.0509826172087302E-2</v>
      </c>
    </row>
    <row r="20" spans="1:13">
      <c r="A20" t="s">
        <v>217</v>
      </c>
      <c r="B20" t="s">
        <v>14</v>
      </c>
      <c r="C20" t="s">
        <v>78</v>
      </c>
      <c r="D20" t="s">
        <v>218</v>
      </c>
      <c r="E20" t="s">
        <v>221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2.1795378605209401E-2</v>
      </c>
      <c r="M20">
        <v>2.1795378605209401E-2</v>
      </c>
    </row>
    <row r="21" spans="1:13">
      <c r="A21" t="s">
        <v>217</v>
      </c>
      <c r="B21" t="s">
        <v>14</v>
      </c>
      <c r="C21" t="s">
        <v>75</v>
      </c>
      <c r="D21" t="s">
        <v>218</v>
      </c>
      <c r="E21" t="s">
        <v>221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14</v>
      </c>
      <c r="C22" t="s">
        <v>80</v>
      </c>
      <c r="D22" t="s">
        <v>218</v>
      </c>
      <c r="E22" t="s">
        <v>221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2.8026244703222701E-2</v>
      </c>
      <c r="M22">
        <v>2.8026244703222701E-2</v>
      </c>
    </row>
    <row r="23" spans="1:13">
      <c r="A23" t="s">
        <v>217</v>
      </c>
      <c r="B23" t="s">
        <v>14</v>
      </c>
      <c r="C23" t="s">
        <v>84</v>
      </c>
      <c r="D23" t="s">
        <v>218</v>
      </c>
      <c r="E23" t="s">
        <v>221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1.82983145664136E-2</v>
      </c>
      <c r="M23">
        <v>1.82983145664136E-2</v>
      </c>
    </row>
    <row r="24" spans="1:13">
      <c r="A24" t="s">
        <v>217</v>
      </c>
      <c r="B24" t="s">
        <v>14</v>
      </c>
      <c r="C24" t="s">
        <v>79</v>
      </c>
      <c r="D24" t="s">
        <v>218</v>
      </c>
      <c r="E24" t="s">
        <v>221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3.5982700943281098E-2</v>
      </c>
      <c r="M24">
        <v>3.5982700943281098E-2</v>
      </c>
    </row>
    <row r="25" spans="1:13">
      <c r="A25" t="s">
        <v>217</v>
      </c>
      <c r="B25" t="s">
        <v>14</v>
      </c>
      <c r="C25" t="s">
        <v>76</v>
      </c>
      <c r="D25" t="s">
        <v>218</v>
      </c>
      <c r="E25" t="s">
        <v>221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3.92400721571756E-2</v>
      </c>
      <c r="M25">
        <v>3.92400721571756E-2</v>
      </c>
    </row>
    <row r="26" spans="1:13">
      <c r="A26" t="s">
        <v>217</v>
      </c>
      <c r="B26" t="s">
        <v>14</v>
      </c>
      <c r="C26" t="s">
        <v>81</v>
      </c>
      <c r="D26" t="s">
        <v>218</v>
      </c>
      <c r="E26" t="s">
        <v>221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5.6714843841128501E-2</v>
      </c>
      <c r="M26">
        <v>5.6714843841128501E-2</v>
      </c>
    </row>
    <row r="27" spans="1:13">
      <c r="A27" t="s">
        <v>217</v>
      </c>
      <c r="B27" t="s">
        <v>14</v>
      </c>
      <c r="C27" t="s">
        <v>82</v>
      </c>
      <c r="D27" t="s">
        <v>218</v>
      </c>
      <c r="E27" t="s">
        <v>221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5.8905144753244799E-2</v>
      </c>
      <c r="M27">
        <v>5.8905144753244799E-2</v>
      </c>
    </row>
    <row r="28" spans="1:13">
      <c r="A28" t="s">
        <v>217</v>
      </c>
      <c r="B28" t="s">
        <v>14</v>
      </c>
      <c r="C28" t="s">
        <v>83</v>
      </c>
      <c r="D28" t="s">
        <v>218</v>
      </c>
      <c r="E28" t="s">
        <v>221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9.52141887785493E-2</v>
      </c>
      <c r="M28">
        <v>9.52141887785493E-2</v>
      </c>
    </row>
    <row r="29" spans="1:13">
      <c r="A29" t="s">
        <v>217</v>
      </c>
      <c r="B29" t="s">
        <v>14</v>
      </c>
      <c r="C29" t="s">
        <v>99</v>
      </c>
      <c r="D29" t="s">
        <v>218</v>
      </c>
      <c r="E29" t="s">
        <v>221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14</v>
      </c>
      <c r="C30" t="s">
        <v>98</v>
      </c>
      <c r="D30" t="s">
        <v>218</v>
      </c>
      <c r="E30" t="s">
        <v>221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0.56734094210587305</v>
      </c>
      <c r="M30">
        <v>0.56734094210587305</v>
      </c>
    </row>
    <row r="31" spans="1:13">
      <c r="A31" t="s">
        <v>217</v>
      </c>
      <c r="B31" t="s">
        <v>14</v>
      </c>
      <c r="C31" t="s">
        <v>102</v>
      </c>
      <c r="D31" t="s">
        <v>218</v>
      </c>
      <c r="E31" t="s">
        <v>221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6.5248357402924506E-2</v>
      </c>
      <c r="M31">
        <v>6.5248357402924506E-2</v>
      </c>
    </row>
    <row r="32" spans="1:13">
      <c r="A32" t="s">
        <v>217</v>
      </c>
      <c r="B32" t="s">
        <v>14</v>
      </c>
      <c r="C32" t="s">
        <v>103</v>
      </c>
      <c r="D32" t="s">
        <v>218</v>
      </c>
      <c r="E32" t="s">
        <v>221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4.0026061338975703E-2</v>
      </c>
      <c r="M32">
        <v>4.0026061338975703E-2</v>
      </c>
    </row>
    <row r="33" spans="1:13">
      <c r="A33" t="s">
        <v>217</v>
      </c>
      <c r="B33" t="s">
        <v>14</v>
      </c>
      <c r="C33" t="s">
        <v>100</v>
      </c>
      <c r="D33" t="s">
        <v>218</v>
      </c>
      <c r="E33" t="s">
        <v>221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14</v>
      </c>
      <c r="C34" t="s">
        <v>105</v>
      </c>
      <c r="D34" t="s">
        <v>218</v>
      </c>
      <c r="E34" t="s">
        <v>221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4.6982028361355302E-2</v>
      </c>
      <c r="M34">
        <v>4.6982028361355302E-2</v>
      </c>
    </row>
    <row r="35" spans="1:13">
      <c r="A35" t="s">
        <v>217</v>
      </c>
      <c r="B35" t="s">
        <v>14</v>
      </c>
      <c r="C35" t="s">
        <v>109</v>
      </c>
      <c r="D35" t="s">
        <v>218</v>
      </c>
      <c r="E35" t="s">
        <v>221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0.24099011008044599</v>
      </c>
      <c r="M35">
        <v>0.24099011008044599</v>
      </c>
    </row>
    <row r="36" spans="1:13">
      <c r="A36" t="s">
        <v>217</v>
      </c>
      <c r="B36" t="s">
        <v>14</v>
      </c>
      <c r="C36" t="s">
        <v>104</v>
      </c>
      <c r="D36" t="s">
        <v>218</v>
      </c>
      <c r="E36" t="s">
        <v>221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5.9134611842239497E-2</v>
      </c>
      <c r="M36">
        <v>5.9134611842239497E-2</v>
      </c>
    </row>
    <row r="37" spans="1:13">
      <c r="A37" t="s">
        <v>217</v>
      </c>
      <c r="B37" t="s">
        <v>14</v>
      </c>
      <c r="C37" t="s">
        <v>101</v>
      </c>
      <c r="D37" t="s">
        <v>218</v>
      </c>
      <c r="E37" t="s">
        <v>221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8.5024956709859906E-2</v>
      </c>
      <c r="M37">
        <v>8.5024956709859906E-2</v>
      </c>
    </row>
    <row r="38" spans="1:13">
      <c r="A38" t="s">
        <v>217</v>
      </c>
      <c r="B38" t="s">
        <v>14</v>
      </c>
      <c r="C38" t="s">
        <v>106</v>
      </c>
      <c r="D38" t="s">
        <v>218</v>
      </c>
      <c r="E38" t="s">
        <v>221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0.120504252519882</v>
      </c>
      <c r="M38">
        <v>0.120504252519882</v>
      </c>
    </row>
    <row r="39" spans="1:13">
      <c r="A39" t="s">
        <v>217</v>
      </c>
      <c r="B39" t="s">
        <v>14</v>
      </c>
      <c r="C39" t="s">
        <v>107</v>
      </c>
      <c r="D39" t="s">
        <v>218</v>
      </c>
      <c r="E39" t="s">
        <v>221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0.16465051297265201</v>
      </c>
      <c r="M39">
        <v>0.16465051297265201</v>
      </c>
    </row>
    <row r="40" spans="1:13">
      <c r="A40" t="s">
        <v>217</v>
      </c>
      <c r="B40" t="s">
        <v>14</v>
      </c>
      <c r="C40" t="s">
        <v>108</v>
      </c>
      <c r="D40" t="s">
        <v>218</v>
      </c>
      <c r="E40" t="s">
        <v>221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0.115618760253806</v>
      </c>
      <c r="M40">
        <v>0.115618760253806</v>
      </c>
    </row>
    <row r="41" spans="1:13">
      <c r="A41" t="s">
        <v>217</v>
      </c>
      <c r="B41" t="s">
        <v>14</v>
      </c>
      <c r="C41" t="s">
        <v>62</v>
      </c>
      <c r="D41" t="s">
        <v>218</v>
      </c>
      <c r="E41" t="s">
        <v>221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9.0061643835616396E-3</v>
      </c>
      <c r="M41">
        <v>9.0061643835616396E-3</v>
      </c>
    </row>
    <row r="42" spans="1:13">
      <c r="A42" t="s">
        <v>217</v>
      </c>
      <c r="B42" t="s">
        <v>14</v>
      </c>
      <c r="C42" t="s">
        <v>61</v>
      </c>
      <c r="D42" t="s">
        <v>218</v>
      </c>
      <c r="E42" t="s">
        <v>221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5.4306956259161203E-2</v>
      </c>
      <c r="M42">
        <v>5.4306956259161203E-2</v>
      </c>
    </row>
    <row r="43" spans="1:13">
      <c r="A43" t="s">
        <v>217</v>
      </c>
      <c r="B43" t="s">
        <v>14</v>
      </c>
      <c r="C43" t="s">
        <v>65</v>
      </c>
      <c r="D43" t="s">
        <v>218</v>
      </c>
      <c r="E43" t="s">
        <v>221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1.0747850331916199E-2</v>
      </c>
      <c r="M43">
        <v>1.0747850331916199E-2</v>
      </c>
    </row>
    <row r="44" spans="1:13">
      <c r="A44" t="s">
        <v>217</v>
      </c>
      <c r="B44" t="s">
        <v>14</v>
      </c>
      <c r="C44" t="s">
        <v>66</v>
      </c>
      <c r="D44" t="s">
        <v>218</v>
      </c>
      <c r="E44" t="s">
        <v>221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4.6927694201733303E-2</v>
      </c>
      <c r="M44">
        <v>4.6927694201733303E-2</v>
      </c>
    </row>
    <row r="45" spans="1:13">
      <c r="A45" t="s">
        <v>217</v>
      </c>
      <c r="B45" t="s">
        <v>14</v>
      </c>
      <c r="C45" t="s">
        <v>63</v>
      </c>
      <c r="D45" t="s">
        <v>218</v>
      </c>
      <c r="E45" t="s">
        <v>221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1.08506849315068E-2</v>
      </c>
      <c r="M45">
        <v>1.08506849315068E-2</v>
      </c>
    </row>
    <row r="46" spans="1:13">
      <c r="A46" t="s">
        <v>217</v>
      </c>
      <c r="B46" t="s">
        <v>14</v>
      </c>
      <c r="C46" t="s">
        <v>68</v>
      </c>
      <c r="D46" t="s">
        <v>218</v>
      </c>
      <c r="E46" t="s">
        <v>221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9.0054738416460393E-3</v>
      </c>
      <c r="M46">
        <v>9.0054738416460393E-3</v>
      </c>
    </row>
    <row r="47" spans="1:13">
      <c r="A47" t="s">
        <v>217</v>
      </c>
      <c r="B47" t="s">
        <v>14</v>
      </c>
      <c r="C47" t="s">
        <v>72</v>
      </c>
      <c r="D47" t="s">
        <v>218</v>
      </c>
      <c r="E47" t="s">
        <v>221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3.8847834889027099E-4</v>
      </c>
      <c r="M47">
        <v>3.8847834889027099E-4</v>
      </c>
    </row>
    <row r="48" spans="1:13">
      <c r="A48" t="s">
        <v>217</v>
      </c>
      <c r="B48" t="s">
        <v>14</v>
      </c>
      <c r="C48" t="s">
        <v>67</v>
      </c>
      <c r="D48" t="s">
        <v>218</v>
      </c>
      <c r="E48" t="s">
        <v>221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1.34604040212748E-2</v>
      </c>
      <c r="M48">
        <v>1.34604040212748E-2</v>
      </c>
    </row>
    <row r="49" spans="1:13">
      <c r="A49" t="s">
        <v>217</v>
      </c>
      <c r="B49" t="s">
        <v>14</v>
      </c>
      <c r="C49" t="s">
        <v>64</v>
      </c>
      <c r="D49" t="s">
        <v>218</v>
      </c>
      <c r="E49" t="s">
        <v>221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1.5902117368476298E-2</v>
      </c>
      <c r="M49">
        <v>1.5902117368476298E-2</v>
      </c>
    </row>
    <row r="50" spans="1:13">
      <c r="A50" t="s">
        <v>217</v>
      </c>
      <c r="B50" t="s">
        <v>14</v>
      </c>
      <c r="C50" t="s">
        <v>69</v>
      </c>
      <c r="D50" t="s">
        <v>218</v>
      </c>
      <c r="E50" t="s">
        <v>221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1.0875263435194901E-2</v>
      </c>
      <c r="M50">
        <v>1.0875263435194901E-2</v>
      </c>
    </row>
    <row r="51" spans="1:13">
      <c r="A51" t="s">
        <v>217</v>
      </c>
      <c r="B51" t="s">
        <v>14</v>
      </c>
      <c r="C51" t="s">
        <v>70</v>
      </c>
      <c r="D51" t="s">
        <v>218</v>
      </c>
      <c r="E51" t="s">
        <v>221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1.0823557576601301E-2</v>
      </c>
      <c r="M51">
        <v>1.0823557576601301E-2</v>
      </c>
    </row>
    <row r="52" spans="1:13">
      <c r="A52" t="s">
        <v>217</v>
      </c>
      <c r="B52" t="s">
        <v>14</v>
      </c>
      <c r="C52" t="s">
        <v>136</v>
      </c>
      <c r="D52" t="s">
        <v>218</v>
      </c>
      <c r="E52" t="s">
        <v>221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1.0946059106357601E-2</v>
      </c>
      <c r="M52">
        <v>1.0946059106357601E-2</v>
      </c>
    </row>
    <row r="53" spans="1:13">
      <c r="A53" t="s">
        <v>217</v>
      </c>
      <c r="B53" t="s">
        <v>14</v>
      </c>
      <c r="C53" t="s">
        <v>71</v>
      </c>
      <c r="D53" t="s">
        <v>218</v>
      </c>
      <c r="E53" t="s">
        <v>221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1.23793448122469E-2</v>
      </c>
      <c r="M53">
        <v>1.23793448122469E-2</v>
      </c>
    </row>
    <row r="54" spans="1:13">
      <c r="A54" t="s">
        <v>217</v>
      </c>
      <c r="B54" t="s">
        <v>14</v>
      </c>
      <c r="C54" t="s">
        <v>87</v>
      </c>
      <c r="D54" t="s">
        <v>218</v>
      </c>
      <c r="E54" t="s">
        <v>221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1.7783866057838701E-2</v>
      </c>
      <c r="M54">
        <v>1.7783866057838701E-2</v>
      </c>
    </row>
    <row r="55" spans="1:13">
      <c r="A55" t="s">
        <v>217</v>
      </c>
      <c r="B55" t="s">
        <v>14</v>
      </c>
      <c r="C55" t="s">
        <v>86</v>
      </c>
      <c r="D55" t="s">
        <v>218</v>
      </c>
      <c r="E55" t="s">
        <v>221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2.0871971515326802E-2</v>
      </c>
      <c r="M55">
        <v>2.0871971515326802E-2</v>
      </c>
    </row>
    <row r="56" spans="1:13">
      <c r="A56" t="s">
        <v>217</v>
      </c>
      <c r="B56" t="s">
        <v>14</v>
      </c>
      <c r="C56" t="s">
        <v>90</v>
      </c>
      <c r="D56" t="s">
        <v>218</v>
      </c>
      <c r="E56" t="s">
        <v>221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1.6397220281969702E-2</v>
      </c>
      <c r="M56">
        <v>1.6397220281969702E-2</v>
      </c>
    </row>
    <row r="57" spans="1:13">
      <c r="A57" t="s">
        <v>217</v>
      </c>
      <c r="B57" t="s">
        <v>14</v>
      </c>
      <c r="C57" t="s">
        <v>91</v>
      </c>
      <c r="D57" t="s">
        <v>218</v>
      </c>
      <c r="E57" t="s">
        <v>221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2.9986743667255199E-2</v>
      </c>
      <c r="M57">
        <v>2.9986743667255199E-2</v>
      </c>
    </row>
    <row r="58" spans="1:13">
      <c r="A58" t="s">
        <v>217</v>
      </c>
      <c r="B58" t="s">
        <v>14</v>
      </c>
      <c r="C58" t="s">
        <v>88</v>
      </c>
      <c r="D58" t="s">
        <v>218</v>
      </c>
      <c r="E58" t="s">
        <v>221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1.34424657534247E-2</v>
      </c>
      <c r="M58">
        <v>1.34424657534247E-2</v>
      </c>
    </row>
    <row r="59" spans="1:13">
      <c r="A59" t="s">
        <v>217</v>
      </c>
      <c r="B59" t="s">
        <v>14</v>
      </c>
      <c r="C59" t="s">
        <v>93</v>
      </c>
      <c r="D59" t="s">
        <v>218</v>
      </c>
      <c r="E59" t="s">
        <v>221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1.16777135974941E-2</v>
      </c>
      <c r="M59">
        <v>1.16777135974941E-2</v>
      </c>
    </row>
    <row r="60" spans="1:13">
      <c r="A60" t="s">
        <v>217</v>
      </c>
      <c r="B60" t="s">
        <v>14</v>
      </c>
      <c r="C60" t="s">
        <v>97</v>
      </c>
      <c r="D60" t="s">
        <v>218</v>
      </c>
      <c r="E60" t="s">
        <v>221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9.7589168523886695E-4</v>
      </c>
      <c r="M60">
        <v>9.7589168523886695E-4</v>
      </c>
    </row>
    <row r="61" spans="1:13">
      <c r="A61" t="s">
        <v>217</v>
      </c>
      <c r="B61" t="s">
        <v>14</v>
      </c>
      <c r="C61" t="s">
        <v>92</v>
      </c>
      <c r="D61" t="s">
        <v>218</v>
      </c>
      <c r="E61" t="s">
        <v>221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1.39410555733958E-2</v>
      </c>
      <c r="M61">
        <v>1.39410555733958E-2</v>
      </c>
    </row>
    <row r="62" spans="1:13">
      <c r="A62" t="s">
        <v>217</v>
      </c>
      <c r="B62" t="s">
        <v>14</v>
      </c>
      <c r="C62" t="s">
        <v>89</v>
      </c>
      <c r="D62" t="s">
        <v>218</v>
      </c>
      <c r="E62" t="s">
        <v>221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2.01134837356341E-2</v>
      </c>
      <c r="M62">
        <v>2.01134837356341E-2</v>
      </c>
    </row>
    <row r="63" spans="1:13">
      <c r="A63" t="s">
        <v>217</v>
      </c>
      <c r="B63" t="s">
        <v>14</v>
      </c>
      <c r="C63" t="s">
        <v>94</v>
      </c>
      <c r="D63" t="s">
        <v>218</v>
      </c>
      <c r="E63" t="s">
        <v>221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1.3788861785020401E-2</v>
      </c>
      <c r="M63">
        <v>1.3788861785020401E-2</v>
      </c>
    </row>
    <row r="64" spans="1:13">
      <c r="A64" t="s">
        <v>217</v>
      </c>
      <c r="B64" t="s">
        <v>14</v>
      </c>
      <c r="C64" t="s">
        <v>95</v>
      </c>
      <c r="D64" t="s">
        <v>218</v>
      </c>
      <c r="E64" t="s">
        <v>221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1.1808127750471799E-2</v>
      </c>
      <c r="M64">
        <v>1.1808127750471799E-2</v>
      </c>
    </row>
    <row r="65" spans="1:13">
      <c r="A65" t="s">
        <v>217</v>
      </c>
      <c r="B65" t="s">
        <v>14</v>
      </c>
      <c r="C65" t="s">
        <v>219</v>
      </c>
      <c r="D65" t="s">
        <v>218</v>
      </c>
      <c r="E65" t="s">
        <v>221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4.36448583018159E-2</v>
      </c>
      <c r="M65">
        <v>4.36448583018159E-2</v>
      </c>
    </row>
    <row r="66" spans="1:13">
      <c r="A66" t="s">
        <v>217</v>
      </c>
      <c r="B66" t="s">
        <v>14</v>
      </c>
      <c r="C66" t="s">
        <v>96</v>
      </c>
      <c r="D66" t="s">
        <v>218</v>
      </c>
      <c r="E66" t="s">
        <v>221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1.3755627925516699E-2</v>
      </c>
      <c r="M66">
        <v>1.3755627925516699E-2</v>
      </c>
    </row>
    <row r="67" spans="1:13">
      <c r="A67" t="s">
        <v>217</v>
      </c>
      <c r="B67" t="s">
        <v>14</v>
      </c>
      <c r="C67" t="s">
        <v>112</v>
      </c>
      <c r="D67" t="s">
        <v>218</v>
      </c>
      <c r="E67" t="s">
        <v>221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1.3545205479452101E-2</v>
      </c>
      <c r="M67">
        <v>1.3545205479452101E-2</v>
      </c>
    </row>
    <row r="68" spans="1:13">
      <c r="A68" t="s">
        <v>217</v>
      </c>
      <c r="B68" t="s">
        <v>14</v>
      </c>
      <c r="C68" t="s">
        <v>111</v>
      </c>
      <c r="D68" t="s">
        <v>218</v>
      </c>
      <c r="E68" t="s">
        <v>221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2.3205860842012E-2</v>
      </c>
      <c r="M68">
        <v>2.3205860842012E-2</v>
      </c>
    </row>
    <row r="69" spans="1:13">
      <c r="A69" t="s">
        <v>217</v>
      </c>
      <c r="B69" t="s">
        <v>14</v>
      </c>
      <c r="C69" t="s">
        <v>115</v>
      </c>
      <c r="D69" t="s">
        <v>218</v>
      </c>
      <c r="E69" t="s">
        <v>221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1.6905741708612799E-2</v>
      </c>
      <c r="M69">
        <v>1.6905741708612799E-2</v>
      </c>
    </row>
    <row r="70" spans="1:13">
      <c r="A70" t="s">
        <v>217</v>
      </c>
      <c r="B70" t="s">
        <v>14</v>
      </c>
      <c r="C70" t="s">
        <v>116</v>
      </c>
      <c r="D70" t="s">
        <v>218</v>
      </c>
      <c r="E70" t="s">
        <v>221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2.8537772759784301E-2</v>
      </c>
      <c r="M70">
        <v>2.8537772759784301E-2</v>
      </c>
    </row>
    <row r="71" spans="1:13">
      <c r="A71" t="s">
        <v>217</v>
      </c>
      <c r="B71" t="s">
        <v>14</v>
      </c>
      <c r="C71" t="s">
        <v>113</v>
      </c>
      <c r="D71" t="s">
        <v>218</v>
      </c>
      <c r="E71" t="s">
        <v>221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1.53431506849315E-2</v>
      </c>
      <c r="M71">
        <v>1.53431506849315E-2</v>
      </c>
    </row>
    <row r="72" spans="1:13">
      <c r="A72" t="s">
        <v>217</v>
      </c>
      <c r="B72" t="s">
        <v>14</v>
      </c>
      <c r="C72" t="s">
        <v>118</v>
      </c>
      <c r="D72" t="s">
        <v>218</v>
      </c>
      <c r="E72" t="s">
        <v>221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1.5035273157845299E-2</v>
      </c>
      <c r="M72">
        <v>1.5035273157845299E-2</v>
      </c>
    </row>
    <row r="73" spans="1:13">
      <c r="A73" t="s">
        <v>217</v>
      </c>
      <c r="B73" t="s">
        <v>14</v>
      </c>
      <c r="C73" t="s">
        <v>122</v>
      </c>
      <c r="D73" t="s">
        <v>218</v>
      </c>
      <c r="E73" t="s">
        <v>221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1.6330345396658901E-3</v>
      </c>
      <c r="M73">
        <v>1.6330345396658901E-3</v>
      </c>
    </row>
    <row r="74" spans="1:13">
      <c r="A74" t="s">
        <v>217</v>
      </c>
      <c r="B74" t="s">
        <v>14</v>
      </c>
      <c r="C74" t="s">
        <v>117</v>
      </c>
      <c r="D74" t="s">
        <v>218</v>
      </c>
      <c r="E74" t="s">
        <v>221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1.71705033816347E-2</v>
      </c>
      <c r="M74">
        <v>1.71705033816347E-2</v>
      </c>
    </row>
    <row r="75" spans="1:13">
      <c r="A75" t="s">
        <v>217</v>
      </c>
      <c r="B75" t="s">
        <v>14</v>
      </c>
      <c r="C75" t="s">
        <v>114</v>
      </c>
      <c r="D75" t="s">
        <v>218</v>
      </c>
      <c r="E75" t="s">
        <v>221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2.20120031139646E-2</v>
      </c>
      <c r="M75">
        <v>2.20120031139646E-2</v>
      </c>
    </row>
    <row r="76" spans="1:13">
      <c r="A76" t="s">
        <v>217</v>
      </c>
      <c r="B76" t="s">
        <v>14</v>
      </c>
      <c r="C76" t="s">
        <v>119</v>
      </c>
      <c r="D76" t="s">
        <v>218</v>
      </c>
      <c r="E76" t="s">
        <v>221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1.5844216359380301E-2</v>
      </c>
      <c r="M76">
        <v>1.5844216359380301E-2</v>
      </c>
    </row>
    <row r="77" spans="1:13">
      <c r="A77" t="s">
        <v>217</v>
      </c>
      <c r="B77" t="s">
        <v>14</v>
      </c>
      <c r="C77" t="s">
        <v>120</v>
      </c>
      <c r="D77" t="s">
        <v>218</v>
      </c>
      <c r="E77" t="s">
        <v>221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1.4316024530344E-2</v>
      </c>
      <c r="M77">
        <v>1.4316024530344E-2</v>
      </c>
    </row>
    <row r="78" spans="1:13">
      <c r="A78" t="s">
        <v>217</v>
      </c>
      <c r="B78" t="s">
        <v>14</v>
      </c>
      <c r="C78" t="s">
        <v>220</v>
      </c>
      <c r="D78" t="s">
        <v>218</v>
      </c>
      <c r="E78" t="s">
        <v>221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4.6408942067286699E-2</v>
      </c>
      <c r="M78">
        <v>4.6408942067286699E-2</v>
      </c>
    </row>
    <row r="79" spans="1:13">
      <c r="A79" t="s">
        <v>217</v>
      </c>
      <c r="B79" t="s">
        <v>14</v>
      </c>
      <c r="C79" t="s">
        <v>121</v>
      </c>
      <c r="D79" t="s">
        <v>218</v>
      </c>
      <c r="E79" t="s">
        <v>221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1.8495641261436602E-2</v>
      </c>
      <c r="M79">
        <v>1.8495641261436602E-2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79"/>
  <sheetViews>
    <sheetView workbookViewId="0"/>
  </sheetViews>
  <sheetFormatPr defaultRowHeight="12.75"/>
  <cols>
    <col min="3" max="3" width="19.710937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5</v>
      </c>
      <c r="C2" t="s">
        <v>268</v>
      </c>
      <c r="D2" t="s">
        <v>218</v>
      </c>
      <c r="E2" t="s">
        <v>218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1288.2597646248</v>
      </c>
      <c r="M2">
        <v>1288.2597646248</v>
      </c>
    </row>
    <row r="3" spans="1:13">
      <c r="A3" t="s">
        <v>217</v>
      </c>
      <c r="B3" t="s">
        <v>5</v>
      </c>
      <c r="C3" t="s">
        <v>269</v>
      </c>
      <c r="D3" t="s">
        <v>218</v>
      </c>
      <c r="E3" t="s">
        <v>218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386.53394953849499</v>
      </c>
      <c r="M3">
        <v>386.53394953849499</v>
      </c>
    </row>
    <row r="4" spans="1:13">
      <c r="A4" t="s">
        <v>217</v>
      </c>
      <c r="B4" t="s">
        <v>5</v>
      </c>
      <c r="C4" t="s">
        <v>270</v>
      </c>
      <c r="D4" t="s">
        <v>218</v>
      </c>
      <c r="E4" t="s">
        <v>218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22.786262647254301</v>
      </c>
      <c r="M4">
        <v>22.786262647254301</v>
      </c>
    </row>
    <row r="5" spans="1:13">
      <c r="A5" t="s">
        <v>217</v>
      </c>
      <c r="B5" t="s">
        <v>5</v>
      </c>
      <c r="C5" t="s">
        <v>49</v>
      </c>
      <c r="D5" t="s">
        <v>218</v>
      </c>
      <c r="E5" t="s">
        <v>218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4.60248564497463E-3</v>
      </c>
      <c r="M5">
        <v>4.60248564497463E-3</v>
      </c>
    </row>
    <row r="6" spans="1:13">
      <c r="A6" t="s">
        <v>217</v>
      </c>
      <c r="B6" t="s">
        <v>5</v>
      </c>
      <c r="C6" t="s">
        <v>48</v>
      </c>
      <c r="D6" t="s">
        <v>218</v>
      </c>
      <c r="E6" t="s">
        <v>218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0.44644110756253902</v>
      </c>
      <c r="M6">
        <v>0.44644110756253902</v>
      </c>
    </row>
    <row r="7" spans="1:13">
      <c r="A7" t="s">
        <v>217</v>
      </c>
      <c r="B7" t="s">
        <v>5</v>
      </c>
      <c r="C7" t="s">
        <v>52</v>
      </c>
      <c r="D7" t="s">
        <v>218</v>
      </c>
      <c r="E7" t="s">
        <v>218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57.948362593993899</v>
      </c>
      <c r="M7">
        <v>57.948362593993899</v>
      </c>
    </row>
    <row r="8" spans="1:13">
      <c r="A8" t="s">
        <v>217</v>
      </c>
      <c r="B8" t="s">
        <v>5</v>
      </c>
      <c r="C8" t="s">
        <v>53</v>
      </c>
      <c r="D8" t="s">
        <v>218</v>
      </c>
      <c r="E8" t="s">
        <v>218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40.7764886525935</v>
      </c>
      <c r="M8">
        <v>40.7764886525935</v>
      </c>
    </row>
    <row r="9" spans="1:13">
      <c r="A9" t="s">
        <v>217</v>
      </c>
      <c r="B9" t="s">
        <v>5</v>
      </c>
      <c r="C9" t="s">
        <v>50</v>
      </c>
      <c r="D9" t="s">
        <v>218</v>
      </c>
      <c r="E9" t="s">
        <v>218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1.53416188165821E-3</v>
      </c>
      <c r="M9">
        <v>1.53416188165821E-3</v>
      </c>
    </row>
    <row r="10" spans="1:13">
      <c r="A10" t="s">
        <v>217</v>
      </c>
      <c r="B10" t="s">
        <v>5</v>
      </c>
      <c r="C10" t="s">
        <v>55</v>
      </c>
      <c r="D10" t="s">
        <v>218</v>
      </c>
      <c r="E10" t="s">
        <v>218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84.248499731260594</v>
      </c>
      <c r="M10">
        <v>84.248499731260594</v>
      </c>
    </row>
    <row r="11" spans="1:13">
      <c r="A11" t="s">
        <v>217</v>
      </c>
      <c r="B11" t="s">
        <v>5</v>
      </c>
      <c r="C11" t="s">
        <v>59</v>
      </c>
      <c r="D11" t="s">
        <v>218</v>
      </c>
      <c r="E11" t="s">
        <v>218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13.449997216497501</v>
      </c>
      <c r="M11">
        <v>13.449997216497501</v>
      </c>
    </row>
    <row r="12" spans="1:13">
      <c r="A12" t="s">
        <v>217</v>
      </c>
      <c r="B12" t="s">
        <v>5</v>
      </c>
      <c r="C12" t="s">
        <v>54</v>
      </c>
      <c r="D12" t="s">
        <v>218</v>
      </c>
      <c r="E12" t="s">
        <v>218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6.0185170617451504</v>
      </c>
      <c r="M12">
        <v>6.0185170617451504</v>
      </c>
    </row>
    <row r="13" spans="1:13">
      <c r="A13" t="s">
        <v>217</v>
      </c>
      <c r="B13" t="s">
        <v>5</v>
      </c>
      <c r="C13" t="s">
        <v>51</v>
      </c>
      <c r="D13" t="s">
        <v>218</v>
      </c>
      <c r="E13" t="s">
        <v>218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2.9241125464405502</v>
      </c>
      <c r="M13">
        <v>2.9241125464405502</v>
      </c>
    </row>
    <row r="14" spans="1:13">
      <c r="A14" t="s">
        <v>217</v>
      </c>
      <c r="B14" t="s">
        <v>5</v>
      </c>
      <c r="C14" t="s">
        <v>56</v>
      </c>
      <c r="D14" t="s">
        <v>218</v>
      </c>
      <c r="E14" t="s">
        <v>218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2.14782663432149E-2</v>
      </c>
      <c r="M14">
        <v>2.14782663432149E-2</v>
      </c>
    </row>
    <row r="15" spans="1:13">
      <c r="A15" t="s">
        <v>217</v>
      </c>
      <c r="B15" t="s">
        <v>5</v>
      </c>
      <c r="C15" t="s">
        <v>57</v>
      </c>
      <c r="D15" t="s">
        <v>218</v>
      </c>
      <c r="E15" t="s">
        <v>218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0.671962904166296</v>
      </c>
      <c r="M15">
        <v>0.671962904166296</v>
      </c>
    </row>
    <row r="16" spans="1:13">
      <c r="A16" t="s">
        <v>217</v>
      </c>
      <c r="B16" t="s">
        <v>5</v>
      </c>
      <c r="C16" t="s">
        <v>58</v>
      </c>
      <c r="D16" t="s">
        <v>218</v>
      </c>
      <c r="E16" t="s">
        <v>218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0.28688827187008498</v>
      </c>
      <c r="M16">
        <v>0.28688827187008498</v>
      </c>
    </row>
    <row r="17" spans="1:13">
      <c r="A17" t="s">
        <v>217</v>
      </c>
      <c r="B17" t="s">
        <v>5</v>
      </c>
      <c r="C17" t="s">
        <v>74</v>
      </c>
      <c r="D17" t="s">
        <v>218</v>
      </c>
      <c r="E17" t="s">
        <v>218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1.8468309117856099E-3</v>
      </c>
      <c r="M17">
        <v>1.8468309117856099E-3</v>
      </c>
    </row>
    <row r="18" spans="1:13">
      <c r="A18" t="s">
        <v>217</v>
      </c>
      <c r="B18" t="s">
        <v>5</v>
      </c>
      <c r="C18" t="s">
        <v>73</v>
      </c>
      <c r="D18" t="s">
        <v>218</v>
      </c>
      <c r="E18" t="s">
        <v>218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12.695115687614299</v>
      </c>
      <c r="M18">
        <v>12.695115687614299</v>
      </c>
    </row>
    <row r="19" spans="1:13">
      <c r="A19" t="s">
        <v>217</v>
      </c>
      <c r="B19" t="s">
        <v>5</v>
      </c>
      <c r="C19" t="s">
        <v>77</v>
      </c>
      <c r="D19" t="s">
        <v>218</v>
      </c>
      <c r="E19" t="s">
        <v>218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23.5378599707077</v>
      </c>
      <c r="M19">
        <v>23.5378599707077</v>
      </c>
    </row>
    <row r="20" spans="1:13">
      <c r="A20" t="s">
        <v>217</v>
      </c>
      <c r="B20" t="s">
        <v>5</v>
      </c>
      <c r="C20" t="s">
        <v>78</v>
      </c>
      <c r="D20" t="s">
        <v>218</v>
      </c>
      <c r="E20" t="s">
        <v>218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40.632126890195302</v>
      </c>
      <c r="M20">
        <v>40.632126890195302</v>
      </c>
    </row>
    <row r="21" spans="1:13">
      <c r="A21" t="s">
        <v>217</v>
      </c>
      <c r="B21" t="s">
        <v>5</v>
      </c>
      <c r="C21" t="s">
        <v>75</v>
      </c>
      <c r="D21" t="s">
        <v>218</v>
      </c>
      <c r="E21" t="s">
        <v>218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5</v>
      </c>
      <c r="C22" t="s">
        <v>80</v>
      </c>
      <c r="D22" t="s">
        <v>218</v>
      </c>
      <c r="E22" t="s">
        <v>218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416.22766991277098</v>
      </c>
      <c r="M22">
        <v>416.22766991277098</v>
      </c>
    </row>
    <row r="23" spans="1:13">
      <c r="A23" t="s">
        <v>217</v>
      </c>
      <c r="B23" t="s">
        <v>5</v>
      </c>
      <c r="C23" t="s">
        <v>84</v>
      </c>
      <c r="D23" t="s">
        <v>218</v>
      </c>
      <c r="E23" t="s">
        <v>218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1.87822703728597</v>
      </c>
      <c r="M23">
        <v>1.87822703728597</v>
      </c>
    </row>
    <row r="24" spans="1:13">
      <c r="A24" t="s">
        <v>217</v>
      </c>
      <c r="B24" t="s">
        <v>5</v>
      </c>
      <c r="C24" t="s">
        <v>79</v>
      </c>
      <c r="D24" t="s">
        <v>218</v>
      </c>
      <c r="E24" t="s">
        <v>218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229.59247846045201</v>
      </c>
      <c r="M24">
        <v>229.59247846045201</v>
      </c>
    </row>
    <row r="25" spans="1:13">
      <c r="A25" t="s">
        <v>217</v>
      </c>
      <c r="B25" t="s">
        <v>5</v>
      </c>
      <c r="C25" t="s">
        <v>76</v>
      </c>
      <c r="D25" t="s">
        <v>218</v>
      </c>
      <c r="E25" t="s">
        <v>218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8.5563676143027507</v>
      </c>
      <c r="M25">
        <v>8.5563676143027507</v>
      </c>
    </row>
    <row r="26" spans="1:13">
      <c r="A26" t="s">
        <v>217</v>
      </c>
      <c r="B26" t="s">
        <v>5</v>
      </c>
      <c r="C26" t="s">
        <v>81</v>
      </c>
      <c r="D26" t="s">
        <v>218</v>
      </c>
      <c r="E26" t="s">
        <v>218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1.1431883343953</v>
      </c>
      <c r="M26">
        <v>1.1431883343953</v>
      </c>
    </row>
    <row r="27" spans="1:13">
      <c r="A27" t="s">
        <v>217</v>
      </c>
      <c r="B27" t="s">
        <v>5</v>
      </c>
      <c r="C27" t="s">
        <v>82</v>
      </c>
      <c r="D27" t="s">
        <v>218</v>
      </c>
      <c r="E27" t="s">
        <v>218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31.194820930970799</v>
      </c>
      <c r="M27">
        <v>31.194820930970799</v>
      </c>
    </row>
    <row r="28" spans="1:13">
      <c r="A28" t="s">
        <v>217</v>
      </c>
      <c r="B28" t="s">
        <v>5</v>
      </c>
      <c r="C28" t="s">
        <v>83</v>
      </c>
      <c r="D28" t="s">
        <v>218</v>
      </c>
      <c r="E28" t="s">
        <v>218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0.89201933039245196</v>
      </c>
      <c r="M28">
        <v>0.89201933039245196</v>
      </c>
    </row>
    <row r="29" spans="1:13">
      <c r="A29" t="s">
        <v>217</v>
      </c>
      <c r="B29" t="s">
        <v>5</v>
      </c>
      <c r="C29" t="s">
        <v>99</v>
      </c>
      <c r="D29" t="s">
        <v>218</v>
      </c>
      <c r="E29" t="s">
        <v>218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5</v>
      </c>
      <c r="C30" t="s">
        <v>98</v>
      </c>
      <c r="D30" t="s">
        <v>218</v>
      </c>
      <c r="E30" t="s">
        <v>218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4.3523961222963896</v>
      </c>
      <c r="M30">
        <v>4.3523961222963896</v>
      </c>
    </row>
    <row r="31" spans="1:13">
      <c r="A31" t="s">
        <v>217</v>
      </c>
      <c r="B31" t="s">
        <v>5</v>
      </c>
      <c r="C31" t="s">
        <v>102</v>
      </c>
      <c r="D31" t="s">
        <v>218</v>
      </c>
      <c r="E31" t="s">
        <v>218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17.188553714322801</v>
      </c>
      <c r="M31">
        <v>17.188553714322801</v>
      </c>
    </row>
    <row r="32" spans="1:13">
      <c r="A32" t="s">
        <v>217</v>
      </c>
      <c r="B32" t="s">
        <v>5</v>
      </c>
      <c r="C32" t="s">
        <v>103</v>
      </c>
      <c r="D32" t="s">
        <v>218</v>
      </c>
      <c r="E32" t="s">
        <v>218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31.642874880344099</v>
      </c>
      <c r="M32">
        <v>31.642874880344099</v>
      </c>
    </row>
    <row r="33" spans="1:13">
      <c r="A33" t="s">
        <v>217</v>
      </c>
      <c r="B33" t="s">
        <v>5</v>
      </c>
      <c r="C33" t="s">
        <v>100</v>
      </c>
      <c r="D33" t="s">
        <v>218</v>
      </c>
      <c r="E33" t="s">
        <v>218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5</v>
      </c>
      <c r="C34" t="s">
        <v>105</v>
      </c>
      <c r="D34" t="s">
        <v>218</v>
      </c>
      <c r="E34" t="s">
        <v>218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113.656207454399</v>
      </c>
      <c r="M34">
        <v>113.656207454399</v>
      </c>
    </row>
    <row r="35" spans="1:13">
      <c r="A35" t="s">
        <v>217</v>
      </c>
      <c r="B35" t="s">
        <v>5</v>
      </c>
      <c r="C35" t="s">
        <v>109</v>
      </c>
      <c r="D35" t="s">
        <v>218</v>
      </c>
      <c r="E35" t="s">
        <v>218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0.518467249677939</v>
      </c>
      <c r="M35">
        <v>0.518467249677939</v>
      </c>
    </row>
    <row r="36" spans="1:13">
      <c r="A36" t="s">
        <v>217</v>
      </c>
      <c r="B36" t="s">
        <v>5</v>
      </c>
      <c r="C36" t="s">
        <v>104</v>
      </c>
      <c r="D36" t="s">
        <v>218</v>
      </c>
      <c r="E36" t="s">
        <v>218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503.64454388714699</v>
      </c>
      <c r="M36">
        <v>503.64454388714699</v>
      </c>
    </row>
    <row r="37" spans="1:13">
      <c r="A37" t="s">
        <v>217</v>
      </c>
      <c r="B37" t="s">
        <v>5</v>
      </c>
      <c r="C37" t="s">
        <v>101</v>
      </c>
      <c r="D37" t="s">
        <v>218</v>
      </c>
      <c r="E37" t="s">
        <v>218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15.979706390073799</v>
      </c>
      <c r="M37">
        <v>15.979706390073799</v>
      </c>
    </row>
    <row r="38" spans="1:13">
      <c r="A38" t="s">
        <v>217</v>
      </c>
      <c r="B38" t="s">
        <v>5</v>
      </c>
      <c r="C38" t="s">
        <v>106</v>
      </c>
      <c r="D38" t="s">
        <v>218</v>
      </c>
      <c r="E38" t="s">
        <v>218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2.1038855236931102</v>
      </c>
      <c r="M38">
        <v>2.1038855236931102</v>
      </c>
    </row>
    <row r="39" spans="1:13">
      <c r="A39" t="s">
        <v>217</v>
      </c>
      <c r="B39" t="s">
        <v>5</v>
      </c>
      <c r="C39" t="s">
        <v>107</v>
      </c>
      <c r="D39" t="s">
        <v>218</v>
      </c>
      <c r="E39" t="s">
        <v>218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31.749297105278</v>
      </c>
      <c r="M39">
        <v>31.749297105278</v>
      </c>
    </row>
    <row r="40" spans="1:13">
      <c r="A40" t="s">
        <v>217</v>
      </c>
      <c r="B40" t="s">
        <v>5</v>
      </c>
      <c r="C40" t="s">
        <v>108</v>
      </c>
      <c r="D40" t="s">
        <v>218</v>
      </c>
      <c r="E40" t="s">
        <v>218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3.5937966727676098</v>
      </c>
      <c r="M40">
        <v>3.5937966727676098</v>
      </c>
    </row>
    <row r="41" spans="1:13">
      <c r="A41" t="s">
        <v>217</v>
      </c>
      <c r="B41" t="s">
        <v>5</v>
      </c>
      <c r="C41" t="s">
        <v>62</v>
      </c>
      <c r="D41" t="s">
        <v>218</v>
      </c>
      <c r="E41" t="s">
        <v>218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6.16583088597027E-3</v>
      </c>
      <c r="M41">
        <v>6.16583088597027E-3</v>
      </c>
    </row>
    <row r="42" spans="1:13">
      <c r="A42" t="s">
        <v>217</v>
      </c>
      <c r="B42" t="s">
        <v>5</v>
      </c>
      <c r="C42" t="s">
        <v>61</v>
      </c>
      <c r="D42" t="s">
        <v>218</v>
      </c>
      <c r="E42" t="s">
        <v>218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7.2981416865295301E-2</v>
      </c>
      <c r="M42">
        <v>7.2981416865295301E-2</v>
      </c>
    </row>
    <row r="43" spans="1:13">
      <c r="A43" t="s">
        <v>217</v>
      </c>
      <c r="B43" t="s">
        <v>5</v>
      </c>
      <c r="C43" t="s">
        <v>65</v>
      </c>
      <c r="D43" t="s">
        <v>218</v>
      </c>
      <c r="E43" t="s">
        <v>218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57.9285140776459</v>
      </c>
      <c r="M43">
        <v>57.9285140776459</v>
      </c>
    </row>
    <row r="44" spans="1:13">
      <c r="A44" t="s">
        <v>217</v>
      </c>
      <c r="B44" t="s">
        <v>5</v>
      </c>
      <c r="C44" t="s">
        <v>66</v>
      </c>
      <c r="D44" t="s">
        <v>218</v>
      </c>
      <c r="E44" t="s">
        <v>218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40.6503144774357</v>
      </c>
      <c r="M44">
        <v>40.6503144774357</v>
      </c>
    </row>
    <row r="45" spans="1:13">
      <c r="A45" t="s">
        <v>217</v>
      </c>
      <c r="B45" t="s">
        <v>5</v>
      </c>
      <c r="C45" t="s">
        <v>63</v>
      </c>
      <c r="D45" t="s">
        <v>218</v>
      </c>
      <c r="E45" t="s">
        <v>218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4.6243731644776999E-3</v>
      </c>
      <c r="M45">
        <v>4.6243731644776999E-3</v>
      </c>
    </row>
    <row r="46" spans="1:13">
      <c r="A46" t="s">
        <v>217</v>
      </c>
      <c r="B46" t="s">
        <v>5</v>
      </c>
      <c r="C46" t="s">
        <v>68</v>
      </c>
      <c r="D46" t="s">
        <v>218</v>
      </c>
      <c r="E46" t="s">
        <v>218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83.712477385051997</v>
      </c>
      <c r="M46">
        <v>83.712477385051997</v>
      </c>
    </row>
    <row r="47" spans="1:13">
      <c r="A47" t="s">
        <v>217</v>
      </c>
      <c r="B47" t="s">
        <v>5</v>
      </c>
      <c r="C47" t="s">
        <v>72</v>
      </c>
      <c r="D47" t="s">
        <v>218</v>
      </c>
      <c r="E47" t="s">
        <v>218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13.2185328657539</v>
      </c>
      <c r="M47">
        <v>13.2185328657539</v>
      </c>
    </row>
    <row r="48" spans="1:13">
      <c r="A48" t="s">
        <v>217</v>
      </c>
      <c r="B48" t="s">
        <v>5</v>
      </c>
      <c r="C48" t="s">
        <v>67</v>
      </c>
      <c r="D48" t="s">
        <v>218</v>
      </c>
      <c r="E48" t="s">
        <v>218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5.5713611094292901</v>
      </c>
      <c r="M48">
        <v>5.5713611094292901</v>
      </c>
    </row>
    <row r="49" spans="1:13">
      <c r="A49" t="s">
        <v>217</v>
      </c>
      <c r="B49" t="s">
        <v>5</v>
      </c>
      <c r="C49" t="s">
        <v>64</v>
      </c>
      <c r="D49" t="s">
        <v>218</v>
      </c>
      <c r="E49" t="s">
        <v>218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2.6718791353017699</v>
      </c>
      <c r="M49">
        <v>2.6718791353017699</v>
      </c>
    </row>
    <row r="50" spans="1:13">
      <c r="A50" t="s">
        <v>217</v>
      </c>
      <c r="B50" t="s">
        <v>5</v>
      </c>
      <c r="C50" t="s">
        <v>69</v>
      </c>
      <c r="D50" t="s">
        <v>218</v>
      </c>
      <c r="E50" t="s">
        <v>218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2.0038950379403401E-2</v>
      </c>
      <c r="M50">
        <v>2.0038950379403401E-2</v>
      </c>
    </row>
    <row r="51" spans="1:13">
      <c r="A51" t="s">
        <v>217</v>
      </c>
      <c r="B51" t="s">
        <v>5</v>
      </c>
      <c r="C51" t="s">
        <v>70</v>
      </c>
      <c r="D51" t="s">
        <v>218</v>
      </c>
      <c r="E51" t="s">
        <v>218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0.60116851138210203</v>
      </c>
      <c r="M51">
        <v>0.60116851138210203</v>
      </c>
    </row>
    <row r="52" spans="1:13">
      <c r="A52" t="s">
        <v>217</v>
      </c>
      <c r="B52" t="s">
        <v>5</v>
      </c>
      <c r="C52" t="s">
        <v>136</v>
      </c>
      <c r="D52" t="s">
        <v>218</v>
      </c>
      <c r="E52" t="s">
        <v>218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2.0679888499999999</v>
      </c>
      <c r="M52">
        <v>2.0679888499999999</v>
      </c>
    </row>
    <row r="53" spans="1:13">
      <c r="A53" t="s">
        <v>217</v>
      </c>
      <c r="B53" t="s">
        <v>5</v>
      </c>
      <c r="C53" t="s">
        <v>71</v>
      </c>
      <c r="D53" t="s">
        <v>218</v>
      </c>
      <c r="E53" t="s">
        <v>218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0.272838016704185</v>
      </c>
      <c r="M53">
        <v>0.272838016704185</v>
      </c>
    </row>
    <row r="54" spans="1:13">
      <c r="A54" t="s">
        <v>217</v>
      </c>
      <c r="B54" t="s">
        <v>5</v>
      </c>
      <c r="C54" t="s">
        <v>87</v>
      </c>
      <c r="D54" t="s">
        <v>218</v>
      </c>
      <c r="E54" t="s">
        <v>218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5.5740886571593396E-3</v>
      </c>
      <c r="M54">
        <v>5.5740886571593396E-3</v>
      </c>
    </row>
    <row r="55" spans="1:13">
      <c r="A55" t="s">
        <v>217</v>
      </c>
      <c r="B55" t="s">
        <v>5</v>
      </c>
      <c r="C55" t="s">
        <v>86</v>
      </c>
      <c r="D55" t="s">
        <v>218</v>
      </c>
      <c r="E55" t="s">
        <v>218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10.733427957635</v>
      </c>
      <c r="M55">
        <v>10.733427957635</v>
      </c>
    </row>
    <row r="56" spans="1:13">
      <c r="A56" t="s">
        <v>217</v>
      </c>
      <c r="B56" t="s">
        <v>5</v>
      </c>
      <c r="C56" t="s">
        <v>90</v>
      </c>
      <c r="D56" t="s">
        <v>218</v>
      </c>
      <c r="E56" t="s">
        <v>218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22.585798472308099</v>
      </c>
      <c r="M56">
        <v>22.585798472308099</v>
      </c>
    </row>
    <row r="57" spans="1:13">
      <c r="A57" t="s">
        <v>217</v>
      </c>
      <c r="B57" t="s">
        <v>5</v>
      </c>
      <c r="C57" t="s">
        <v>91</v>
      </c>
      <c r="D57" t="s">
        <v>218</v>
      </c>
      <c r="E57" t="s">
        <v>218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39.215162966166801</v>
      </c>
      <c r="M57">
        <v>39.215162966166801</v>
      </c>
    </row>
    <row r="58" spans="1:13">
      <c r="A58" t="s">
        <v>217</v>
      </c>
      <c r="B58" t="s">
        <v>5</v>
      </c>
      <c r="C58" t="s">
        <v>88</v>
      </c>
      <c r="D58" t="s">
        <v>218</v>
      </c>
      <c r="E58" t="s">
        <v>218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1.8580295523864499E-3</v>
      </c>
      <c r="M58">
        <v>1.8580295523864499E-3</v>
      </c>
    </row>
    <row r="59" spans="1:13">
      <c r="A59" t="s">
        <v>217</v>
      </c>
      <c r="B59" t="s">
        <v>5</v>
      </c>
      <c r="C59" t="s">
        <v>93</v>
      </c>
      <c r="D59" t="s">
        <v>218</v>
      </c>
      <c r="E59" t="s">
        <v>218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416.13689599283401</v>
      </c>
      <c r="M59">
        <v>416.13689599283401</v>
      </c>
    </row>
    <row r="60" spans="1:13">
      <c r="A60" t="s">
        <v>217</v>
      </c>
      <c r="B60" t="s">
        <v>5</v>
      </c>
      <c r="C60" t="s">
        <v>97</v>
      </c>
      <c r="D60" t="s">
        <v>218</v>
      </c>
      <c r="E60" t="s">
        <v>218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1.88961605477702</v>
      </c>
      <c r="M60">
        <v>1.88961605477702</v>
      </c>
    </row>
    <row r="61" spans="1:13">
      <c r="A61" t="s">
        <v>217</v>
      </c>
      <c r="B61" t="s">
        <v>5</v>
      </c>
      <c r="C61" t="s">
        <v>92</v>
      </c>
      <c r="D61" t="s">
        <v>218</v>
      </c>
      <c r="E61" t="s">
        <v>218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228.51307179285001</v>
      </c>
      <c r="M61">
        <v>228.51307179285001</v>
      </c>
    </row>
    <row r="62" spans="1:13">
      <c r="A62" t="s">
        <v>217</v>
      </c>
      <c r="B62" t="s">
        <v>5</v>
      </c>
      <c r="C62" t="s">
        <v>89</v>
      </c>
      <c r="D62" t="s">
        <v>218</v>
      </c>
      <c r="E62" t="s">
        <v>218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7.6193704278352996</v>
      </c>
      <c r="M62">
        <v>7.6193704278352996</v>
      </c>
    </row>
    <row r="63" spans="1:13">
      <c r="A63" t="s">
        <v>217</v>
      </c>
      <c r="B63" t="s">
        <v>5</v>
      </c>
      <c r="C63" t="s">
        <v>94</v>
      </c>
      <c r="D63" t="s">
        <v>218</v>
      </c>
      <c r="E63" t="s">
        <v>218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1.18913891352733</v>
      </c>
      <c r="M63">
        <v>1.18913891352733</v>
      </c>
    </row>
    <row r="64" spans="1:13">
      <c r="A64" t="s">
        <v>217</v>
      </c>
      <c r="B64" t="s">
        <v>5</v>
      </c>
      <c r="C64" t="s">
        <v>95</v>
      </c>
      <c r="D64" t="s">
        <v>218</v>
      </c>
      <c r="E64" t="s">
        <v>218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29.897144760948802</v>
      </c>
      <c r="M64">
        <v>29.897144760948802</v>
      </c>
    </row>
    <row r="65" spans="1:13">
      <c r="A65" t="s">
        <v>217</v>
      </c>
      <c r="B65" t="s">
        <v>5</v>
      </c>
      <c r="C65" t="s">
        <v>219</v>
      </c>
      <c r="D65" t="s">
        <v>218</v>
      </c>
      <c r="E65" t="s">
        <v>218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7.6635172100000002</v>
      </c>
      <c r="M65">
        <v>7.6635172100000002</v>
      </c>
    </row>
    <row r="66" spans="1:13">
      <c r="A66" t="s">
        <v>217</v>
      </c>
      <c r="B66" t="s">
        <v>5</v>
      </c>
      <c r="C66" t="s">
        <v>96</v>
      </c>
      <c r="D66" t="s">
        <v>218</v>
      </c>
      <c r="E66" t="s">
        <v>218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0.90114433290742701</v>
      </c>
      <c r="M66">
        <v>0.90114433290742701</v>
      </c>
    </row>
    <row r="67" spans="1:13">
      <c r="A67" t="s">
        <v>217</v>
      </c>
      <c r="B67" t="s">
        <v>5</v>
      </c>
      <c r="C67" t="s">
        <v>112</v>
      </c>
      <c r="D67" t="s">
        <v>218</v>
      </c>
      <c r="E67" t="s">
        <v>218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5.5128491828853E-3</v>
      </c>
      <c r="M67">
        <v>5.5128491828853E-3</v>
      </c>
    </row>
    <row r="68" spans="1:13">
      <c r="A68" t="s">
        <v>217</v>
      </c>
      <c r="B68" t="s">
        <v>5</v>
      </c>
      <c r="C68" t="s">
        <v>111</v>
      </c>
      <c r="D68" t="s">
        <v>218</v>
      </c>
      <c r="E68" t="s">
        <v>218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3.0969808497153899</v>
      </c>
      <c r="M68">
        <v>3.0969808497153899</v>
      </c>
    </row>
    <row r="69" spans="1:13">
      <c r="A69" t="s">
        <v>217</v>
      </c>
      <c r="B69" t="s">
        <v>5</v>
      </c>
      <c r="C69" t="s">
        <v>115</v>
      </c>
      <c r="D69" t="s">
        <v>218</v>
      </c>
      <c r="E69" t="s">
        <v>218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16.327818888640099</v>
      </c>
      <c r="M69">
        <v>16.327818888640099</v>
      </c>
    </row>
    <row r="70" spans="1:13">
      <c r="A70" t="s">
        <v>217</v>
      </c>
      <c r="B70" t="s">
        <v>5</v>
      </c>
      <c r="C70" t="s">
        <v>116</v>
      </c>
      <c r="D70" t="s">
        <v>218</v>
      </c>
      <c r="E70" t="s">
        <v>218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30.732893803519399</v>
      </c>
      <c r="M70">
        <v>30.732893803519399</v>
      </c>
    </row>
    <row r="71" spans="1:13">
      <c r="A71" t="s">
        <v>217</v>
      </c>
      <c r="B71" t="s">
        <v>5</v>
      </c>
      <c r="C71" t="s">
        <v>113</v>
      </c>
      <c r="D71" t="s">
        <v>218</v>
      </c>
      <c r="E71" t="s">
        <v>218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5.5128491828853E-3</v>
      </c>
      <c r="M71">
        <v>5.5128491828853E-3</v>
      </c>
    </row>
    <row r="72" spans="1:13">
      <c r="A72" t="s">
        <v>217</v>
      </c>
      <c r="B72" t="s">
        <v>5</v>
      </c>
      <c r="C72" t="s">
        <v>118</v>
      </c>
      <c r="D72" t="s">
        <v>218</v>
      </c>
      <c r="E72" t="s">
        <v>218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113.466977915671</v>
      </c>
      <c r="M72">
        <v>113.466977915671</v>
      </c>
    </row>
    <row r="73" spans="1:13">
      <c r="A73" t="s">
        <v>217</v>
      </c>
      <c r="B73" t="s">
        <v>5</v>
      </c>
      <c r="C73" t="s">
        <v>122</v>
      </c>
      <c r="D73" t="s">
        <v>218</v>
      </c>
      <c r="E73" t="s">
        <v>218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0.52372067237410302</v>
      </c>
      <c r="M73">
        <v>0.52372067237410302</v>
      </c>
    </row>
    <row r="74" spans="1:13">
      <c r="A74" t="s">
        <v>217</v>
      </c>
      <c r="B74" t="s">
        <v>5</v>
      </c>
      <c r="C74" t="s">
        <v>117</v>
      </c>
      <c r="D74" t="s">
        <v>218</v>
      </c>
      <c r="E74" t="s">
        <v>218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503.83458498036998</v>
      </c>
      <c r="M74">
        <v>503.83458498036998</v>
      </c>
    </row>
    <row r="75" spans="1:13">
      <c r="A75" t="s">
        <v>217</v>
      </c>
      <c r="B75" t="s">
        <v>5</v>
      </c>
      <c r="C75" t="s">
        <v>114</v>
      </c>
      <c r="D75" t="s">
        <v>218</v>
      </c>
      <c r="E75" t="s">
        <v>218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15.0488378782107</v>
      </c>
      <c r="M75">
        <v>15.0488378782107</v>
      </c>
    </row>
    <row r="76" spans="1:13">
      <c r="A76" t="s">
        <v>217</v>
      </c>
      <c r="B76" t="s">
        <v>5</v>
      </c>
      <c r="C76" t="s">
        <v>119</v>
      </c>
      <c r="D76" t="s">
        <v>218</v>
      </c>
      <c r="E76" t="s">
        <v>218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2.1830882764225801</v>
      </c>
      <c r="M76">
        <v>2.1830882764225801</v>
      </c>
    </row>
    <row r="77" spans="1:13">
      <c r="A77" t="s">
        <v>217</v>
      </c>
      <c r="B77" t="s">
        <v>5</v>
      </c>
      <c r="C77" t="s">
        <v>120</v>
      </c>
      <c r="D77" t="s">
        <v>218</v>
      </c>
      <c r="E77" t="s">
        <v>218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28.445061392622002</v>
      </c>
      <c r="M77">
        <v>28.445061392622002</v>
      </c>
    </row>
    <row r="78" spans="1:13">
      <c r="A78" t="s">
        <v>217</v>
      </c>
      <c r="B78" t="s">
        <v>5</v>
      </c>
      <c r="C78" t="s">
        <v>220</v>
      </c>
      <c r="D78" t="s">
        <v>218</v>
      </c>
      <c r="E78" t="s">
        <v>218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7.2442972899999996</v>
      </c>
      <c r="M78">
        <v>7.2442972899999996</v>
      </c>
    </row>
    <row r="79" spans="1:13">
      <c r="A79" t="s">
        <v>217</v>
      </c>
      <c r="B79" t="s">
        <v>5</v>
      </c>
      <c r="C79" t="s">
        <v>121</v>
      </c>
      <c r="D79" t="s">
        <v>218</v>
      </c>
      <c r="E79" t="s">
        <v>218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3.5144413540893802</v>
      </c>
      <c r="M79">
        <v>3.5144413540893802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6" tint="0.59999389629810485"/>
  </sheetPr>
  <dimension ref="B1:J42"/>
  <sheetViews>
    <sheetView topLeftCell="A7" workbookViewId="0">
      <selection activeCell="E42" sqref="E42"/>
    </sheetView>
  </sheetViews>
  <sheetFormatPr defaultRowHeight="15"/>
  <cols>
    <col min="1" max="1" width="9.140625" style="24"/>
    <col min="2" max="2" width="24.28515625" style="24" customWidth="1"/>
    <col min="3" max="3" width="10" style="24" bestFit="1" customWidth="1"/>
    <col min="4" max="4" width="9.140625" style="24"/>
    <col min="5" max="5" width="23.42578125" style="24" customWidth="1"/>
    <col min="6" max="16384" width="9.140625" style="24"/>
  </cols>
  <sheetData>
    <row r="1" spans="2:10" ht="21">
      <c r="B1" s="97" t="s">
        <v>327</v>
      </c>
    </row>
    <row r="3" spans="2:10">
      <c r="B3" s="20" t="s">
        <v>319</v>
      </c>
    </row>
    <row r="4" spans="2:10" ht="15.75" thickBot="1">
      <c r="B4" s="8" t="s">
        <v>320</v>
      </c>
      <c r="C4" s="8" t="s">
        <v>1</v>
      </c>
      <c r="D4" s="8" t="s">
        <v>321</v>
      </c>
      <c r="E4" s="8" t="s">
        <v>322</v>
      </c>
      <c r="F4" s="8">
        <v>2018</v>
      </c>
      <c r="G4" s="8">
        <v>2030</v>
      </c>
      <c r="H4" s="8">
        <v>2040</v>
      </c>
      <c r="I4" s="8">
        <v>2050</v>
      </c>
      <c r="J4" s="8">
        <v>0</v>
      </c>
    </row>
    <row r="5" spans="2:10" customFormat="1">
      <c r="B5" s="98" t="s">
        <v>326</v>
      </c>
    </row>
    <row r="6" spans="2:10">
      <c r="B6" s="24" t="s">
        <v>296</v>
      </c>
      <c r="C6" s="24" t="s">
        <v>328</v>
      </c>
      <c r="D6" s="24" t="s">
        <v>325</v>
      </c>
      <c r="E6" s="24" t="s">
        <v>137</v>
      </c>
      <c r="F6" s="99">
        <f>MAX(0,1-(1/AVERAGEIFS(COP!$L$2:$L$500,COP!$C$2:$C$500,'Ambient Heat'!$B6,COP!$G$2:$G$500,'Ambient Heat'!F$4,COP!$D$2:$D$500,"RSDSH*")))</f>
        <v>0.67428790394686389</v>
      </c>
      <c r="G6" s="99">
        <f>MAX(0,1-(1/AVERAGEIFS(COP!$L$2:$L$500,COP!$C$2:$C$500,'Ambient Heat'!$B6,COP!$G$2:$G$500,'Ambient Heat'!G$4,COP!$D$2:$D$500,"RSDSH*")))</f>
        <v>0.69464490995018591</v>
      </c>
      <c r="H6" s="99">
        <f>MAX(0,1-(1/AVERAGEIFS(COP!$L$2:$L$500,COP!$C$2:$C$500,'Ambient Heat'!$B6,COP!$G$2:$G$500,'Ambient Heat'!H$4,COP!$D$2:$D$500,"RSDSH*")))</f>
        <v>0.73590911130826742</v>
      </c>
      <c r="I6" s="99">
        <f>MAX(0,1-(1/AVERAGEIFS(COP!$L$2:$L$500,COP!$C$2:$C$500,'Ambient Heat'!$B6,COP!$G$2:$G$500,'Ambient Heat'!I$4,COP!$D$2:$D$500,"RSDSH*")))</f>
        <v>0.7557159279601473</v>
      </c>
      <c r="J6" s="24">
        <v>5</v>
      </c>
    </row>
    <row r="7" spans="2:10">
      <c r="B7" s="24" t="s">
        <v>286</v>
      </c>
      <c r="C7" s="24" t="s">
        <v>328</v>
      </c>
      <c r="D7" s="24" t="s">
        <v>325</v>
      </c>
      <c r="E7" s="24" t="s">
        <v>137</v>
      </c>
      <c r="F7" s="99">
        <f>MAX(0,1-(1/AVERAGEIFS(COP!$L$2:$L$500,COP!$C$2:$C$500,'Ambient Heat'!$B7,COP!$G$2:$G$500,'Ambient Heat'!F$4,COP!$D$2:$D$500,"RSDSH*")))</f>
        <v>0.67428790394686389</v>
      </c>
      <c r="G7" s="99">
        <f>MAX(0,1-(1/AVERAGEIFS(COP!$L$2:$L$500,COP!$C$2:$C$500,'Ambient Heat'!$B7,COP!$G$2:$G$500,'Ambient Heat'!G$4,COP!$D$2:$D$500,"RSDSH*")))</f>
        <v>0.69464490995018591</v>
      </c>
      <c r="H7" s="99">
        <f>MAX(0,1-(1/AVERAGEIFS(COP!$L$2:$L$500,COP!$C$2:$C$500,'Ambient Heat'!$B7,COP!$G$2:$G$500,'Ambient Heat'!H$4,COP!$D$2:$D$500,"RSDSH*")))</f>
        <v>0.73590911130826742</v>
      </c>
      <c r="I7" s="99">
        <f>MAX(0,1-(1/AVERAGEIFS(COP!$L$2:$L$500,COP!$C$2:$C$500,'Ambient Heat'!$B7,COP!$G$2:$G$500,'Ambient Heat'!I$4,COP!$D$2:$D$500,"RSDSH*")))</f>
        <v>0.7557159279601473</v>
      </c>
      <c r="J7" s="24">
        <v>5</v>
      </c>
    </row>
    <row r="8" spans="2:10">
      <c r="B8" s="24" t="s">
        <v>297</v>
      </c>
      <c r="C8" s="24" t="s">
        <v>328</v>
      </c>
      <c r="D8" s="24" t="s">
        <v>325</v>
      </c>
      <c r="E8" s="24" t="s">
        <v>137</v>
      </c>
      <c r="F8" s="99">
        <f>MAX(0,1-(1/AVERAGEIFS(COP!$L$2:$L$500,COP!$C$2:$C$500,'Ambient Heat'!$B8,COP!$G$2:$G$500,'Ambient Heat'!F$4,COP!$D$2:$D$500,"RSDSH*")))</f>
        <v>0.67428790394686389</v>
      </c>
      <c r="G8" s="99">
        <f>MAX(0,1-(1/AVERAGEIFS(COP!$L$2:$L$500,COP!$C$2:$C$500,'Ambient Heat'!$B8,COP!$G$2:$G$500,'Ambient Heat'!G$4,COP!$D$2:$D$500,"RSDSH*")))</f>
        <v>0.70389809449714913</v>
      </c>
      <c r="H8" s="99">
        <f>MAX(0,1-(1/AVERAGEIFS(COP!$L$2:$L$500,COP!$C$2:$C$500,'Ambient Heat'!$B8,COP!$G$2:$G$500,'Ambient Heat'!H$4,COP!$D$2:$D$500,"RSDSH*")))</f>
        <v>0.73590911130826742</v>
      </c>
      <c r="I8" s="99">
        <f>MAX(0,1-(1/AVERAGEIFS(COP!$L$2:$L$500,COP!$C$2:$C$500,'Ambient Heat'!$B8,COP!$G$2:$G$500,'Ambient Heat'!I$4,COP!$D$2:$D$500,"RSDSH*")))</f>
        <v>0.7557159279601473</v>
      </c>
      <c r="J8" s="24">
        <v>5</v>
      </c>
    </row>
    <row r="9" spans="2:10">
      <c r="B9" s="24" t="s">
        <v>305</v>
      </c>
      <c r="C9" s="24" t="s">
        <v>328</v>
      </c>
      <c r="D9" s="24" t="s">
        <v>325</v>
      </c>
      <c r="E9" s="24" t="s">
        <v>403</v>
      </c>
      <c r="F9" s="99">
        <f>MAX(0,1-(1/AVERAGEIFS(COP!$L$2:$L$500,COP!$C$2:$C$500,'Ambient Heat'!$B9,COP!$G$2:$G$500,'Ambient Heat'!F$4,COP!$D$2:$D$500,"RSDSH*")))</f>
        <v>0.67428790394686389</v>
      </c>
      <c r="G9" s="99">
        <f>MAX(0,1-(1/AVERAGEIFS(COP!$L$2:$L$500,COP!$C$2:$C$500,'Ambient Heat'!$B9,COP!$G$2:$G$500,'Ambient Heat'!G$4,COP!$D$2:$D$500,"RSDSH*")))</f>
        <v>0.70389809449714913</v>
      </c>
      <c r="H9" s="99">
        <f>MAX(0,1-(1/AVERAGEIFS(COP!$L$2:$L$500,COP!$C$2:$C$500,'Ambient Heat'!$B9,COP!$G$2:$G$500,'Ambient Heat'!H$4,COP!$D$2:$D$500,"RSDSH*")))</f>
        <v>0.73590911130826742</v>
      </c>
      <c r="I9" s="99">
        <f>MAX(0,1-(1/AVERAGEIFS(COP!$L$2:$L$500,COP!$C$2:$C$500,'Ambient Heat'!$B9,COP!$G$2:$G$500,'Ambient Heat'!I$4,COP!$D$2:$D$500,"RSDSH*")))</f>
        <v>0.7557159279601473</v>
      </c>
      <c r="J9" s="24">
        <v>5</v>
      </c>
    </row>
    <row r="10" spans="2:10">
      <c r="B10" s="24" t="s">
        <v>298</v>
      </c>
      <c r="C10" s="24" t="s">
        <v>328</v>
      </c>
      <c r="D10" s="24" t="s">
        <v>325</v>
      </c>
      <c r="E10" s="24" t="s">
        <v>137</v>
      </c>
      <c r="F10" s="99">
        <f>MAX(0,1-(1/AVERAGEIFS(COP!$L$2:$L$500,COP!$C$2:$C$500,'Ambient Heat'!$B10,COP!$G$2:$G$500,'Ambient Heat'!F$4,COP!$D$2:$D$500,"RSDSH*")))</f>
        <v>0.70389809449714913</v>
      </c>
      <c r="G10" s="99">
        <f>MAX(0,1-(1/AVERAGEIFS(COP!$L$2:$L$500,COP!$C$2:$C$500,'Ambient Heat'!$B10,COP!$G$2:$G$500,'Ambient Heat'!G$4,COP!$D$2:$D$500,"RSDSH*")))</f>
        <v>0.72081820338302705</v>
      </c>
      <c r="H10" s="99">
        <f>MAX(0,1-(1/AVERAGEIFS(COP!$L$2:$L$500,COP!$C$2:$C$500,'Ambient Heat'!$B10,COP!$G$2:$G$500,'Ambient Heat'!H$4,COP!$D$2:$D$500,"RSDSH*")))</f>
        <v>0.7557159279601473</v>
      </c>
      <c r="I10" s="99">
        <f>MAX(0,1-(1/AVERAGEIFS(COP!$L$2:$L$500,COP!$C$2:$C$500,'Ambient Heat'!$B10,COP!$G$2:$G$500,'Ambient Heat'!I$4,COP!$D$2:$D$500,"RSDSH*")))</f>
        <v>0.78285860263124263</v>
      </c>
      <c r="J10" s="24">
        <v>5</v>
      </c>
    </row>
    <row r="11" spans="2:10">
      <c r="B11" s="24" t="s">
        <v>289</v>
      </c>
      <c r="C11" s="24" t="s">
        <v>328</v>
      </c>
      <c r="D11" s="24" t="s">
        <v>325</v>
      </c>
      <c r="E11" s="24" t="s">
        <v>137</v>
      </c>
      <c r="F11" s="99">
        <f>MAX(0,1-(1/AVERAGEIFS(COP!$L$2:$L$500,COP!$C$2:$C$500,'Ambient Heat'!$B11,COP!$G$2:$G$500,'Ambient Heat'!F$4,COP!$D$2:$D$500,"RSDSH*")))</f>
        <v>0.70389809449714913</v>
      </c>
      <c r="G11" s="99">
        <f>MAX(0,1-(1/AVERAGEIFS(COP!$L$2:$L$500,COP!$C$2:$C$500,'Ambient Heat'!$B11,COP!$G$2:$G$500,'Ambient Heat'!G$4,COP!$D$2:$D$500,"RSDSH*")))</f>
        <v>0.72081820338302705</v>
      </c>
      <c r="H11" s="99">
        <f>MAX(0,1-(1/AVERAGEIFS(COP!$L$2:$L$500,COP!$C$2:$C$500,'Ambient Heat'!$B11,COP!$G$2:$G$500,'Ambient Heat'!H$4,COP!$D$2:$D$500,"RSDSH*")))</f>
        <v>0.7557159279601473</v>
      </c>
      <c r="I11" s="99">
        <f>MAX(0,1-(1/AVERAGEIFS(COP!$L$2:$L$500,COP!$C$2:$C$500,'Ambient Heat'!$B11,COP!$G$2:$G$500,'Ambient Heat'!I$4,COP!$D$2:$D$500,"RSDSH*")))</f>
        <v>0.78285860263124263</v>
      </c>
      <c r="J11" s="24">
        <v>5</v>
      </c>
    </row>
    <row r="12" spans="2:10">
      <c r="B12" s="98" t="s">
        <v>323</v>
      </c>
      <c r="F12" s="99"/>
      <c r="G12" s="99"/>
      <c r="H12" s="99"/>
      <c r="I12" s="99"/>
    </row>
    <row r="13" spans="2:10">
      <c r="B13" s="24" t="s">
        <v>307</v>
      </c>
      <c r="C13" s="24" t="s">
        <v>328</v>
      </c>
      <c r="D13" s="24" t="s">
        <v>325</v>
      </c>
      <c r="E13" s="24" t="s">
        <v>403</v>
      </c>
      <c r="F13" s="99">
        <f>MAX(0,1-(1/AVERAGEIFS(COP!$L$2:$L$500,COP!$C$2:$C$500,'Ambient Heat'!$B13,COP!$G$2:$G$500,'Ambient Heat'!F$4,COP!$D$2:$D$500,"RSDSH*")))</f>
        <v>0</v>
      </c>
      <c r="G13" s="99">
        <f>MAX(0,1-(1/AVERAGEIFS(COP!$L$2:$L$500,COP!$C$2:$C$500,'Ambient Heat'!$B13,COP!$G$2:$G$500,'Ambient Heat'!G$4,COP!$D$2:$D$500,"RSDSH*")))</f>
        <v>0</v>
      </c>
      <c r="H13" s="99">
        <f>MAX(0,1-(1/AVERAGEIFS(COP!$L$2:$L$500,COP!$C$2:$C$500,'Ambient Heat'!$B13,COP!$G$2:$G$500,'Ambient Heat'!H$4,COP!$D$2:$D$500,"RSDSH*")))</f>
        <v>1.9933100969138584E-2</v>
      </c>
      <c r="I13" s="99">
        <f>MAX(0,1-(1/AVERAGEIFS(COP!$L$2:$L$500,COP!$C$2:$C$500,'Ambient Heat'!$B13,COP!$G$2:$G$500,'Ambient Heat'!I$4,COP!$D$2:$D$500,"RSDSH*")))</f>
        <v>1.9933100969138584E-2</v>
      </c>
      <c r="J13" s="24">
        <v>5</v>
      </c>
    </row>
    <row r="14" spans="2:10">
      <c r="B14" s="24" t="s">
        <v>308</v>
      </c>
      <c r="C14" s="24" t="s">
        <v>328</v>
      </c>
      <c r="D14" s="24" t="s">
        <v>325</v>
      </c>
      <c r="E14" s="24" t="s">
        <v>403</v>
      </c>
      <c r="F14" s="99">
        <f>MAX(0,1-(1/AVERAGEIFS(COP!$L$2:$L$500,COP!$C$2:$C$500,'Ambient Heat'!$B14,COP!$G$2:$G$500,'Ambient Heat'!F$4,COP!$D$2:$D$500,"RSDSH*")))</f>
        <v>0</v>
      </c>
      <c r="G14" s="99">
        <f>MAX(0,1-(1/AVERAGEIFS(COP!$L$2:$L$500,COP!$C$2:$C$500,'Ambient Heat'!$B14,COP!$G$2:$G$500,'Ambient Heat'!G$4,COP!$D$2:$D$500,"RSDSH*")))</f>
        <v>0</v>
      </c>
      <c r="H14" s="99">
        <f>MAX(0,1-(1/AVERAGEIFS(COP!$L$2:$L$500,COP!$C$2:$C$500,'Ambient Heat'!$B14,COP!$G$2:$G$500,'Ambient Heat'!H$4,COP!$D$2:$D$500,"RSDSH*")))</f>
        <v>0</v>
      </c>
      <c r="I14" s="99">
        <f>MAX(0,1-(1/AVERAGEIFS(COP!$L$2:$L$500,COP!$C$2:$C$500,'Ambient Heat'!$B14,COP!$G$2:$G$500,'Ambient Heat'!I$4,COP!$D$2:$D$500,"RSDSH*")))</f>
        <v>0</v>
      </c>
      <c r="J14" s="24">
        <v>5</v>
      </c>
    </row>
    <row r="15" spans="2:10">
      <c r="B15" s="98" t="s">
        <v>324</v>
      </c>
      <c r="F15" s="99"/>
      <c r="G15" s="99"/>
      <c r="H15" s="99"/>
      <c r="I15" s="99"/>
    </row>
    <row r="16" spans="2:10">
      <c r="B16" s="24" t="s">
        <v>306</v>
      </c>
      <c r="C16" s="24" t="s">
        <v>328</v>
      </c>
      <c r="D16" s="24" t="s">
        <v>325</v>
      </c>
      <c r="E16" s="24" t="s">
        <v>403</v>
      </c>
      <c r="F16" s="99">
        <f>MAX(0,1-(1/AVERAGEIFS(COP!$L$2:$L$500,COP!$C$2:$C$500,'Ambient Heat'!$B16,COP!$G$2:$G$500,'Ambient Heat'!F$4,COP!$D$2:$D$500,"RSDSH*")))</f>
        <v>0</v>
      </c>
      <c r="G16" s="99">
        <f>MAX(0,1-(1/AVERAGEIFS(COP!$L$2:$L$500,COP!$C$2:$C$500,'Ambient Heat'!$B16,COP!$G$2:$G$500,'Ambient Heat'!G$4,COP!$D$2:$D$500,"RSDSH*")))</f>
        <v>0</v>
      </c>
      <c r="H16" s="99">
        <f>MAX(0,1-(1/AVERAGEIFS(COP!$L$2:$L$500,COP!$C$2:$C$500,'Ambient Heat'!$B16,COP!$G$2:$G$500,'Ambient Heat'!H$4,COP!$D$2:$D$500,"RSDSH*")))</f>
        <v>0</v>
      </c>
      <c r="I16" s="99">
        <f>MAX(0,1-(1/AVERAGEIFS(COP!$L$2:$L$500,COP!$C$2:$C$500,'Ambient Heat'!$B16,COP!$G$2:$G$500,'Ambient Heat'!I$4,COP!$D$2:$D$500,"RSDSH*")))</f>
        <v>0</v>
      </c>
      <c r="J16" s="24">
        <v>5</v>
      </c>
    </row>
    <row r="17" spans="2:10">
      <c r="B17" s="98" t="s">
        <v>326</v>
      </c>
      <c r="F17" s="99"/>
      <c r="G17" s="99"/>
      <c r="H17" s="99"/>
      <c r="I17" s="99"/>
    </row>
    <row r="18" spans="2:10">
      <c r="B18" s="24" t="s">
        <v>299</v>
      </c>
      <c r="C18" s="24" t="s">
        <v>328</v>
      </c>
      <c r="D18" s="24" t="s">
        <v>325</v>
      </c>
      <c r="E18" s="24" t="s">
        <v>223</v>
      </c>
      <c r="F18" s="99">
        <f>MAX(0,1-(1/AVERAGEIFS(COP!$L$2:$L$500,COP!$C$2:$C$500,'Ambient Heat'!$B18,COP!$G$2:$G$500,'Ambient Heat'!F$4,COP!$D$2:$D$500,"RSDSH*")))</f>
        <v>0.67905129739433201</v>
      </c>
      <c r="G18" s="99">
        <f>MAX(0,1-(1/AVERAGEIFS(COP!$L$2:$L$500,COP!$C$2:$C$500,'Ambient Heat'!$B18,COP!$G$2:$G$500,'Ambient Heat'!G$4,COP!$D$2:$D$500,"RSDSH*")))</f>
        <v>0.69911059130718722</v>
      </c>
      <c r="H18" s="99">
        <f>MAX(0,1-(1/AVERAGEIFS(COP!$L$2:$L$500,COP!$C$2:$C$500,'Ambient Heat'!$B18,COP!$G$2:$G$500,'Ambient Heat'!H$4,COP!$D$2:$D$500,"RSDSH*")))</f>
        <v>0.73977132221161979</v>
      </c>
      <c r="I18" s="99">
        <f>MAX(0,1-(1/AVERAGEIFS(COP!$L$2:$L$500,COP!$C$2:$C$500,'Ambient Heat'!$B18,COP!$G$2:$G$500,'Ambient Heat'!I$4,COP!$D$2:$D$500,"RSDSH*")))</f>
        <v>0.75928847304574842</v>
      </c>
      <c r="J18" s="24">
        <v>5</v>
      </c>
    </row>
    <row r="19" spans="2:10">
      <c r="B19" s="24" t="s">
        <v>290</v>
      </c>
      <c r="C19" s="24" t="s">
        <v>328</v>
      </c>
      <c r="D19" s="24" t="s">
        <v>325</v>
      </c>
      <c r="E19" s="24" t="s">
        <v>223</v>
      </c>
      <c r="F19" s="99">
        <f>MAX(0,1-(1/AVERAGEIFS(COP!$L$2:$L$500,COP!$C$2:$C$500,'Ambient Heat'!$B19,COP!$G$2:$G$500,'Ambient Heat'!F$4,COP!$D$2:$D$500,"RSDSH*")))</f>
        <v>0.67905129739433201</v>
      </c>
      <c r="G19" s="99">
        <f>MAX(0,1-(1/AVERAGEIFS(COP!$L$2:$L$500,COP!$C$2:$C$500,'Ambient Heat'!$B19,COP!$G$2:$G$500,'Ambient Heat'!G$4,COP!$D$2:$D$500,"RSDSH*")))</f>
        <v>0.69911059130718722</v>
      </c>
      <c r="H19" s="99">
        <f>MAX(0,1-(1/AVERAGEIFS(COP!$L$2:$L$500,COP!$C$2:$C$500,'Ambient Heat'!$B19,COP!$G$2:$G$500,'Ambient Heat'!H$4,COP!$D$2:$D$500,"RSDSH*")))</f>
        <v>0.73977132221161979</v>
      </c>
      <c r="I19" s="99">
        <f>MAX(0,1-(1/AVERAGEIFS(COP!$L$2:$L$500,COP!$C$2:$C$500,'Ambient Heat'!$B19,COP!$G$2:$G$500,'Ambient Heat'!I$4,COP!$D$2:$D$500,"RSDSH*")))</f>
        <v>0.75928847304574842</v>
      </c>
      <c r="J19" s="24">
        <v>5</v>
      </c>
    </row>
    <row r="20" spans="2:10">
      <c r="B20" s="24" t="s">
        <v>300</v>
      </c>
      <c r="C20" s="24" t="s">
        <v>328</v>
      </c>
      <c r="D20" s="24" t="s">
        <v>325</v>
      </c>
      <c r="E20" s="24" t="s">
        <v>223</v>
      </c>
      <c r="F20" s="99">
        <f>MAX(0,1-(1/AVERAGEIFS(COP!$L$2:$L$500,COP!$C$2:$C$500,'Ambient Heat'!$B20,COP!$G$2:$G$500,'Ambient Heat'!F$4,COP!$D$2:$D$500,"RSDSH*")))</f>
        <v>0.67905129739433201</v>
      </c>
      <c r="G20" s="99">
        <f>MAX(0,1-(1/AVERAGEIFS(COP!$L$2:$L$500,COP!$C$2:$C$500,'Ambient Heat'!$B20,COP!$G$2:$G$500,'Ambient Heat'!G$4,COP!$D$2:$D$500,"RSDSH*")))</f>
        <v>0.70822845217666552</v>
      </c>
      <c r="H20" s="99">
        <f>MAX(0,1-(1/AVERAGEIFS(COP!$L$2:$L$500,COP!$C$2:$C$500,'Ambient Heat'!$B20,COP!$G$2:$G$500,'Ambient Heat'!H$4,COP!$D$2:$D$500,"RSDSH*")))</f>
        <v>0.73977132221161979</v>
      </c>
      <c r="I20" s="99">
        <f>MAX(0,1-(1/AVERAGEIFS(COP!$L$2:$L$500,COP!$C$2:$C$500,'Ambient Heat'!$B20,COP!$G$2:$G$500,'Ambient Heat'!I$4,COP!$D$2:$D$500,"RSDSH*")))</f>
        <v>0.75928847304574842</v>
      </c>
      <c r="J20" s="24">
        <v>5</v>
      </c>
    </row>
    <row r="21" spans="2:10">
      <c r="B21" s="24" t="s">
        <v>309</v>
      </c>
      <c r="C21" s="24" t="s">
        <v>328</v>
      </c>
      <c r="D21" s="24" t="s">
        <v>325</v>
      </c>
      <c r="E21" s="24" t="s">
        <v>404</v>
      </c>
      <c r="F21" s="99">
        <f>MAX(0,1-(1/AVERAGEIFS(COP!$L$2:$L$500,COP!$C$2:$C$500,'Ambient Heat'!$B21,COP!$G$2:$G$500,'Ambient Heat'!F$4,COP!$D$2:$D$500,"RSDSH*")))</f>
        <v>0.67905129739433201</v>
      </c>
      <c r="G21" s="99">
        <f>MAX(0,1-(1/AVERAGEIFS(COP!$L$2:$L$500,COP!$C$2:$C$500,'Ambient Heat'!$B21,COP!$G$2:$G$500,'Ambient Heat'!G$4,COP!$D$2:$D$500,"RSDSH*")))</f>
        <v>0.70822845217666552</v>
      </c>
      <c r="H21" s="99">
        <f>MAX(0,1-(1/AVERAGEIFS(COP!$L$2:$L$500,COP!$C$2:$C$500,'Ambient Heat'!$B21,COP!$G$2:$G$500,'Ambient Heat'!H$4,COP!$D$2:$D$500,"RSDSH*")))</f>
        <v>0.73977132221161979</v>
      </c>
      <c r="I21" s="99">
        <f>MAX(0,1-(1/AVERAGEIFS(COP!$L$2:$L$500,COP!$C$2:$C$500,'Ambient Heat'!$B21,COP!$G$2:$G$500,'Ambient Heat'!I$4,COP!$D$2:$D$500,"RSDSH*")))</f>
        <v>0.75928847304574842</v>
      </c>
      <c r="J21" s="24">
        <v>5</v>
      </c>
    </row>
    <row r="22" spans="2:10">
      <c r="B22" s="24" t="s">
        <v>310</v>
      </c>
      <c r="C22" s="24" t="s">
        <v>328</v>
      </c>
      <c r="D22" s="24" t="s">
        <v>325</v>
      </c>
      <c r="E22" s="24" t="s">
        <v>404</v>
      </c>
      <c r="F22" s="99">
        <f>MAX(0,1-(1/AVERAGEIFS(COP!$L$2:$L$500,COP!$C$2:$C$500,'Ambient Heat'!$B22,COP!$G$2:$G$500,'Ambient Heat'!F$4,COP!$D$2:$D$500,"RSDSH*")))</f>
        <v>0.67905129739433201</v>
      </c>
      <c r="G22" s="99">
        <f>MAX(0,1-(1/AVERAGEIFS(COP!$L$2:$L$500,COP!$C$2:$C$500,'Ambient Heat'!$B22,COP!$G$2:$G$500,'Ambient Heat'!G$4,COP!$D$2:$D$500,"RSDSH*")))</f>
        <v>0.71085702467957845</v>
      </c>
      <c r="H22" s="99">
        <f>MAX(0,1-(1/AVERAGEIFS(COP!$L$2:$L$500,COP!$C$2:$C$500,'Ambient Heat'!$B22,COP!$G$2:$G$500,'Ambient Heat'!H$4,COP!$D$2:$D$500,"RSDSH*")))</f>
        <v>0.73029520789439673</v>
      </c>
      <c r="I22" s="99">
        <f>MAX(0,1-(1/AVERAGEIFS(COP!$L$2:$L$500,COP!$C$2:$C$500,'Ambient Heat'!$B22,COP!$G$2:$G$500,'Ambient Heat'!I$4,COP!$D$2:$D$500,"RSDSH*")))</f>
        <v>0.73029520789439673</v>
      </c>
      <c r="J22" s="24">
        <v>5</v>
      </c>
    </row>
    <row r="23" spans="2:10">
      <c r="B23" s="24" t="s">
        <v>301</v>
      </c>
      <c r="C23" s="24" t="s">
        <v>328</v>
      </c>
      <c r="D23" s="24" t="s">
        <v>325</v>
      </c>
      <c r="E23" s="24" t="s">
        <v>223</v>
      </c>
      <c r="F23" s="99">
        <f>MAX(0,1-(1/AVERAGEIFS(COP!$L$2:$L$500,COP!$C$2:$C$500,'Ambient Heat'!$B23,COP!$G$2:$G$500,'Ambient Heat'!F$4,COP!$D$2:$D$500,"RSDSH*")))</f>
        <v>0.70822845217666552</v>
      </c>
      <c r="G23" s="99">
        <f>MAX(0,1-(1/AVERAGEIFS(COP!$L$2:$L$500,COP!$C$2:$C$500,'Ambient Heat'!$B23,COP!$G$2:$G$500,'Ambient Heat'!G$4,COP!$D$2:$D$500,"RSDSH*")))</f>
        <v>0.72490111205228547</v>
      </c>
      <c r="H23" s="99">
        <f>MAX(0,1-(1/AVERAGEIFS(COP!$L$2:$L$500,COP!$C$2:$C$500,'Ambient Heat'!$B23,COP!$G$2:$G$500,'Ambient Heat'!H$4,COP!$D$2:$D$500,"RSDSH*")))</f>
        <v>0.75928847304574842</v>
      </c>
      <c r="I23" s="99">
        <f>MAX(0,1-(1/AVERAGEIFS(COP!$L$2:$L$500,COP!$C$2:$C$500,'Ambient Heat'!$B23,COP!$G$2:$G$500,'Ambient Heat'!I$4,COP!$D$2:$D$500,"RSDSH*")))</f>
        <v>0.78603419826288801</v>
      </c>
      <c r="J23" s="24">
        <v>5</v>
      </c>
    </row>
    <row r="24" spans="2:10">
      <c r="B24" s="24" t="s">
        <v>292</v>
      </c>
      <c r="C24" s="24" t="s">
        <v>328</v>
      </c>
      <c r="D24" s="24" t="s">
        <v>325</v>
      </c>
      <c r="E24" s="24" t="s">
        <v>223</v>
      </c>
      <c r="F24" s="99">
        <f>MAX(0,1-(1/AVERAGEIFS(COP!$L$2:$L$500,COP!$C$2:$C$500,'Ambient Heat'!$B24,COP!$G$2:$G$500,'Ambient Heat'!F$4,COP!$D$2:$D$500,"RSDSH*")))</f>
        <v>0.70822845217666552</v>
      </c>
      <c r="G24" s="99">
        <f>MAX(0,1-(1/AVERAGEIFS(COP!$L$2:$L$500,COP!$C$2:$C$500,'Ambient Heat'!$B24,COP!$G$2:$G$500,'Ambient Heat'!G$4,COP!$D$2:$D$500,"RSDSH*")))</f>
        <v>0.72490111205228547</v>
      </c>
      <c r="H24" s="99">
        <f>MAX(0,1-(1/AVERAGEIFS(COP!$L$2:$L$500,COP!$C$2:$C$500,'Ambient Heat'!$B24,COP!$G$2:$G$500,'Ambient Heat'!H$4,COP!$D$2:$D$500,"RSDSH*")))</f>
        <v>0.75928847304574842</v>
      </c>
      <c r="I24" s="99">
        <f>MAX(0,1-(1/AVERAGEIFS(COP!$L$2:$L$500,COP!$C$2:$C$500,'Ambient Heat'!$B24,COP!$G$2:$G$500,'Ambient Heat'!I$4,COP!$D$2:$D$500,"RSDSH*")))</f>
        <v>0.78603419826288801</v>
      </c>
      <c r="J24" s="24">
        <v>5</v>
      </c>
    </row>
    <row r="25" spans="2:10">
      <c r="B25" s="98" t="s">
        <v>323</v>
      </c>
      <c r="F25" s="99"/>
      <c r="G25" s="99"/>
      <c r="H25" s="99"/>
      <c r="I25" s="99"/>
    </row>
    <row r="26" spans="2:10">
      <c r="B26" s="24" t="s">
        <v>312</v>
      </c>
      <c r="C26" s="24" t="s">
        <v>328</v>
      </c>
      <c r="D26" s="24" t="s">
        <v>325</v>
      </c>
      <c r="E26" s="24" t="s">
        <v>404</v>
      </c>
      <c r="F26" s="99">
        <f>MAX(0,1-(1/AVERAGEIFS(COP!$L$2:$L$500,COP!$C$2:$C$500,'Ambient Heat'!$B26,COP!$G$2:$G$500,'Ambient Heat'!F$4,COP!$D$2:$D$500,"RSDSH*")))</f>
        <v>0</v>
      </c>
      <c r="G26" s="99">
        <f>MAX(0,1-(1/AVERAGEIFS(COP!$L$2:$L$500,COP!$C$2:$C$500,'Ambient Heat'!$B26,COP!$G$2:$G$500,'Ambient Heat'!G$4,COP!$D$2:$D$500,"RSDSH*")))</f>
        <v>0</v>
      </c>
      <c r="H26" s="99">
        <f>MAX(0,1-(1/AVERAGEIFS(COP!$L$2:$L$500,COP!$C$2:$C$500,'Ambient Heat'!$B26,COP!$G$2:$G$500,'Ambient Heat'!H$4,COP!$D$2:$D$500,"RSDSH*")))</f>
        <v>2.8357564416295444E-2</v>
      </c>
      <c r="I26" s="99">
        <f>MAX(0,1-(1/AVERAGEIFS(COP!$L$2:$L$500,COP!$C$2:$C$500,'Ambient Heat'!$B26,COP!$G$2:$G$500,'Ambient Heat'!I$4,COP!$D$2:$D$500,"RSDSH*")))</f>
        <v>2.8357564416295444E-2</v>
      </c>
      <c r="J26" s="24">
        <v>5</v>
      </c>
    </row>
    <row r="27" spans="2:10">
      <c r="B27" s="24" t="s">
        <v>313</v>
      </c>
      <c r="C27" s="24" t="s">
        <v>328</v>
      </c>
      <c r="D27" s="24" t="s">
        <v>325</v>
      </c>
      <c r="E27" s="24" t="s">
        <v>404</v>
      </c>
      <c r="F27" s="99">
        <f>MAX(0,1-(1/AVERAGEIFS(COP!$L$2:$L$500,COP!$C$2:$C$500,'Ambient Heat'!$B27,COP!$G$2:$G$500,'Ambient Heat'!F$4,COP!$D$2:$D$500,"RSDSH*")))</f>
        <v>0</v>
      </c>
      <c r="G27" s="99">
        <f>MAX(0,1-(1/AVERAGEIFS(COP!$L$2:$L$500,COP!$C$2:$C$500,'Ambient Heat'!$B27,COP!$G$2:$G$500,'Ambient Heat'!G$4,COP!$D$2:$D$500,"RSDSH*")))</f>
        <v>0</v>
      </c>
      <c r="H27" s="99">
        <f>MAX(0,1-(1/AVERAGEIFS(COP!$L$2:$L$500,COP!$C$2:$C$500,'Ambient Heat'!$B27,COP!$G$2:$G$500,'Ambient Heat'!H$4,COP!$D$2:$D$500,"RSDSH*")))</f>
        <v>0</v>
      </c>
      <c r="I27" s="99">
        <f>MAX(0,1-(1/AVERAGEIFS(COP!$L$2:$L$500,COP!$C$2:$C$500,'Ambient Heat'!$B27,COP!$G$2:$G$500,'Ambient Heat'!I$4,COP!$D$2:$D$500,"RSDSH*")))</f>
        <v>0</v>
      </c>
      <c r="J27" s="24">
        <v>5</v>
      </c>
    </row>
    <row r="28" spans="2:10">
      <c r="B28" s="98" t="s">
        <v>324</v>
      </c>
      <c r="F28" s="99"/>
      <c r="G28" s="99"/>
      <c r="H28" s="99"/>
      <c r="I28" s="99"/>
    </row>
    <row r="29" spans="2:10">
      <c r="B29" s="24" t="s">
        <v>311</v>
      </c>
      <c r="C29" s="24" t="s">
        <v>328</v>
      </c>
      <c r="D29" s="24" t="s">
        <v>325</v>
      </c>
      <c r="E29" s="24" t="s">
        <v>404</v>
      </c>
      <c r="F29" s="99">
        <f>MAX(0,1-(1/AVERAGEIFS(COP!$L$2:$L$500,COP!$C$2:$C$500,'Ambient Heat'!$B29,COP!$G$2:$G$500,'Ambient Heat'!F$4,COP!$D$2:$D$500,"RSDSH*")))</f>
        <v>0</v>
      </c>
      <c r="G29" s="99">
        <f>MAX(0,1-(1/AVERAGEIFS(COP!$L$2:$L$500,COP!$C$2:$C$500,'Ambient Heat'!$B29,COP!$G$2:$G$500,'Ambient Heat'!G$4,COP!$D$2:$D$500,"RSDSH*")))</f>
        <v>0</v>
      </c>
      <c r="H29" s="99">
        <f>MAX(0,1-(1/AVERAGEIFS(COP!$L$2:$L$500,COP!$C$2:$C$500,'Ambient Heat'!$B29,COP!$G$2:$G$500,'Ambient Heat'!H$4,COP!$D$2:$D$500,"RSDSH*")))</f>
        <v>0</v>
      </c>
      <c r="I29" s="99">
        <f>MAX(0,1-(1/AVERAGEIFS(COP!$L$2:$L$500,COP!$C$2:$C$500,'Ambient Heat'!$B29,COP!$G$2:$G$500,'Ambient Heat'!I$4,COP!$D$2:$D$500,"RSDSH*")))</f>
        <v>0</v>
      </c>
      <c r="J29" s="24">
        <v>5</v>
      </c>
    </row>
    <row r="30" spans="2:10">
      <c r="B30" s="98" t="s">
        <v>326</v>
      </c>
      <c r="F30" s="99"/>
      <c r="G30" s="99"/>
      <c r="H30" s="99"/>
      <c r="I30" s="99"/>
    </row>
    <row r="31" spans="2:10">
      <c r="B31" s="24" t="s">
        <v>302</v>
      </c>
      <c r="C31" s="24" t="s">
        <v>328</v>
      </c>
      <c r="D31" s="24" t="s">
        <v>325</v>
      </c>
      <c r="E31" s="24" t="s">
        <v>253</v>
      </c>
      <c r="F31" s="99">
        <f>MAX(0,1-(1/AVERAGEIFS(COP!$L$2:$L$500,COP!$C$2:$C$500,'Ambient Heat'!$B31,COP!$G$2:$G$500,'Ambient Heat'!F$4,COP!$D$2:$D$500,"RSDSH*")))</f>
        <v>0.67635275799933481</v>
      </c>
      <c r="G31" s="99">
        <f>MAX(0,1-(1/AVERAGEIFS(COP!$L$2:$L$500,COP!$C$2:$C$500,'Ambient Heat'!$B31,COP!$G$2:$G$500,'Ambient Heat'!G$4,COP!$D$2:$D$500,"RSDSH*")))</f>
        <v>0.69658071062437732</v>
      </c>
      <c r="H31" s="99">
        <f>MAX(0,1-(1/AVERAGEIFS(COP!$L$2:$L$500,COP!$C$2:$C$500,'Ambient Heat'!$B31,COP!$G$2:$G$500,'Ambient Heat'!H$4,COP!$D$2:$D$500,"RSDSH*")))</f>
        <v>0.73758331729675719</v>
      </c>
      <c r="I31" s="99">
        <f>MAX(0,1-(1/AVERAGEIFS(COP!$L$2:$L$500,COP!$C$2:$C$500,'Ambient Heat'!$B31,COP!$G$2:$G$500,'Ambient Heat'!I$4,COP!$D$2:$D$500,"RSDSH*")))</f>
        <v>0.75726456849950041</v>
      </c>
      <c r="J31" s="24">
        <v>5</v>
      </c>
    </row>
    <row r="32" spans="2:10">
      <c r="B32" s="24" t="s">
        <v>293</v>
      </c>
      <c r="C32" s="24" t="s">
        <v>328</v>
      </c>
      <c r="D32" s="24" t="s">
        <v>325</v>
      </c>
      <c r="E32" s="24" t="s">
        <v>253</v>
      </c>
      <c r="F32" s="99">
        <f>MAX(0,1-(1/AVERAGEIFS(COP!$L$2:$L$500,COP!$C$2:$C$500,'Ambient Heat'!$B32,COP!$G$2:$G$500,'Ambient Heat'!F$4,COP!$D$2:$D$500,"RSDSH*")))</f>
        <v>0.67635275799933481</v>
      </c>
      <c r="G32" s="99">
        <f>MAX(0,1-(1/AVERAGEIFS(COP!$L$2:$L$500,COP!$C$2:$C$500,'Ambient Heat'!$B32,COP!$G$2:$G$500,'Ambient Heat'!G$4,COP!$D$2:$D$500,"RSDSH*")))</f>
        <v>0.69658071062437732</v>
      </c>
      <c r="H32" s="99">
        <f>MAX(0,1-(1/AVERAGEIFS(COP!$L$2:$L$500,COP!$C$2:$C$500,'Ambient Heat'!$B32,COP!$G$2:$G$500,'Ambient Heat'!H$4,COP!$D$2:$D$500,"RSDSH*")))</f>
        <v>0.73758331729675719</v>
      </c>
      <c r="I32" s="99">
        <f>MAX(0,1-(1/AVERAGEIFS(COP!$L$2:$L$500,COP!$C$2:$C$500,'Ambient Heat'!$B32,COP!$G$2:$G$500,'Ambient Heat'!I$4,COP!$D$2:$D$500,"RSDSH*")))</f>
        <v>0.75726456849950041</v>
      </c>
      <c r="J32" s="24">
        <v>5</v>
      </c>
    </row>
    <row r="33" spans="2:10">
      <c r="B33" s="24" t="s">
        <v>303</v>
      </c>
      <c r="C33" s="24" t="s">
        <v>328</v>
      </c>
      <c r="D33" s="24" t="s">
        <v>325</v>
      </c>
      <c r="E33" s="24" t="s">
        <v>253</v>
      </c>
      <c r="F33" s="99">
        <f>MAX(0,1-(1/AVERAGEIFS(COP!$L$2:$L$500,COP!$C$2:$C$500,'Ambient Heat'!$B33,COP!$G$2:$G$500,'Ambient Heat'!F$4,COP!$D$2:$D$500,"RSDSH*")))</f>
        <v>0.67635275799933481</v>
      </c>
      <c r="G33" s="99">
        <f>MAX(0,1-(1/AVERAGEIFS(COP!$L$2:$L$500,COP!$C$2:$C$500,'Ambient Heat'!$B33,COP!$G$2:$G$500,'Ambient Heat'!G$4,COP!$D$2:$D$500,"RSDSH*")))</f>
        <v>0.70577523454484981</v>
      </c>
      <c r="H33" s="99">
        <f>MAX(0,1-(1/AVERAGEIFS(COP!$L$2:$L$500,COP!$C$2:$C$500,'Ambient Heat'!$B33,COP!$G$2:$G$500,'Ambient Heat'!H$4,COP!$D$2:$D$500,"RSDSH*")))</f>
        <v>0.73758331729675719</v>
      </c>
      <c r="I33" s="99">
        <f>MAX(0,1-(1/AVERAGEIFS(COP!$L$2:$L$500,COP!$C$2:$C$500,'Ambient Heat'!$B33,COP!$G$2:$G$500,'Ambient Heat'!I$4,COP!$D$2:$D$500,"RSDSH*")))</f>
        <v>0.75726456849950041</v>
      </c>
      <c r="J33" s="24">
        <v>5</v>
      </c>
    </row>
    <row r="34" spans="2:10">
      <c r="B34" s="24" t="s">
        <v>314</v>
      </c>
      <c r="C34" s="24" t="s">
        <v>328</v>
      </c>
      <c r="D34" s="24" t="s">
        <v>325</v>
      </c>
      <c r="E34" s="24" t="s">
        <v>405</v>
      </c>
      <c r="F34" s="99">
        <f>MAX(0,1-(1/AVERAGEIFS(COP!$L$2:$L$500,COP!$C$2:$C$500,'Ambient Heat'!$B34,COP!$G$2:$G$500,'Ambient Heat'!F$4,COP!$D$2:$D$500,"RSDSH*")))</f>
        <v>0.67635275799933481</v>
      </c>
      <c r="G34" s="99">
        <f>MAX(0,1-(1/AVERAGEIFS(COP!$L$2:$L$500,COP!$C$2:$C$500,'Ambient Heat'!$B34,COP!$G$2:$G$500,'Ambient Heat'!G$4,COP!$D$2:$D$500,"RSDSH*")))</f>
        <v>0.70577523454484981</v>
      </c>
      <c r="H34" s="99">
        <f>MAX(0,1-(1/AVERAGEIFS(COP!$L$2:$L$500,COP!$C$2:$C$500,'Ambient Heat'!$B34,COP!$G$2:$G$500,'Ambient Heat'!H$4,COP!$D$2:$D$500,"RSDSH*")))</f>
        <v>0.73758331729675719</v>
      </c>
      <c r="I34" s="99">
        <f>MAX(0,1-(1/AVERAGEIFS(COP!$L$2:$L$500,COP!$C$2:$C$500,'Ambient Heat'!$B34,COP!$G$2:$G$500,'Ambient Heat'!I$4,COP!$D$2:$D$500,"RSDSH*")))</f>
        <v>0.75726456849950041</v>
      </c>
      <c r="J34" s="24">
        <v>5</v>
      </c>
    </row>
    <row r="35" spans="2:10">
      <c r="B35" s="24" t="s">
        <v>315</v>
      </c>
      <c r="C35" s="24" t="s">
        <v>328</v>
      </c>
      <c r="D35" s="24" t="s">
        <v>325</v>
      </c>
      <c r="E35" s="24" t="s">
        <v>405</v>
      </c>
      <c r="F35" s="99">
        <f>MAX(0,1-(1/AVERAGEIFS(COP!$L$2:$L$500,COP!$C$2:$C$500,'Ambient Heat'!$B35,COP!$G$2:$G$500,'Ambient Heat'!F$4,COP!$D$2:$D$500,"RSDSH*")))</f>
        <v>0.67635275799933481</v>
      </c>
      <c r="G35" s="99">
        <f>MAX(0,1-(1/AVERAGEIFS(COP!$L$2:$L$500,COP!$C$2:$C$500,'Ambient Heat'!$B35,COP!$G$2:$G$500,'Ambient Heat'!G$4,COP!$D$2:$D$500,"RSDSH*")))</f>
        <v>0.70842590810750883</v>
      </c>
      <c r="H35" s="99">
        <f>MAX(0,1-(1/AVERAGEIFS(COP!$L$2:$L$500,COP!$C$2:$C$500,'Ambient Heat'!$B35,COP!$G$2:$G$500,'Ambient Heat'!H$4,COP!$D$2:$D$500,"RSDSH*")))</f>
        <v>0.72802752773053347</v>
      </c>
      <c r="I35" s="99">
        <f>MAX(0,1-(1/AVERAGEIFS(COP!$L$2:$L$500,COP!$C$2:$C$500,'Ambient Heat'!$B35,COP!$G$2:$G$500,'Ambient Heat'!I$4,COP!$D$2:$D$500,"RSDSH*")))</f>
        <v>0.72802752773053347</v>
      </c>
      <c r="J35" s="24">
        <v>5</v>
      </c>
    </row>
    <row r="36" spans="2:10">
      <c r="B36" s="24" t="s">
        <v>304</v>
      </c>
      <c r="C36" s="24" t="s">
        <v>328</v>
      </c>
      <c r="D36" s="24" t="s">
        <v>325</v>
      </c>
      <c r="E36" s="24" t="s">
        <v>253</v>
      </c>
      <c r="F36" s="99">
        <f>MAX(0,1-(1/AVERAGEIFS(COP!$L$2:$L$500,COP!$C$2:$C$500,'Ambient Heat'!$B36,COP!$G$2:$G$500,'Ambient Heat'!F$4,COP!$D$2:$D$500,"RSDSH*")))</f>
        <v>0.70577523454484981</v>
      </c>
      <c r="G36" s="99">
        <f>MAX(0,1-(1/AVERAGEIFS(COP!$L$2:$L$500,COP!$C$2:$C$500,'Ambient Heat'!$B36,COP!$G$2:$G$500,'Ambient Heat'!G$4,COP!$D$2:$D$500,"RSDSH*")))</f>
        <v>0.72258807828514493</v>
      </c>
      <c r="H36" s="99">
        <f>MAX(0,1-(1/AVERAGEIFS(COP!$L$2:$L$500,COP!$C$2:$C$500,'Ambient Heat'!$B36,COP!$G$2:$G$500,'Ambient Heat'!H$4,COP!$D$2:$D$500,"RSDSH*")))</f>
        <v>0.75726456849950041</v>
      </c>
      <c r="I36" s="99">
        <f>MAX(0,1-(1/AVERAGEIFS(COP!$L$2:$L$500,COP!$C$2:$C$500,'Ambient Heat'!$B36,COP!$G$2:$G$500,'Ambient Heat'!I$4,COP!$D$2:$D$500,"RSDSH*")))</f>
        <v>0.7842351719995565</v>
      </c>
      <c r="J36" s="24">
        <v>5</v>
      </c>
    </row>
    <row r="37" spans="2:10">
      <c r="B37" s="24" t="s">
        <v>295</v>
      </c>
      <c r="C37" s="24" t="s">
        <v>328</v>
      </c>
      <c r="D37" s="24" t="s">
        <v>325</v>
      </c>
      <c r="E37" s="24" t="s">
        <v>253</v>
      </c>
      <c r="F37" s="99">
        <f>MAX(0,1-(1/AVERAGEIFS(COP!$L$2:$L$500,COP!$C$2:$C$500,'Ambient Heat'!$B37,COP!$G$2:$G$500,'Ambient Heat'!F$4,COP!$D$2:$D$500,"RSDSH*")))</f>
        <v>0.70577523454484981</v>
      </c>
      <c r="G37" s="99">
        <f>MAX(0,1-(1/AVERAGEIFS(COP!$L$2:$L$500,COP!$C$2:$C$500,'Ambient Heat'!$B37,COP!$G$2:$G$500,'Ambient Heat'!G$4,COP!$D$2:$D$500,"RSDSH*")))</f>
        <v>0.72258807828514493</v>
      </c>
      <c r="H37" s="99">
        <f>MAX(0,1-(1/AVERAGEIFS(COP!$L$2:$L$500,COP!$C$2:$C$500,'Ambient Heat'!$B37,COP!$G$2:$G$500,'Ambient Heat'!H$4,COP!$D$2:$D$500,"RSDSH*")))</f>
        <v>0.75726456849950041</v>
      </c>
      <c r="I37" s="99">
        <f>MAX(0,1-(1/AVERAGEIFS(COP!$L$2:$L$500,COP!$C$2:$C$500,'Ambient Heat'!$B37,COP!$G$2:$G$500,'Ambient Heat'!I$4,COP!$D$2:$D$500,"RSDSH*")))</f>
        <v>0.7842351719995565</v>
      </c>
      <c r="J37" s="24">
        <v>5</v>
      </c>
    </row>
    <row r="38" spans="2:10">
      <c r="B38" s="98" t="s">
        <v>323</v>
      </c>
      <c r="F38" s="99"/>
      <c r="G38" s="99"/>
      <c r="H38" s="99"/>
      <c r="I38" s="99"/>
    </row>
    <row r="39" spans="2:10">
      <c r="B39" s="24" t="s">
        <v>317</v>
      </c>
      <c r="C39" s="24" t="s">
        <v>328</v>
      </c>
      <c r="D39" s="24" t="s">
        <v>325</v>
      </c>
      <c r="E39" s="24" t="s">
        <v>405</v>
      </c>
      <c r="F39" s="99">
        <f>MAX(0,1-(1/AVERAGEIFS(COP!$L$2:$L$500,COP!$C$2:$C$500,'Ambient Heat'!$B39,COP!$G$2:$G$500,'Ambient Heat'!F$4,COP!$D$2:$D$500,"RSDSH*")))</f>
        <v>0</v>
      </c>
      <c r="G39" s="99">
        <f>MAX(0,1-(1/AVERAGEIFS(COP!$L$2:$L$500,COP!$C$2:$C$500,'Ambient Heat'!$B39,COP!$G$2:$G$500,'Ambient Heat'!G$4,COP!$D$2:$D$500,"RSDSH*")))</f>
        <v>0</v>
      </c>
      <c r="H39" s="99">
        <f>MAX(0,1-(1/AVERAGEIFS(COP!$L$2:$L$500,COP!$C$2:$C$500,'Ambient Heat'!$B39,COP!$G$2:$G$500,'Ambient Heat'!H$4,COP!$D$2:$D$500,"RSDSH*")))</f>
        <v>4.0094805451313498E-2</v>
      </c>
      <c r="I39" s="99">
        <f>MAX(0,1-(1/AVERAGEIFS(COP!$L$2:$L$500,COP!$C$2:$C$500,'Ambient Heat'!$B39,COP!$G$2:$G$500,'Ambient Heat'!I$4,COP!$D$2:$D$500,"RSDSH*")))</f>
        <v>4.0094805451313498E-2</v>
      </c>
      <c r="J39" s="24">
        <v>5</v>
      </c>
    </row>
    <row r="40" spans="2:10">
      <c r="B40" s="24" t="s">
        <v>318</v>
      </c>
      <c r="C40" s="24" t="s">
        <v>328</v>
      </c>
      <c r="D40" s="24" t="s">
        <v>325</v>
      </c>
      <c r="E40" s="24" t="s">
        <v>405</v>
      </c>
      <c r="F40" s="99">
        <f>MAX(0,1-(1/AVERAGEIFS(COP!$L$2:$L$500,COP!$C$2:$C$500,'Ambient Heat'!$B40,COP!$G$2:$G$500,'Ambient Heat'!F$4,COP!$D$2:$D$500,"RSDSH*")))</f>
        <v>0</v>
      </c>
      <c r="G40" s="99">
        <f>MAX(0,1-(1/AVERAGEIFS(COP!$L$2:$L$500,COP!$C$2:$C$500,'Ambient Heat'!$B40,COP!$G$2:$G$500,'Ambient Heat'!G$4,COP!$D$2:$D$500,"RSDSH*")))</f>
        <v>0</v>
      </c>
      <c r="H40" s="99">
        <f>MAX(0,1-(1/AVERAGEIFS(COP!$L$2:$L$500,COP!$C$2:$C$500,'Ambient Heat'!$B40,COP!$G$2:$G$500,'Ambient Heat'!H$4,COP!$D$2:$D$500,"RSDSH*")))</f>
        <v>0</v>
      </c>
      <c r="I40" s="99">
        <f>MAX(0,1-(1/AVERAGEIFS(COP!$L$2:$L$500,COP!$C$2:$C$500,'Ambient Heat'!$B40,COP!$G$2:$G$500,'Ambient Heat'!I$4,COP!$D$2:$D$500,"RSDSH*")))</f>
        <v>0</v>
      </c>
      <c r="J40" s="24">
        <v>5</v>
      </c>
    </row>
    <row r="41" spans="2:10">
      <c r="B41" s="98" t="s">
        <v>324</v>
      </c>
      <c r="F41" s="99"/>
      <c r="G41" s="99"/>
      <c r="H41" s="99"/>
      <c r="I41" s="99"/>
    </row>
    <row r="42" spans="2:10">
      <c r="B42" s="24" t="s">
        <v>316</v>
      </c>
      <c r="C42" s="24" t="s">
        <v>328</v>
      </c>
      <c r="D42" s="24" t="s">
        <v>325</v>
      </c>
      <c r="E42" s="24" t="s">
        <v>405</v>
      </c>
      <c r="F42" s="99">
        <f>MAX(0,1-(1/AVERAGEIFS(COP!$L$2:$L$500,COP!$C$2:$C$500,'Ambient Heat'!$B42,COP!$G$2:$G$500,'Ambient Heat'!F$4,COP!$D$2:$D$500,"RSDSH*")))</f>
        <v>0</v>
      </c>
      <c r="G42" s="99">
        <f>MAX(0,1-(1/AVERAGEIFS(COP!$L$2:$L$500,COP!$C$2:$C$500,'Ambient Heat'!$B42,COP!$G$2:$G$500,'Ambient Heat'!G$4,COP!$D$2:$D$500,"RSDSH*")))</f>
        <v>0</v>
      </c>
      <c r="H42" s="99">
        <f>MAX(0,1-(1/AVERAGEIFS(COP!$L$2:$L$500,COP!$C$2:$C$500,'Ambient Heat'!$B42,COP!$G$2:$G$500,'Ambient Heat'!H$4,COP!$D$2:$D$500,"RSDSH*")))</f>
        <v>0</v>
      </c>
      <c r="I42" s="99">
        <f>MAX(0,1-(1/AVERAGEIFS(COP!$L$2:$L$500,COP!$C$2:$C$500,'Ambient Heat'!$B42,COP!$G$2:$G$500,'Ambient Heat'!I$4,COP!$D$2:$D$500,"RSDSH*")))</f>
        <v>0</v>
      </c>
      <c r="J42" s="2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41"/>
  <sheetViews>
    <sheetView topLeftCell="A5" workbookViewId="0"/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271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9" t="s">
        <v>134</v>
      </c>
      <c r="T3" s="119"/>
      <c r="U3" s="119"/>
      <c r="V3" s="119"/>
    </row>
    <row r="4" spans="1:26" ht="15.75" thickBot="1">
      <c r="A4" s="43" t="s">
        <v>271</v>
      </c>
      <c r="B4" s="43"/>
      <c r="C4" s="26"/>
      <c r="D4" s="44" t="s">
        <v>37</v>
      </c>
      <c r="E4" s="120" t="s">
        <v>38</v>
      </c>
      <c r="F4" s="121"/>
      <c r="G4" s="121"/>
      <c r="H4" s="121"/>
      <c r="I4" s="121"/>
      <c r="J4" s="121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256</v>
      </c>
      <c r="T5" s="76" t="s">
        <v>257</v>
      </c>
    </row>
    <row r="6" spans="1:26" ht="15.75" thickBot="1">
      <c r="A6" s="30" t="s">
        <v>268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1">
        <v>0</v>
      </c>
      <c r="T6" s="81">
        <v>0.9</v>
      </c>
    </row>
    <row r="7" spans="1:26" ht="15.75" thickBot="1">
      <c r="A7" s="49" t="s">
        <v>269</v>
      </c>
      <c r="B7" s="49" t="s">
        <v>125</v>
      </c>
      <c r="C7" s="23"/>
      <c r="D7" s="52">
        <f>SharesElab!C81</f>
        <v>0.20213169663402655</v>
      </c>
      <c r="E7" s="46">
        <f t="shared" ref="E7:E8" si="0">IF($D7=0,"",MAX($D7*(1-$S$4)^($E$5-$D$5),S7))</f>
        <v>0.18191852697062391</v>
      </c>
      <c r="F7" s="46">
        <f t="shared" ref="F7:F8" si="1">IF($D7=0,"",MAX($D7*(1-$S$4)^($F$5-$D$5),S7))</f>
        <v>0.16372667427356152</v>
      </c>
      <c r="G7" s="46">
        <f t="shared" ref="G7:G8" si="2">IF($D7=0,"",MAX($D7*(1-$S$4)^($G$5-$D$5),S7))</f>
        <v>9.6678963891795366E-2</v>
      </c>
      <c r="H7" s="46">
        <f t="shared" ref="H7:H8" si="3">IF($D7=0,"",MAX($D7*(1-$S$4)^($H$5-$D$5),S7))</f>
        <v>5.7087961388466259E-2</v>
      </c>
      <c r="I7" s="46">
        <f t="shared" ref="I7:I8" si="4">IF($D7=0,"",MAX($D7*(1-$S$4)^($I$5-$D$5),S7))</f>
        <v>6.9405633630053257E-3</v>
      </c>
      <c r="J7" s="46">
        <f t="shared" ref="J7:J8" si="5">IF($D7=0,"",MAX($D7*(1-$S$4)^($J$5-$D$5),S7))</f>
        <v>8.4381047464805931E-4</v>
      </c>
      <c r="K7" s="23"/>
      <c r="L7" s="47">
        <f t="shared" ref="L7:L8" si="6">IF($D7=0,"",MIN($D7*(1+$S$4)^($L$5-$D$5),T7))</f>
        <v>0.22234486629742922</v>
      </c>
      <c r="M7" s="47">
        <f t="shared" ref="M7:M8" si="7">IF($D7=0,"",MIN($D7*(1+$S$4)^($M$5-$D$5),T7))</f>
        <v>0.24457935292717217</v>
      </c>
      <c r="N7" s="47">
        <f t="shared" ref="N7:N8" si="8">IF($D7=0,"",MIN($D7*(1+$S$4)^($N$5-$D$5),T7))</f>
        <v>0.25955838772332829</v>
      </c>
      <c r="O7" s="47">
        <f t="shared" ref="O7:O8" si="9">IF($D7=0,"",MIN($D7*(1+$S$4)^($O$5-$D$5),T7))</f>
        <v>0.25955838772332829</v>
      </c>
      <c r="P7" s="47">
        <f t="shared" ref="P7:P8" si="10">IF($D7=0,"",MIN($D7*(1+$S$4)^($P$5-$D$5),T7))</f>
        <v>0.25955838772332829</v>
      </c>
      <c r="Q7" s="47">
        <f t="shared" ref="Q7:Q8" si="11">IF($D7=0,"",MIN($D7*(1+$S$4)^($Q$5-$D$5),T7))</f>
        <v>0.25955838772332829</v>
      </c>
      <c r="S7" s="81">
        <v>0</v>
      </c>
      <c r="T7" s="81">
        <f>SUM(RSDCK_share!G40*0.3*2/SUM(RSDCK_share!S40:S41))</f>
        <v>0.25955838772332829</v>
      </c>
      <c r="Y7" s="122" t="s">
        <v>260</v>
      </c>
      <c r="Z7" s="122"/>
    </row>
    <row r="8" spans="1:26" ht="15.75" thickBot="1">
      <c r="A8" s="49" t="s">
        <v>270</v>
      </c>
      <c r="B8" s="49" t="s">
        <v>123</v>
      </c>
      <c r="C8" s="23"/>
      <c r="D8" s="52">
        <f>SharesElab!C82</f>
        <v>1.1915692374878295E-2</v>
      </c>
      <c r="E8" s="46">
        <f t="shared" si="0"/>
        <v>1.0724123137390466E-2</v>
      </c>
      <c r="F8" s="46">
        <f t="shared" si="1"/>
        <v>9.6517108236514205E-3</v>
      </c>
      <c r="G8" s="46">
        <f t="shared" si="2"/>
        <v>5.6992387242579285E-3</v>
      </c>
      <c r="H8" s="46">
        <f t="shared" si="3"/>
        <v>3.3653434742870652E-3</v>
      </c>
      <c r="I8" s="46">
        <f t="shared" si="4"/>
        <v>4.0914720115202527E-4</v>
      </c>
      <c r="J8" s="46">
        <f t="shared" si="5"/>
        <v>4.9742747951158005E-5</v>
      </c>
      <c r="K8" s="23"/>
      <c r="L8" s="47">
        <f t="shared" si="6"/>
        <v>1.3107261612366127E-2</v>
      </c>
      <c r="M8" s="47">
        <f t="shared" si="7"/>
        <v>1.4417987773602739E-2</v>
      </c>
      <c r="N8" s="47">
        <f t="shared" si="8"/>
        <v>2.3220313489264958E-2</v>
      </c>
      <c r="O8" s="47">
        <f t="shared" si="9"/>
        <v>3.7396547077596119E-2</v>
      </c>
      <c r="P8" s="47">
        <f t="shared" si="10"/>
        <v>0.1</v>
      </c>
      <c r="Q8" s="47">
        <f t="shared" si="11"/>
        <v>0.1</v>
      </c>
      <c r="S8" s="81">
        <v>0</v>
      </c>
      <c r="T8" s="81">
        <v>0.1</v>
      </c>
      <c r="Y8" s="76" t="s">
        <v>258</v>
      </c>
      <c r="Z8" s="83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272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267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255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5" t="s">
        <v>266</v>
      </c>
    </row>
    <row r="20" spans="1:26" s="23" customFormat="1" ht="15">
      <c r="A20" s="23" t="s">
        <v>201</v>
      </c>
      <c r="B20" s="23" t="s">
        <v>273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277</v>
      </c>
      <c r="Z20" s="84" t="s">
        <v>265</v>
      </c>
    </row>
    <row r="21" spans="1:26" s="23" customFormat="1" ht="15">
      <c r="A21" s="23" t="s">
        <v>203</v>
      </c>
      <c r="B21" s="23" t="s">
        <v>273</v>
      </c>
      <c r="C21" s="26"/>
      <c r="D21" s="23" t="str">
        <f>IF(Z21="","UC-UP_"&amp;A7,"\I: DISABLED")</f>
        <v>UC-UP_R-RSDCK_GAS_X0</v>
      </c>
      <c r="E21" s="77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si="14"/>
        <v>-0.22234486629742922</v>
      </c>
      <c r="K21" s="34">
        <f t="shared" si="14"/>
        <v>-0.24457935292717217</v>
      </c>
      <c r="L21" s="34">
        <f t="shared" si="14"/>
        <v>-0.25955838772332829</v>
      </c>
      <c r="M21" s="34">
        <f t="shared" si="14"/>
        <v>-0.25955838772332829</v>
      </c>
      <c r="N21" s="34">
        <f t="shared" si="14"/>
        <v>-0.25955838772332829</v>
      </c>
      <c r="O21" s="34">
        <f t="shared" si="14"/>
        <v>-0.25955838772332829</v>
      </c>
      <c r="P21" s="24">
        <v>0</v>
      </c>
      <c r="Q21" s="24">
        <v>5</v>
      </c>
      <c r="R21" s="23" t="s">
        <v>278</v>
      </c>
      <c r="Z21" s="84"/>
    </row>
    <row r="22" spans="1:26" s="23" customFormat="1" ht="15">
      <c r="A22" s="23" t="s">
        <v>200</v>
      </c>
      <c r="B22" s="23" t="s">
        <v>273</v>
      </c>
      <c r="C22" s="26"/>
      <c r="D22" s="23" t="str">
        <f>IF(Z22="","UC-UP_"&amp;A8,"\I: DISABLED")</f>
        <v>UC-UP_R-RSDCK_LPG_X0</v>
      </c>
      <c r="E22" s="77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si="14"/>
        <v>-1.3107261612366127E-2</v>
      </c>
      <c r="K22" s="34">
        <f t="shared" si="14"/>
        <v>-1.4417987773602739E-2</v>
      </c>
      <c r="L22" s="34">
        <f t="shared" si="14"/>
        <v>-2.3220313489264958E-2</v>
      </c>
      <c r="M22" s="34">
        <f t="shared" si="14"/>
        <v>-3.7396547077596119E-2</v>
      </c>
      <c r="N22" s="34">
        <f t="shared" si="14"/>
        <v>-0.1</v>
      </c>
      <c r="O22" s="34">
        <f t="shared" si="14"/>
        <v>-0.1</v>
      </c>
      <c r="P22" s="24">
        <v>0</v>
      </c>
      <c r="Q22" s="24">
        <v>5</v>
      </c>
      <c r="R22" s="23" t="s">
        <v>279</v>
      </c>
      <c r="Z22" s="84"/>
    </row>
    <row r="30" spans="1:26">
      <c r="D30" s="107" t="s">
        <v>395</v>
      </c>
    </row>
    <row r="32" spans="1:26" ht="15">
      <c r="D32" s="102" t="s">
        <v>381</v>
      </c>
      <c r="E32" s="101" t="s">
        <v>382</v>
      </c>
      <c r="F32" s="101" t="s">
        <v>382</v>
      </c>
      <c r="G32" s="102" t="s">
        <v>383</v>
      </c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4:19">
      <c r="D33" s="102" t="s">
        <v>8</v>
      </c>
      <c r="E33" s="102" t="s">
        <v>384</v>
      </c>
      <c r="F33" s="102" t="s">
        <v>385</v>
      </c>
      <c r="G33" s="104">
        <v>2018</v>
      </c>
      <c r="H33" s="104">
        <v>2020</v>
      </c>
      <c r="I33" s="104">
        <v>2022</v>
      </c>
      <c r="J33" s="104">
        <v>2025</v>
      </c>
      <c r="K33" s="104">
        <v>2030</v>
      </c>
      <c r="L33" s="104">
        <v>2035</v>
      </c>
      <c r="M33" s="104">
        <v>2040</v>
      </c>
      <c r="N33" s="104">
        <v>2045</v>
      </c>
      <c r="O33" s="104">
        <v>2050</v>
      </c>
      <c r="P33" s="104">
        <v>2055</v>
      </c>
      <c r="Q33" s="104">
        <v>2060</v>
      </c>
      <c r="R33" s="104">
        <v>2065</v>
      </c>
      <c r="S33" s="104">
        <v>2070</v>
      </c>
    </row>
    <row r="34" spans="4:19">
      <c r="D34" s="103" t="s">
        <v>386</v>
      </c>
      <c r="E34" s="103" t="s">
        <v>387</v>
      </c>
      <c r="F34" s="103" t="s">
        <v>216</v>
      </c>
      <c r="G34" s="105">
        <v>206.79888500000001</v>
      </c>
      <c r="H34" s="105">
        <v>205.47315865384601</v>
      </c>
      <c r="I34" s="105">
        <v>204.14743230769199</v>
      </c>
      <c r="J34" s="105">
        <v>202.15884278846201</v>
      </c>
      <c r="K34" s="105">
        <v>198.84452692307701</v>
      </c>
      <c r="L34" s="105">
        <v>195.53021105769199</v>
      </c>
      <c r="M34" s="105">
        <v>192.21589519230801</v>
      </c>
      <c r="N34" s="105">
        <v>188.90157932692301</v>
      </c>
      <c r="O34" s="105">
        <v>185.58726346153799</v>
      </c>
      <c r="P34" s="105">
        <v>182.27294759615401</v>
      </c>
      <c r="Q34" s="105">
        <v>178.95863173076901</v>
      </c>
      <c r="R34" s="105">
        <v>175.64431586538501</v>
      </c>
      <c r="S34" s="105">
        <v>172.33</v>
      </c>
    </row>
    <row r="35" spans="4:19">
      <c r="D35" s="103" t="s">
        <v>388</v>
      </c>
      <c r="E35" s="103" t="s">
        <v>387</v>
      </c>
      <c r="F35" s="103" t="s">
        <v>216</v>
      </c>
      <c r="G35" s="106"/>
      <c r="H35" s="105">
        <v>19.827179546153801</v>
      </c>
      <c r="I35" s="105">
        <v>55.414514392307701</v>
      </c>
      <c r="J35" s="105">
        <v>100.058340911538</v>
      </c>
      <c r="K35" s="105">
        <v>160.20883557692301</v>
      </c>
      <c r="L35" s="105">
        <v>245.24645174230801</v>
      </c>
      <c r="M35" s="105">
        <v>331.829702807692</v>
      </c>
      <c r="N35" s="105">
        <v>444.08010267307702</v>
      </c>
      <c r="O35" s="105">
        <v>555.16270963846205</v>
      </c>
      <c r="P35" s="105">
        <v>671.71042000384602</v>
      </c>
      <c r="Q35" s="105">
        <v>794.35521066923104</v>
      </c>
      <c r="R35" s="105">
        <v>926.27590313461599</v>
      </c>
      <c r="S35" s="105">
        <v>1071.1269420000001</v>
      </c>
    </row>
    <row r="36" spans="4:19">
      <c r="D36" s="103" t="s">
        <v>389</v>
      </c>
      <c r="E36" s="103" t="s">
        <v>390</v>
      </c>
      <c r="F36" s="103" t="s">
        <v>216</v>
      </c>
      <c r="G36" s="105">
        <v>766.351721</v>
      </c>
      <c r="H36" s="105">
        <v>761.43934711538498</v>
      </c>
      <c r="I36" s="105">
        <v>756.52697323076904</v>
      </c>
      <c r="J36" s="105">
        <v>749.158412403846</v>
      </c>
      <c r="K36" s="105">
        <v>736.87747769230805</v>
      </c>
      <c r="L36" s="105">
        <v>724.59654298076896</v>
      </c>
      <c r="M36" s="105">
        <v>712.31560826923101</v>
      </c>
      <c r="N36" s="105">
        <v>700.03467355769203</v>
      </c>
      <c r="O36" s="105">
        <v>687.75373884615396</v>
      </c>
      <c r="P36" s="105">
        <v>675.47280413461499</v>
      </c>
      <c r="Q36" s="105">
        <v>663.19186942307704</v>
      </c>
      <c r="R36" s="105">
        <v>650.91093471153795</v>
      </c>
      <c r="S36" s="105">
        <v>638.63</v>
      </c>
    </row>
    <row r="37" spans="4:19">
      <c r="D37" s="103" t="s">
        <v>391</v>
      </c>
      <c r="E37" s="103" t="s">
        <v>390</v>
      </c>
      <c r="F37" s="103" t="s">
        <v>216</v>
      </c>
      <c r="G37" s="106"/>
      <c r="H37" s="105">
        <v>26.861509084615498</v>
      </c>
      <c r="I37" s="105">
        <v>62.533352969230698</v>
      </c>
      <c r="J37" s="105">
        <v>113.17294079615399</v>
      </c>
      <c r="K37" s="105">
        <v>191.388898607692</v>
      </c>
      <c r="L37" s="105">
        <v>274.59811831923099</v>
      </c>
      <c r="M37" s="105">
        <v>354.68028573076901</v>
      </c>
      <c r="N37" s="105">
        <v>466.72876144230798</v>
      </c>
      <c r="O37" s="105">
        <v>556.58292615384596</v>
      </c>
      <c r="P37" s="105">
        <v>639.23816586538499</v>
      </c>
      <c r="Q37" s="105">
        <v>716.68692657692304</v>
      </c>
      <c r="R37" s="105">
        <v>793.71905828846195</v>
      </c>
      <c r="S37" s="105">
        <v>874.35938799999997</v>
      </c>
    </row>
    <row r="38" spans="4:19">
      <c r="D38" s="103" t="s">
        <v>392</v>
      </c>
      <c r="E38" s="103" t="s">
        <v>393</v>
      </c>
      <c r="F38" s="103" t="s">
        <v>216</v>
      </c>
      <c r="G38" s="105">
        <v>724.42972899999995</v>
      </c>
      <c r="H38" s="105">
        <v>719.785624550031</v>
      </c>
      <c r="I38" s="105">
        <v>715.14152010006296</v>
      </c>
      <c r="J38" s="105">
        <v>708.17536342511005</v>
      </c>
      <c r="K38" s="105">
        <v>696.56510230018898</v>
      </c>
      <c r="L38" s="105">
        <v>684.95484117526803</v>
      </c>
      <c r="M38" s="105">
        <v>673.34458005034696</v>
      </c>
      <c r="N38" s="105">
        <v>661.73431892542499</v>
      </c>
      <c r="O38" s="105">
        <v>650.12405780050403</v>
      </c>
      <c r="P38" s="105">
        <v>638.51379667558297</v>
      </c>
      <c r="Q38" s="105">
        <v>626.90353555066099</v>
      </c>
      <c r="R38" s="105">
        <v>615.29327442574004</v>
      </c>
      <c r="S38" s="105">
        <v>603.68301330081897</v>
      </c>
    </row>
    <row r="39" spans="4:19">
      <c r="D39" s="103" t="s">
        <v>394</v>
      </c>
      <c r="E39" s="103" t="s">
        <v>393</v>
      </c>
      <c r="F39" s="103" t="s">
        <v>216</v>
      </c>
      <c r="G39" s="106"/>
      <c r="H39" s="105">
        <v>19.898061149968498</v>
      </c>
      <c r="I39" s="105">
        <v>45.489201199937</v>
      </c>
      <c r="J39" s="105">
        <v>83.645112174889803</v>
      </c>
      <c r="K39" s="105">
        <v>145.31736759981101</v>
      </c>
      <c r="L39" s="105">
        <v>204.39419322473199</v>
      </c>
      <c r="M39" s="105">
        <v>259.77539804965397</v>
      </c>
      <c r="N39" s="105">
        <v>340.01571207457499</v>
      </c>
      <c r="O39" s="105">
        <v>397.82287719949602</v>
      </c>
      <c r="P39" s="105">
        <v>446.53819432441702</v>
      </c>
      <c r="Q39" s="105">
        <v>488.01179144933798</v>
      </c>
      <c r="R39" s="105">
        <v>526.17582857425998</v>
      </c>
      <c r="S39" s="105">
        <v>564.02895469918099</v>
      </c>
    </row>
    <row r="40" spans="4:19">
      <c r="D40" s="107" t="s">
        <v>396</v>
      </c>
      <c r="G40" s="38">
        <f>SUM(G34,G36,G38)</f>
        <v>1697.5803350000001</v>
      </c>
      <c r="H40" s="38">
        <f t="shared" ref="H40:S40" si="16">SUM(H34,H36,H38)</f>
        <v>1686.698130319262</v>
      </c>
      <c r="I40" s="38">
        <f t="shared" si="16"/>
        <v>1675.815925638524</v>
      </c>
      <c r="J40" s="38">
        <f t="shared" si="16"/>
        <v>1659.492618617418</v>
      </c>
      <c r="K40" s="38">
        <f t="shared" si="16"/>
        <v>1632.287106915574</v>
      </c>
      <c r="L40" s="38">
        <f t="shared" si="16"/>
        <v>1605.0815952137291</v>
      </c>
      <c r="M40" s="38">
        <f t="shared" si="16"/>
        <v>1577.876083511886</v>
      </c>
      <c r="N40" s="38">
        <f t="shared" si="16"/>
        <v>1550.67057181004</v>
      </c>
      <c r="O40" s="38">
        <f t="shared" si="16"/>
        <v>1523.465060108196</v>
      </c>
      <c r="P40" s="38">
        <f t="shared" si="16"/>
        <v>1496.259548406352</v>
      </c>
      <c r="Q40" s="38">
        <f t="shared" si="16"/>
        <v>1469.0540367045071</v>
      </c>
      <c r="R40" s="38">
        <f t="shared" si="16"/>
        <v>1441.8485250026629</v>
      </c>
      <c r="S40" s="38">
        <f t="shared" si="16"/>
        <v>1414.6430133008189</v>
      </c>
    </row>
    <row r="41" spans="4:19">
      <c r="D41" s="107" t="s">
        <v>397</v>
      </c>
      <c r="G41" s="108">
        <f>SUM(G35,G37,G39)</f>
        <v>0</v>
      </c>
      <c r="H41" s="108">
        <f t="shared" ref="H41:S41" si="17">SUM(H35,H37,H39)</f>
        <v>66.58674978073779</v>
      </c>
      <c r="I41" s="108">
        <f t="shared" si="17"/>
        <v>163.4370685614754</v>
      </c>
      <c r="J41" s="108">
        <f t="shared" si="17"/>
        <v>296.87639388258179</v>
      </c>
      <c r="K41" s="108">
        <f t="shared" si="17"/>
        <v>496.91510178442599</v>
      </c>
      <c r="L41" s="108">
        <f t="shared" si="17"/>
        <v>724.23876328627102</v>
      </c>
      <c r="M41" s="108">
        <f t="shared" si="17"/>
        <v>946.28538658811499</v>
      </c>
      <c r="N41" s="108">
        <f t="shared" si="17"/>
        <v>1250.82457618996</v>
      </c>
      <c r="O41" s="108">
        <f t="shared" si="17"/>
        <v>1509.5685129918038</v>
      </c>
      <c r="P41" s="108">
        <f t="shared" si="17"/>
        <v>1757.486780193648</v>
      </c>
      <c r="Q41" s="108">
        <f t="shared" si="17"/>
        <v>1999.0539286954922</v>
      </c>
      <c r="R41" s="108">
        <f t="shared" si="17"/>
        <v>2246.170789997338</v>
      </c>
      <c r="S41" s="108">
        <f t="shared" si="17"/>
        <v>2509.5152846991814</v>
      </c>
    </row>
  </sheetData>
  <mergeCells count="3">
    <mergeCell ref="S3:V3"/>
    <mergeCell ref="E4:J4"/>
    <mergeCell ref="Y7:Z7"/>
  </mergeCells>
  <conditionalFormatting sqref="D20">
    <cfRule type="containsText" dxfId="23" priority="8" operator="containsText" text="\I: DISABLED">
      <formula>NOT(ISERROR(SEARCH("\I: DISABLED",D20)))</formula>
    </cfRule>
  </conditionalFormatting>
  <conditionalFormatting sqref="D21:D22">
    <cfRule type="containsText" dxfId="22" priority="7" operator="containsText" text="\I: DISABLED">
      <formula>NOT(ISERROR(SEARCH("\I: DISABLED",D21)))</formula>
    </cfRule>
  </conditionalFormatting>
  <conditionalFormatting sqref="E20">
    <cfRule type="containsText" dxfId="21" priority="4" operator="containsText" text="\I: DISABLED">
      <formula>NOT(ISERROR(SEARCH("\I: DISABLED",E20)))</formula>
    </cfRule>
  </conditionalFormatting>
  <conditionalFormatting sqref="E21:E22">
    <cfRule type="containsText" dxfId="20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99"/>
  <sheetViews>
    <sheetView topLeftCell="A34" zoomScale="60" zoomScaleNormal="60" workbookViewId="0">
      <selection activeCell="A6" sqref="A6:XFD6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8.85546875" style="38" customWidth="1"/>
    <col min="26" max="26" width="12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9" t="s">
        <v>134</v>
      </c>
      <c r="T3" s="119"/>
      <c r="U3" s="119"/>
      <c r="V3" s="119"/>
    </row>
    <row r="4" spans="1:26" ht="15.75" thickBot="1">
      <c r="A4" s="43" t="s">
        <v>32</v>
      </c>
      <c r="B4" s="43"/>
      <c r="C4" s="26"/>
      <c r="D4" s="44" t="s">
        <v>37</v>
      </c>
      <c r="E4" s="120" t="s">
        <v>38</v>
      </c>
      <c r="F4" s="121"/>
      <c r="G4" s="121"/>
      <c r="H4" s="121"/>
      <c r="I4" s="121"/>
      <c r="J4" s="121"/>
      <c r="K4" s="23"/>
      <c r="L4" s="57" t="s">
        <v>39</v>
      </c>
      <c r="M4" s="57"/>
      <c r="N4" s="57"/>
      <c r="O4" s="57"/>
      <c r="P4" s="57"/>
      <c r="S4" s="50">
        <v>0.3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256</v>
      </c>
      <c r="T5" s="76" t="s">
        <v>257</v>
      </c>
    </row>
    <row r="6" spans="1:26" ht="15.75" thickBot="1">
      <c r="A6" s="30" t="s">
        <v>48</v>
      </c>
      <c r="B6" s="30" t="s">
        <v>131</v>
      </c>
      <c r="C6" s="23"/>
      <c r="D6" s="52">
        <f>SUMIF(SharesElab!$B$2:$B$79,Apt_RSD_share!$A6,SharesElab!C$2:C$79)+D15*Z8</f>
        <v>3.1517119549415412E-2</v>
      </c>
      <c r="E6" s="46">
        <f>IF($D6=0,"",MAX($D6*(1-$S$4)^($E$5-$D$5),S6))</f>
        <v>2.2061983684590787E-2</v>
      </c>
      <c r="F6" s="46">
        <f>IF($D6=0,"",MAX($D6*(1-$S$4)^($F$5-$D$5),S6))</f>
        <v>1.5443388579213549E-2</v>
      </c>
      <c r="G6" s="46">
        <f>IF($D6=0,"",MAX($D6*(1-$S$4)^($G$5-$D$5),S6))</f>
        <v>2.5955703185084199E-3</v>
      </c>
      <c r="H6" s="46">
        <f>IF($D6=0,"",MAX($D6*(1-$S$4)^($H$5-$D$5),S6))</f>
        <v>4.3623750343171002E-4</v>
      </c>
      <c r="I6" s="46">
        <f>IF($D6=0,"",MAX($D6*(1-$S$4)^($I$5-$D$5),S6))</f>
        <v>3.4808379042828385E-7</v>
      </c>
      <c r="J6" s="46">
        <f>IF($D6=0,"",MAX($D6*(1-$S$4)^($J$5-$D$5),S6))</f>
        <v>2.7774394499735753E-10</v>
      </c>
      <c r="K6" s="23"/>
      <c r="L6" s="47">
        <f>IF($D6=0,"",MIN($D6*(1+$S$4)^($L$5-$D$5),T6))</f>
        <v>3.3092975526886184E-2</v>
      </c>
      <c r="M6" s="47">
        <f>IF($D6=0,"",MIN($D6*(1+$S$4)^($M$5-$D$5),T6))</f>
        <v>3.3092975526886184E-2</v>
      </c>
      <c r="N6" s="47">
        <f>IF($D6=0,"",MIN($D6*(1+$S$4)^($N$5-$D$5),T6))</f>
        <v>3.3092975526886184E-2</v>
      </c>
      <c r="O6" s="47">
        <f>IF($D6=0,"",MIN($D6*(1+$S$4)^($O$5-$D$5),T6))</f>
        <v>3.3092975526886184E-2</v>
      </c>
      <c r="P6" s="47">
        <f>IF($D6=0,"",MIN($D6*(1+$S$4)^($P$5-$D$5),T6))</f>
        <v>3.3092975526886184E-2</v>
      </c>
      <c r="Q6" s="47">
        <f>IF($D6=0,"",MIN($D6*(1+$S$4)^($Q$5-$D$5),T6))</f>
        <v>3.3092975526886184E-2</v>
      </c>
      <c r="S6" s="81">
        <v>0</v>
      </c>
      <c r="T6" s="81">
        <f>D6*$Z$15</f>
        <v>3.3092975526886184E-2</v>
      </c>
    </row>
    <row r="7" spans="1:26" ht="15.75" thickBot="1">
      <c r="A7" s="49" t="s">
        <v>49</v>
      </c>
      <c r="B7" s="49" t="s">
        <v>132</v>
      </c>
      <c r="C7" s="23"/>
      <c r="D7" s="52">
        <f>SUMIF(SharesElab!$B$2:$B$79,Apt_RSD_share!$A7,SharesElab!C$2:C$79)</f>
        <v>6.6547326946506062E-6</v>
      </c>
      <c r="E7" s="46">
        <f t="shared" ref="E7:E18" si="0">IF($D7=0,"",MAX($D7*(1-$S$4)^($E$5-$D$5),S7))</f>
        <v>4.6583128862554239E-6</v>
      </c>
      <c r="F7" s="46">
        <f t="shared" ref="F7:F18" si="1">IF($D7=0,"",MAX($D7*(1-$S$4)^($F$5-$D$5),S7))</f>
        <v>3.2608190203787967E-6</v>
      </c>
      <c r="G7" s="46">
        <f t="shared" ref="G7:G18" si="2">IF($D7=0,"",MAX($D7*(1-$S$4)^($G$5-$D$5),S7))</f>
        <v>5.480458527550641E-7</v>
      </c>
      <c r="H7" s="46">
        <f t="shared" ref="H7:H18" si="3">IF($D7=0,"",MAX($D7*(1-$S$4)^($H$5-$D$5),S7))</f>
        <v>9.2110066472543584E-8</v>
      </c>
      <c r="I7" s="46">
        <f t="shared" ref="I7:I18" si="4">IF($D7=0,"",MAX($D7*(1-$S$4)^($I$5-$D$5),S7))</f>
        <v>7.349670952667931E-11</v>
      </c>
      <c r="J7" s="46">
        <f t="shared" ref="J7:J18" si="5">IF($D7=0,"",MAX($D7*(1-$S$4)^($J$5-$D$5),S7))</f>
        <v>5.8644690185510239E-14</v>
      </c>
      <c r="K7" s="23"/>
      <c r="L7" s="47">
        <f t="shared" ref="L7:L18" si="6">IF($D7=0,"",MIN($D7*(1+$S$4)^($L$5-$D$5),T7))</f>
        <v>8.6511525030457877E-6</v>
      </c>
      <c r="M7" s="47">
        <f t="shared" ref="M7:M18" si="7">IF($D7=0,"",MIN($D7*(1+$S$4)^($M$5-$D$5),T7))</f>
        <v>1.1246498253959525E-5</v>
      </c>
      <c r="N7" s="47">
        <f t="shared" ref="N7:N18" si="8">IF($D7=0,"",MIN($D7*(1+$S$4)^($N$5-$D$5),T7))</f>
        <v>4.1757460762073955E-5</v>
      </c>
      <c r="O7" s="47">
        <f t="shared" ref="O7:O18" si="9">IF($D7=0,"",MIN($D7*(1+$S$4)^($O$5-$D$5),T7))</f>
        <v>1.5504252878732728E-4</v>
      </c>
      <c r="P7" s="47">
        <f t="shared" ref="P7:P18" si="10">IF($D7=0,"",MIN($D7*(1+$S$4)^($P$5-$D$5),T7))</f>
        <v>2.946577643169071E-2</v>
      </c>
      <c r="Q7" s="47">
        <f t="shared" ref="Q7:Q18" si="11">IF($D7=0,"",MIN($D7*(1+$S$4)^($Q$5-$D$5),T7))</f>
        <v>0.9</v>
      </c>
      <c r="S7" s="81">
        <v>0</v>
      </c>
      <c r="T7" s="81">
        <v>0.9</v>
      </c>
      <c r="Y7" s="122" t="s">
        <v>260</v>
      </c>
      <c r="Z7" s="122"/>
    </row>
    <row r="8" spans="1:26" ht="15.75" thickBot="1">
      <c r="A8" s="49" t="s">
        <v>50</v>
      </c>
      <c r="B8" s="49" t="s">
        <v>133</v>
      </c>
      <c r="C8" s="23"/>
      <c r="D8" s="52">
        <f>SUMIF(SharesElab!$B$2:$B$79,Apt_RSD_share!$A8,SharesElab!C$2:C$79)</f>
        <v>4.773839809648944E-9</v>
      </c>
      <c r="E8" s="46">
        <f t="shared" si="0"/>
        <v>3.3416878667542604E-9</v>
      </c>
      <c r="F8" s="46">
        <f t="shared" si="1"/>
        <v>2.3391815067279821E-9</v>
      </c>
      <c r="G8" s="46">
        <f t="shared" si="2"/>
        <v>3.9314623583577177E-10</v>
      </c>
      <c r="H8" s="46">
        <f t="shared" si="3"/>
        <v>6.6076087856918146E-11</v>
      </c>
      <c r="I8" s="46">
        <f t="shared" si="4"/>
        <v>5.272360798183612E-14</v>
      </c>
      <c r="J8" s="46">
        <f t="shared" si="5"/>
        <v>4.2069361682575627E-17</v>
      </c>
      <c r="K8" s="23"/>
      <c r="L8" s="47">
        <f t="shared" si="6"/>
        <v>6.2059917525436277E-9</v>
      </c>
      <c r="M8" s="47">
        <f t="shared" si="7"/>
        <v>8.0677892783067158E-9</v>
      </c>
      <c r="N8" s="47">
        <f t="shared" si="8"/>
        <v>2.9955136845103369E-8</v>
      </c>
      <c r="O8" s="47">
        <f t="shared" si="9"/>
        <v>1.1122132624628966E-7</v>
      </c>
      <c r="P8" s="47">
        <f t="shared" si="10"/>
        <v>2.1137572763049359E-5</v>
      </c>
      <c r="Q8" s="47">
        <f t="shared" si="11"/>
        <v>4.0171880465066047E-3</v>
      </c>
      <c r="S8" s="81">
        <v>0</v>
      </c>
      <c r="T8" s="81">
        <v>0.9</v>
      </c>
      <c r="Y8" s="76" t="s">
        <v>258</v>
      </c>
      <c r="Z8" s="83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>SUMIF(SharesElab!$B$2:$B$79,Apt_RSD_share!$A9,SharesElab!C$2:C$79)</f>
        <v>2.18115672605361E-2</v>
      </c>
      <c r="E9" s="46">
        <f t="shared" si="0"/>
        <v>1.5268097082375269E-2</v>
      </c>
      <c r="F9" s="46">
        <f t="shared" si="1"/>
        <v>1.0687667957662688E-2</v>
      </c>
      <c r="G9" s="46">
        <f t="shared" si="2"/>
        <v>1.7962763536443671E-3</v>
      </c>
      <c r="H9" s="46">
        <f t="shared" si="3"/>
        <v>3.0190016675700867E-4</v>
      </c>
      <c r="I9" s="46">
        <f t="shared" si="4"/>
        <v>2.4089298501168674E-7</v>
      </c>
      <c r="J9" s="46">
        <f t="shared" si="5"/>
        <v>1.9221397209279136E-10</v>
      </c>
      <c r="K9" s="23"/>
      <c r="L9" s="47">
        <f t="shared" si="6"/>
        <v>2.8355037438696933E-2</v>
      </c>
      <c r="M9" s="47">
        <f t="shared" si="7"/>
        <v>3.6861548670306013E-2</v>
      </c>
      <c r="N9" s="47">
        <f t="shared" si="8"/>
        <v>0.13686434990443935</v>
      </c>
      <c r="O9" s="47">
        <f t="shared" si="9"/>
        <v>0.50816775069069009</v>
      </c>
      <c r="P9" s="47">
        <f t="shared" si="10"/>
        <v>0.9</v>
      </c>
      <c r="Q9" s="47">
        <f t="shared" si="11"/>
        <v>0.9</v>
      </c>
      <c r="S9" s="81">
        <v>0</v>
      </c>
      <c r="T9" s="81">
        <v>0.9</v>
      </c>
      <c r="Y9" s="76" t="s">
        <v>259</v>
      </c>
      <c r="Z9" s="83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>SUMIF(SharesElab!$B$2:$B$79,Apt_RSD_share!$A10,SharesElab!C$2:C$79)</f>
        <v>0.25393876016079275</v>
      </c>
      <c r="E10" s="46">
        <f t="shared" si="0"/>
        <v>0.17775713211255492</v>
      </c>
      <c r="F10" s="46">
        <f t="shared" si="1"/>
        <v>0.12442999247878843</v>
      </c>
      <c r="G10" s="46">
        <f t="shared" si="2"/>
        <v>2.0912948835909963E-2</v>
      </c>
      <c r="H10" s="46">
        <f t="shared" si="3"/>
        <v>3.5148393108513859E-3</v>
      </c>
      <c r="I10" s="46">
        <f t="shared" si="4"/>
        <v>2.8045699428476846E-6</v>
      </c>
      <c r="J10" s="46">
        <f t="shared" si="5"/>
        <v>2.2378299172998058E-9</v>
      </c>
      <c r="K10" s="23"/>
      <c r="L10" s="47">
        <f t="shared" si="6"/>
        <v>0.33012038820903061</v>
      </c>
      <c r="M10" s="47">
        <f t="shared" si="7"/>
        <v>0.42915650467173977</v>
      </c>
      <c r="N10" s="47">
        <f t="shared" si="8"/>
        <v>0.50787752032158551</v>
      </c>
      <c r="O10" s="47">
        <f t="shared" si="9"/>
        <v>0.50787752032158551</v>
      </c>
      <c r="P10" s="47">
        <f t="shared" si="10"/>
        <v>0.50787752032158551</v>
      </c>
      <c r="Q10" s="47">
        <f t="shared" si="11"/>
        <v>0.50787752032158551</v>
      </c>
      <c r="S10" s="81">
        <v>0</v>
      </c>
      <c r="T10" s="81">
        <f>D10*Z14</f>
        <v>0.50787752032158551</v>
      </c>
      <c r="Y10" s="76" t="s">
        <v>262</v>
      </c>
      <c r="Z10" s="83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>SUMIF(SharesElab!$B$2:$B$79,Apt_RSD_share!$A11,SharesElab!C$2:C$79)</f>
        <v>0.27797321514560652</v>
      </c>
      <c r="E11" s="46">
        <f t="shared" si="0"/>
        <v>0.19458125060192455</v>
      </c>
      <c r="F11" s="46">
        <f t="shared" si="1"/>
        <v>0.13620687542134718</v>
      </c>
      <c r="G11" s="46">
        <f t="shared" si="2"/>
        <v>2.2892289552065809E-2</v>
      </c>
      <c r="H11" s="46">
        <f t="shared" si="3"/>
        <v>3.8475071050156993E-3</v>
      </c>
      <c r="I11" s="46">
        <f t="shared" si="4"/>
        <v>3.0700131150536647E-6</v>
      </c>
      <c r="J11" s="46">
        <f t="shared" si="5"/>
        <v>2.4496330401352302E-9</v>
      </c>
      <c r="K11" s="23"/>
      <c r="L11" s="47">
        <f t="shared" si="6"/>
        <v>0.3613651796892885</v>
      </c>
      <c r="M11" s="47">
        <f t="shared" si="7"/>
        <v>0.46977473359607508</v>
      </c>
      <c r="N11" s="47">
        <f t="shared" si="8"/>
        <v>0.9</v>
      </c>
      <c r="O11" s="47">
        <f t="shared" si="9"/>
        <v>0.9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v>0.9</v>
      </c>
    </row>
    <row r="12" spans="1:26" ht="15.75" thickBot="1">
      <c r="A12" s="49" t="s">
        <v>54</v>
      </c>
      <c r="B12" s="49" t="s">
        <v>124</v>
      </c>
      <c r="C12" s="23"/>
      <c r="D12" s="52">
        <f>SUMIF(SharesElab!$B$2:$B$79,Apt_RSD_share!$A12,SharesElab!C$2:C$79)</f>
        <v>7.2673788437558146E-2</v>
      </c>
      <c r="E12" s="46">
        <f t="shared" si="0"/>
        <v>5.0871651906290699E-2</v>
      </c>
      <c r="F12" s="46">
        <f t="shared" si="1"/>
        <v>3.5610156334403488E-2</v>
      </c>
      <c r="G12" s="46">
        <f t="shared" si="2"/>
        <v>5.9849989751231914E-3</v>
      </c>
      <c r="H12" s="46">
        <f t="shared" si="3"/>
        <v>1.0058987777489543E-3</v>
      </c>
      <c r="I12" s="46">
        <f t="shared" si="4"/>
        <v>8.0262943142586888E-7</v>
      </c>
      <c r="J12" s="46">
        <f t="shared" si="5"/>
        <v>6.4043621330633747E-10</v>
      </c>
      <c r="K12" s="23"/>
      <c r="L12" s="47">
        <f t="shared" si="6"/>
        <v>9.4475924968825592E-2</v>
      </c>
      <c r="M12" s="47">
        <f t="shared" si="7"/>
        <v>0.12281870245947328</v>
      </c>
      <c r="N12" s="47">
        <f t="shared" si="8"/>
        <v>0.45601724492285228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>SUMIF(SharesElab!$B$2:$B$79,Apt_RSD_share!$A13,SharesElab!C$2:C$79)</f>
        <v>0.32292144088894542</v>
      </c>
      <c r="E13" s="46">
        <f t="shared" si="0"/>
        <v>0.22604500862226179</v>
      </c>
      <c r="F13" s="46">
        <f t="shared" si="1"/>
        <v>0.15823150603558322</v>
      </c>
      <c r="G13" s="46">
        <f t="shared" si="2"/>
        <v>2.6593969219400462E-2</v>
      </c>
      <c r="H13" s="46">
        <f t="shared" si="3"/>
        <v>4.4696484067046341E-3</v>
      </c>
      <c r="I13" s="46">
        <f t="shared" si="4"/>
        <v>3.5664337592447286E-6</v>
      </c>
      <c r="J13" s="46">
        <f t="shared" si="5"/>
        <v>2.8457383225044842E-9</v>
      </c>
      <c r="K13" s="23"/>
      <c r="L13" s="47">
        <f>D13*1.1</f>
        <v>0.35521358497784</v>
      </c>
      <c r="M13" s="47"/>
      <c r="N13" s="47"/>
      <c r="O13" s="47"/>
      <c r="P13" s="47"/>
      <c r="Q13" s="47">
        <f t="shared" si="11"/>
        <v>0.14514695973537214</v>
      </c>
      <c r="S13" s="81">
        <v>0</v>
      </c>
      <c r="T13" s="100">
        <f>SUM((RSDCK_share!G34*0.417*(RSDCK_share!J35+RSDCK_share!J34)/RSDCK_share!J34)/SUM(RSDCK_share!S34:S35)*1.4)</f>
        <v>0.14514695973537214</v>
      </c>
      <c r="Y13" s="122" t="s">
        <v>399</v>
      </c>
      <c r="Z13" s="122"/>
    </row>
    <row r="14" spans="1:26" ht="15.75" thickBot="1">
      <c r="A14" s="49" t="s">
        <v>56</v>
      </c>
      <c r="B14" s="49" t="s">
        <v>126</v>
      </c>
      <c r="C14" s="23"/>
      <c r="D14" s="52">
        <f>SUMIF(SharesElab!$B$2:$B$79,Apt_RSD_share!$A14,SharesElab!C$2:C$79)+D15*Z9</f>
        <v>1.175459934764265E-2</v>
      </c>
      <c r="E14" s="46">
        <f t="shared" si="0"/>
        <v>8.2282195433498549E-3</v>
      </c>
      <c r="F14" s="46">
        <f t="shared" si="1"/>
        <v>5.7597536803448979E-3</v>
      </c>
      <c r="G14" s="46">
        <f t="shared" si="2"/>
        <v>9.6804180105556649E-4</v>
      </c>
      <c r="H14" s="46">
        <f t="shared" si="3"/>
        <v>1.62698785503409E-4</v>
      </c>
      <c r="I14" s="46">
        <f t="shared" si="4"/>
        <v>1.2982104819186048E-7</v>
      </c>
      <c r="J14" s="46">
        <f t="shared" si="5"/>
        <v>1.0358715648360038E-10</v>
      </c>
      <c r="K14" s="23"/>
      <c r="L14" s="47">
        <f t="shared" si="6"/>
        <v>1.5280979151935445E-2</v>
      </c>
      <c r="M14" s="47">
        <f t="shared" si="7"/>
        <v>1.9865272897516082E-2</v>
      </c>
      <c r="N14" s="47">
        <f t="shared" si="8"/>
        <v>7.3758367699374411E-2</v>
      </c>
      <c r="O14" s="47">
        <f t="shared" si="9"/>
        <v>0.27385965618203822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  <c r="Y14" s="76" t="s">
        <v>398</v>
      </c>
      <c r="Z14" s="109">
        <v>2</v>
      </c>
    </row>
    <row r="15" spans="1:26" ht="15.75" thickBot="1">
      <c r="A15" s="49" t="s">
        <v>57</v>
      </c>
      <c r="B15" s="49" t="s">
        <v>127</v>
      </c>
      <c r="C15" s="23"/>
      <c r="D15" s="96">
        <f>SUMIF(SharesElab!$B$2:$B$79,Apt_RSD_share!$A15,SharesElab!C$2:C$79)</f>
        <v>1.5100582280709266E-2</v>
      </c>
      <c r="E15" s="46">
        <f t="shared" si="0"/>
        <v>1.0570407596496486E-2</v>
      </c>
      <c r="F15" s="46">
        <f t="shared" si="1"/>
        <v>7.3992853175475397E-3</v>
      </c>
      <c r="G15" s="46">
        <f t="shared" si="2"/>
        <v>1.2435978833202144E-3</v>
      </c>
      <c r="H15" s="46">
        <f t="shared" si="3"/>
        <v>2.0901149624962835E-4</v>
      </c>
      <c r="I15" s="46">
        <f t="shared" si="4"/>
        <v>1.6677500968012655E-7</v>
      </c>
      <c r="J15" s="46">
        <f t="shared" si="5"/>
        <v>1.3307355984183456E-10</v>
      </c>
      <c r="K15" s="23"/>
      <c r="L15" s="47">
        <f t="shared" si="6"/>
        <v>1.9630756964922048E-2</v>
      </c>
      <c r="M15" s="47">
        <f t="shared" si="7"/>
        <v>2.5519984054398662E-2</v>
      </c>
      <c r="N15" s="47">
        <f t="shared" si="8"/>
        <v>9.4753914395098462E-2</v>
      </c>
      <c r="O15" s="47">
        <f t="shared" si="9"/>
        <v>0.35181465137499296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  <c r="Y15" s="76" t="s">
        <v>258</v>
      </c>
      <c r="Z15" s="114">
        <v>1.05</v>
      </c>
    </row>
    <row r="16" spans="1:26" ht="15.75" thickBot="1">
      <c r="A16" s="49" t="s">
        <v>58</v>
      </c>
      <c r="B16" s="49" t="s">
        <v>128</v>
      </c>
      <c r="C16" s="23"/>
      <c r="D16" s="52">
        <f>SUMIF(SharesElab!$B$2:$B$79,Apt_RSD_share!$A16,SharesElab!C$2:C$79)+D15*Z10</f>
        <v>2.5726358480823324E-3</v>
      </c>
      <c r="E16" s="46">
        <f t="shared" si="0"/>
        <v>1.8008450936576326E-3</v>
      </c>
      <c r="F16" s="46">
        <f t="shared" si="1"/>
        <v>1.2605915655603426E-3</v>
      </c>
      <c r="G16" s="46">
        <f t="shared" si="2"/>
        <v>2.118676244237267E-4</v>
      </c>
      <c r="H16" s="46">
        <f t="shared" si="3"/>
        <v>3.5608591636895734E-5</v>
      </c>
      <c r="I16" s="46">
        <f t="shared" si="4"/>
        <v>2.8412902263741002E-8</v>
      </c>
      <c r="J16" s="46">
        <f t="shared" si="5"/>
        <v>2.2671298637164415E-11</v>
      </c>
      <c r="K16" s="23"/>
      <c r="L16" s="47">
        <f t="shared" si="6"/>
        <v>3.3444266025070323E-3</v>
      </c>
      <c r="M16" s="47">
        <v>0.35</v>
      </c>
      <c r="N16" s="47">
        <f t="shared" si="8"/>
        <v>1.6142908424820374E-2</v>
      </c>
      <c r="O16" s="47">
        <f t="shared" si="9"/>
        <v>5.9937488977768308E-2</v>
      </c>
      <c r="P16" s="47">
        <f t="shared" si="10"/>
        <v>0.9</v>
      </c>
      <c r="Q16" s="47">
        <f t="shared" si="11"/>
        <v>0.9</v>
      </c>
      <c r="S16" s="81">
        <v>0</v>
      </c>
      <c r="T16" s="81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>SUMIF(SharesElab!$B$2:$B$79,Apt_RSD_share!$A17,SharesElab!C$2:C$79)</f>
        <v>4.8302138548862615E-3</v>
      </c>
      <c r="E17" s="46">
        <f t="shared" si="0"/>
        <v>3.3811496984203827E-3</v>
      </c>
      <c r="F17" s="46">
        <f t="shared" si="1"/>
        <v>2.3668047888942677E-3</v>
      </c>
      <c r="G17" s="46">
        <f t="shared" si="2"/>
        <v>3.977888808694594E-4</v>
      </c>
      <c r="H17" s="46">
        <f t="shared" si="3"/>
        <v>6.6856377207730015E-5</v>
      </c>
      <c r="I17" s="46">
        <f t="shared" si="4"/>
        <v>5.3346218538527835E-8</v>
      </c>
      <c r="J17" s="46">
        <f t="shared" si="5"/>
        <v>4.2566156755968129E-11</v>
      </c>
      <c r="K17" s="23"/>
      <c r="L17" s="47">
        <f t="shared" si="6"/>
        <v>6.2792780113521398E-3</v>
      </c>
      <c r="M17" s="47">
        <f t="shared" si="7"/>
        <v>8.1630614147577829E-3</v>
      </c>
      <c r="N17" s="47">
        <f t="shared" si="8"/>
        <v>3.0308875618696624E-2</v>
      </c>
      <c r="O17" s="47">
        <f t="shared" si="9"/>
        <v>0.11253473355092727</v>
      </c>
      <c r="P17" s="47">
        <f t="shared" si="10"/>
        <v>0.5</v>
      </c>
      <c r="Q17" s="47">
        <f t="shared" si="11"/>
        <v>0.5</v>
      </c>
      <c r="S17" s="81">
        <v>0</v>
      </c>
      <c r="T17" s="81">
        <v>0.5</v>
      </c>
      <c r="V17" s="76" t="s">
        <v>261</v>
      </c>
    </row>
    <row r="18" spans="1:22" ht="15">
      <c r="A18" s="49" t="s">
        <v>60</v>
      </c>
      <c r="B18" s="49" t="s">
        <v>130</v>
      </c>
      <c r="C18" s="23"/>
      <c r="D18" s="52">
        <f>SUMIF(SharesElab!$B$2:$B$79,Apt_RSD_share!$A18,SharesElab!C$2:C$79)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20" t="s">
        <v>38</v>
      </c>
      <c r="F19" s="121"/>
      <c r="G19" s="121"/>
      <c r="H19" s="121"/>
      <c r="I19" s="121"/>
      <c r="J19" s="51"/>
      <c r="K19" s="23"/>
      <c r="L19" s="121" t="s">
        <v>39</v>
      </c>
      <c r="M19" s="121"/>
      <c r="N19" s="121"/>
      <c r="O19" s="121"/>
      <c r="P19" s="12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256</v>
      </c>
      <c r="T20" s="76" t="s">
        <v>257</v>
      </c>
    </row>
    <row r="21" spans="1:22" ht="15.75" thickBot="1">
      <c r="A21" s="30" t="s">
        <v>61</v>
      </c>
      <c r="B21" s="30" t="s">
        <v>131</v>
      </c>
      <c r="C21" s="23"/>
      <c r="D21" s="45">
        <f>SUMIF(SharesElab!$B$2:$B$79,Apt_RSD_share!$A21,SharesElab!C$2:C$79)+D30*Z8</f>
        <v>1.517546996569145E-3</v>
      </c>
      <c r="E21" s="46">
        <f>IF($D21=0,"",MAX($D21*(1-$S$4)^($E$5-$D$5),S21))</f>
        <v>1.0622828975984013E-3</v>
      </c>
      <c r="F21" s="46">
        <f>IF($D21=0,"",MAX($D21*(1-$S$4)^($F$5-$D$5),S21))</f>
        <v>7.4359802831888092E-4</v>
      </c>
      <c r="G21" s="46">
        <f>IF($D21=0,"",MAX($D21*(1-$S$4)^($G$5-$D$5),S21))</f>
        <v>1.2497652061955425E-4</v>
      </c>
      <c r="H21" s="46">
        <f>IF($D21=0,"",MAX($D21*(1-$S$4)^($H$5-$D$5),S21))</f>
        <v>2.1004803820528477E-5</v>
      </c>
      <c r="I21" s="46">
        <f>IF($D21=0,"",MAX($D21*(1-$S$4)^($I$5-$D$5),S21))</f>
        <v>1.6760208999767039E-8</v>
      </c>
      <c r="J21" s="46">
        <f>IF($D21=0,"",MAX($D21*(1-$S$4)^($J$5-$D$5),S21))</f>
        <v>1.3373350597130428E-11</v>
      </c>
      <c r="K21" s="23"/>
      <c r="L21" s="47">
        <f>IF($D21=0,"",MIN($D21*(1+$S$4)^($L$5-$D$5),T21))</f>
        <v>1.5934243463976022E-3</v>
      </c>
      <c r="M21" s="47">
        <f>IF($D21=0,"",MIN($D21*(1+$S$4)^($M$5-$D$5),T21))</f>
        <v>1.5934243463976022E-3</v>
      </c>
      <c r="N21" s="47">
        <f>IF($D21=0,"",MIN($D21*(1+$S$4)^($N$5-$D$5),T21))</f>
        <v>1.5934243463976022E-3</v>
      </c>
      <c r="O21" s="47">
        <f>IF($D21=0,"",MIN($D21*(1+$S$4)^($O$5-$D$5),T21))</f>
        <v>1.5934243463976022E-3</v>
      </c>
      <c r="P21" s="47">
        <f>IF($D21=0,"",MIN($D21*(1+$S$4)^($P$5-$D$5),T21))</f>
        <v>1.5934243463976022E-3</v>
      </c>
      <c r="Q21" s="47">
        <f>IF($D21=0,"",MIN($D21*(1+$S$4)^($Q$5-$D$5),T21))</f>
        <v>1.5934243463976022E-3</v>
      </c>
      <c r="S21" s="81">
        <v>0</v>
      </c>
      <c r="T21" s="111">
        <f>D21*$Z$15</f>
        <v>1.5934243463976022E-3</v>
      </c>
    </row>
    <row r="22" spans="1:22" ht="15.75" thickBot="1">
      <c r="A22" s="49" t="s">
        <v>62</v>
      </c>
      <c r="B22" s="49" t="s">
        <v>132</v>
      </c>
      <c r="C22" s="23"/>
      <c r="D22" s="45">
        <f>SUMIF(SharesElab!$B$2:$B$79,Apt_RSD_share!$A22,SharesElab!C$2:C$79)</f>
        <v>1.6126048586919984E-5</v>
      </c>
      <c r="E22" s="46">
        <f t="shared" ref="E22:E33" si="12">IF($D22=0,"",MAX($D22*(1-$S$4)^($E$5-$D$5),S22))</f>
        <v>1.1288234010843988E-5</v>
      </c>
      <c r="F22" s="46">
        <f t="shared" ref="F22:F33" si="13">IF($D22=0,"",MAX($D22*(1-$S$4)^($F$5-$D$5),S22))</f>
        <v>7.9017638075907902E-6</v>
      </c>
      <c r="G22" s="46">
        <f t="shared" ref="G22:G33" si="14">IF($D22=0,"",MAX($D22*(1-$S$4)^($G$5-$D$5),S22))</f>
        <v>1.3280494431417837E-6</v>
      </c>
      <c r="H22" s="46">
        <f t="shared" ref="H22:H33" si="15">IF($D22=0,"",MAX($D22*(1-$S$4)^($H$5-$D$5),S22))</f>
        <v>2.232052699088395E-7</v>
      </c>
      <c r="I22" s="46">
        <f t="shared" ref="I22:I33" si="16">IF($D22=0,"",MAX($D22*(1-$S$4)^($I$5-$D$5),S22))</f>
        <v>1.7810054335596458E-10</v>
      </c>
      <c r="J22" s="46">
        <f t="shared" ref="J22:J33" si="17">IF($D22=0,"",MAX($D22*(1-$S$4)^($J$5-$D$5),S22))</f>
        <v>1.4211045983208497E-13</v>
      </c>
      <c r="K22" s="23"/>
      <c r="L22" s="47">
        <f t="shared" ref="L22:L33" si="18">IF($D22=0,"",MIN($D22*(1+$S$4)^($L$5-$D$5),T22))</f>
        <v>2.096386316299598E-5</v>
      </c>
      <c r="M22" s="47">
        <f t="shared" ref="M22:M33" si="19">IF($D22=0,"",MIN($D22*(1+$S$4)^($M$5-$D$5),T22))</f>
        <v>2.7253022111894775E-5</v>
      </c>
      <c r="N22" s="47">
        <f t="shared" ref="N22:N33" si="20">IF($D22=0,"",MIN($D22*(1+$S$4)^($N$5-$D$5),T22))</f>
        <v>1.011885633899175E-4</v>
      </c>
      <c r="O22" s="47">
        <f t="shared" ref="O22:O33" si="21">IF($D22=0,"",MIN($D22*(1+$S$4)^($O$5-$D$5),T22))</f>
        <v>3.757060526673264E-4</v>
      </c>
      <c r="P22" s="47">
        <f t="shared" ref="P22:P33" si="22">IF($D22=0,"",MIN($D22*(1+$S$4)^($P$5-$D$5),T22))</f>
        <v>7.1402799209460036E-2</v>
      </c>
      <c r="Q22" s="47">
        <f t="shared" ref="Q22:Q33" si="23">IF($D22=0,"",MIN($D22*(1+$S$4)^($Q$5-$D$5),T22))</f>
        <v>0.9</v>
      </c>
      <c r="S22" s="81">
        <v>0</v>
      </c>
      <c r="T22" s="81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>SUMIF(SharesElab!$B$2:$B$79,Apt_RSD_share!$A23,SharesElab!C$2:C$79)</f>
        <v>1.4571575502737007E-5</v>
      </c>
      <c r="E23" s="46">
        <f t="shared" si="12"/>
        <v>1.0200102851915904E-5</v>
      </c>
      <c r="F23" s="46">
        <f t="shared" si="13"/>
        <v>7.1400719963411325E-6</v>
      </c>
      <c r="G23" s="46">
        <f t="shared" si="14"/>
        <v>1.2000319004250535E-6</v>
      </c>
      <c r="H23" s="46">
        <f t="shared" si="15"/>
        <v>2.0168936150443868E-7</v>
      </c>
      <c r="I23" s="46">
        <f t="shared" si="16"/>
        <v>1.6093251242557484E-10</v>
      </c>
      <c r="J23" s="46">
        <f t="shared" si="17"/>
        <v>1.2841169887405202E-13</v>
      </c>
      <c r="K23" s="23"/>
      <c r="L23" s="47">
        <f t="shared" si="18"/>
        <v>1.8943048153558108E-5</v>
      </c>
      <c r="M23" s="47">
        <f t="shared" si="19"/>
        <v>2.4625962599625544E-5</v>
      </c>
      <c r="N23" s="47">
        <f t="shared" si="20"/>
        <v>9.1434475315027699E-5</v>
      </c>
      <c r="O23" s="47">
        <f t="shared" si="21"/>
        <v>3.3948980643142582E-4</v>
      </c>
      <c r="P23" s="47">
        <f t="shared" si="22"/>
        <v>6.4519914731705486E-2</v>
      </c>
      <c r="Q23" s="47">
        <f t="shared" si="23"/>
        <v>0.9</v>
      </c>
      <c r="S23" s="81">
        <v>0</v>
      </c>
      <c r="T23" s="81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>SUMIF(SharesElab!$B$2:$B$79,Apt_RSD_share!$A24,SharesElab!C$2:C$79)</f>
        <v>1.2338667144327223E-2</v>
      </c>
      <c r="E24" s="46">
        <f t="shared" si="12"/>
        <v>8.6370670010290553E-3</v>
      </c>
      <c r="F24" s="46">
        <f t="shared" si="13"/>
        <v>6.0459469007203386E-3</v>
      </c>
      <c r="G24" s="46">
        <f t="shared" si="14"/>
        <v>1.0161422956040669E-3</v>
      </c>
      <c r="H24" s="46">
        <f t="shared" si="15"/>
        <v>1.7078303562217544E-4</v>
      </c>
      <c r="I24" s="46">
        <f t="shared" si="16"/>
        <v>1.3627165457479161E-7</v>
      </c>
      <c r="J24" s="46">
        <f t="shared" si="17"/>
        <v>1.0873424150647953E-10</v>
      </c>
      <c r="K24" s="23"/>
      <c r="L24" s="47">
        <f t="shared" si="18"/>
        <v>1.6040267287625389E-2</v>
      </c>
      <c r="M24" s="47">
        <f t="shared" si="19"/>
        <v>2.085234747391301E-2</v>
      </c>
      <c r="N24" s="47">
        <f t="shared" si="20"/>
        <v>7.7423306506315862E-2</v>
      </c>
      <c r="O24" s="47">
        <f t="shared" si="21"/>
        <v>0.28746731742649534</v>
      </c>
      <c r="P24" s="47">
        <f t="shared" si="22"/>
        <v>0.9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65</v>
      </c>
      <c r="B25" s="49" t="s">
        <v>34</v>
      </c>
      <c r="C25" s="23"/>
      <c r="D25" s="45">
        <f>SUMIF(SharesElab!$B$2:$B$79,Apt_RSD_share!$A25,SharesElab!C$2:C$79)</f>
        <v>0.18080501990386391</v>
      </c>
      <c r="E25" s="46">
        <f t="shared" si="12"/>
        <v>0.12656351393270474</v>
      </c>
      <c r="F25" s="46">
        <f t="shared" si="13"/>
        <v>8.8594459752893304E-2</v>
      </c>
      <c r="G25" s="46">
        <f t="shared" si="14"/>
        <v>1.489007085066877E-2</v>
      </c>
      <c r="H25" s="46">
        <f t="shared" si="15"/>
        <v>2.5025742078718994E-3</v>
      </c>
      <c r="I25" s="46">
        <f t="shared" si="16"/>
        <v>1.9968606762404972E-6</v>
      </c>
      <c r="J25" s="46">
        <f t="shared" si="17"/>
        <v>1.5933403883781111E-9</v>
      </c>
      <c r="K25" s="23"/>
      <c r="L25" s="47">
        <f t="shared" si="18"/>
        <v>0.23504652587502309</v>
      </c>
      <c r="M25" s="47">
        <f t="shared" si="19"/>
        <v>0.30556048363753002</v>
      </c>
      <c r="N25" s="47">
        <f t="shared" si="20"/>
        <v>0.36161003980772782</v>
      </c>
      <c r="O25" s="47">
        <f t="shared" si="21"/>
        <v>0.36161003980772782</v>
      </c>
      <c r="P25" s="47">
        <f t="shared" si="22"/>
        <v>0.36161003980772782</v>
      </c>
      <c r="Q25" s="47">
        <f t="shared" si="23"/>
        <v>0.36161003980772782</v>
      </c>
      <c r="S25" s="81">
        <v>0</v>
      </c>
      <c r="T25" s="81">
        <f>D25*Z14</f>
        <v>0.36161003980772782</v>
      </c>
    </row>
    <row r="26" spans="1:22" ht="15.75" thickBot="1">
      <c r="A26" s="49" t="s">
        <v>66</v>
      </c>
      <c r="B26" s="49" t="s">
        <v>34</v>
      </c>
      <c r="C26" s="23"/>
      <c r="D26" s="45">
        <f>SUMIF(SharesElab!$B$2:$B$79,Apt_RSD_share!$A26,SharesElab!C$2:C$79)</f>
        <v>0.55397429163227896</v>
      </c>
      <c r="E26" s="46">
        <f t="shared" si="12"/>
        <v>0.38778200414259523</v>
      </c>
      <c r="F26" s="46">
        <f t="shared" si="13"/>
        <v>0.27144740289981667</v>
      </c>
      <c r="G26" s="46">
        <f t="shared" si="14"/>
        <v>4.562216500537216E-2</v>
      </c>
      <c r="H26" s="46">
        <f t="shared" si="15"/>
        <v>7.6677172724528963E-3</v>
      </c>
      <c r="I26" s="46">
        <f t="shared" si="16"/>
        <v>6.1182453849835988E-6</v>
      </c>
      <c r="J26" s="46">
        <f t="shared" si="17"/>
        <v>4.8818866503274623E-9</v>
      </c>
      <c r="K26" s="23"/>
      <c r="L26" s="47">
        <f t="shared" si="18"/>
        <v>0.72016657912196269</v>
      </c>
      <c r="M26" s="47">
        <f t="shared" si="19"/>
        <v>0.9</v>
      </c>
      <c r="N26" s="47">
        <f t="shared" si="20"/>
        <v>0.9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v>0.9</v>
      </c>
    </row>
    <row r="27" spans="1:22" ht="15.75" thickBot="1">
      <c r="A27" s="49" t="s">
        <v>67</v>
      </c>
      <c r="B27" s="49" t="s">
        <v>124</v>
      </c>
      <c r="C27" s="23"/>
      <c r="D27" s="45">
        <f>SUMIF(SharesElab!$B$2:$B$79,Apt_RSD_share!$A27,SharesElab!C$2:C$79)</f>
        <v>2.1777894492855641E-2</v>
      </c>
      <c r="E27" s="46">
        <f t="shared" si="12"/>
        <v>1.5244526144998948E-2</v>
      </c>
      <c r="F27" s="46">
        <f t="shared" si="13"/>
        <v>1.0671168301499263E-2</v>
      </c>
      <c r="G27" s="46">
        <f t="shared" si="14"/>
        <v>1.7935032564329802E-3</v>
      </c>
      <c r="H27" s="46">
        <f t="shared" si="15"/>
        <v>3.0143409230869086E-4</v>
      </c>
      <c r="I27" s="46">
        <f t="shared" si="16"/>
        <v>2.4052109364673986E-7</v>
      </c>
      <c r="J27" s="46">
        <f t="shared" si="17"/>
        <v>1.9191723154453512E-10</v>
      </c>
      <c r="K27" s="23"/>
      <c r="L27" s="47">
        <f t="shared" si="18"/>
        <v>2.8311262840712333E-2</v>
      </c>
      <c r="M27" s="47">
        <f t="shared" si="19"/>
        <v>3.6804641692926035E-2</v>
      </c>
      <c r="N27" s="47">
        <f t="shared" si="20"/>
        <v>0.13665305828091592</v>
      </c>
      <c r="O27" s="47">
        <f t="shared" si="21"/>
        <v>0.50738323968296117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>SUMIF(SharesElab!$B$2:$B$79,Apt_RSD_share!$A28,SharesElab!C$2:C$79)</f>
        <v>0.21892393676330643</v>
      </c>
      <c r="E28" s="46">
        <f t="shared" si="12"/>
        <v>0.15324675573431448</v>
      </c>
      <c r="F28" s="46">
        <f t="shared" si="13"/>
        <v>0.10727272901402014</v>
      </c>
      <c r="G28" s="46">
        <f t="shared" si="14"/>
        <v>1.8029327565386357E-2</v>
      </c>
      <c r="H28" s="46">
        <f t="shared" si="15"/>
        <v>3.0301890839144838E-3</v>
      </c>
      <c r="I28" s="46">
        <f t="shared" si="16"/>
        <v>2.4178565431582111E-6</v>
      </c>
      <c r="J28" s="46">
        <f t="shared" si="17"/>
        <v>1.929262531611033E-9</v>
      </c>
      <c r="K28" s="23"/>
      <c r="L28" s="47">
        <f>D28*1.1</f>
        <v>0.2408163304396371</v>
      </c>
      <c r="M28" s="47"/>
      <c r="N28" s="47"/>
      <c r="O28" s="47"/>
      <c r="P28" s="47"/>
      <c r="Q28" s="47">
        <f t="shared" si="23"/>
        <v>0.14514695973537214</v>
      </c>
      <c r="S28" s="81">
        <v>0</v>
      </c>
      <c r="T28" s="100">
        <f>SUM((RSDCK_share!G34*0.417*(RSDCK_share!J35+RSDCK_share!J34)/RSDCK_share!J34)/SUM(RSDCK_share!S34:S35)*1.4)</f>
        <v>0.14514695973537214</v>
      </c>
    </row>
    <row r="29" spans="1:22" ht="15.75" thickBot="1">
      <c r="A29" s="49" t="s">
        <v>69</v>
      </c>
      <c r="B29" s="49" t="s">
        <v>126</v>
      </c>
      <c r="C29" s="23"/>
      <c r="D29" s="45">
        <f>SUMIF(SharesElab!$B$2:$B$79,Apt_RSD_share!$A29,SharesElab!C$2:C$79)+D30*Z9</f>
        <v>1.4691258159708774E-3</v>
      </c>
      <c r="E29" s="46">
        <f t="shared" si="12"/>
        <v>1.0283880711796142E-3</v>
      </c>
      <c r="F29" s="46">
        <f t="shared" si="13"/>
        <v>7.1987164982572987E-4</v>
      </c>
      <c r="G29" s="46">
        <f t="shared" si="14"/>
        <v>1.2098882818621035E-4</v>
      </c>
      <c r="H29" s="46">
        <f t="shared" si="15"/>
        <v>2.0334592353256366E-5</v>
      </c>
      <c r="I29" s="46">
        <f t="shared" si="16"/>
        <v>1.6225432081044146E-8</v>
      </c>
      <c r="J29" s="46">
        <f t="shared" si="17"/>
        <v>1.2946639974044893E-11</v>
      </c>
      <c r="K29" s="23"/>
      <c r="L29" s="47">
        <f t="shared" si="18"/>
        <v>1.9098635607621406E-3</v>
      </c>
      <c r="M29" s="47">
        <f t="shared" si="19"/>
        <v>2.482822628990783E-3</v>
      </c>
      <c r="N29" s="47">
        <f t="shared" si="20"/>
        <v>9.2185466238587522E-3</v>
      </c>
      <c r="O29" s="47">
        <f t="shared" si="21"/>
        <v>3.4227818316123877E-2</v>
      </c>
      <c r="P29" s="47">
        <f t="shared" si="22"/>
        <v>0.9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>SUMIF(SharesElab!$B$2:$B$79,Apt_RSD_share!$A30,SharesElab!C$2:C$79)</f>
        <v>1.8895689411368383E-3</v>
      </c>
      <c r="E30" s="46">
        <f t="shared" si="12"/>
        <v>1.3226982587957866E-3</v>
      </c>
      <c r="F30" s="46">
        <f t="shared" si="13"/>
        <v>9.2588878115705065E-4</v>
      </c>
      <c r="G30" s="46">
        <f t="shared" si="14"/>
        <v>1.5561412744906543E-4</v>
      </c>
      <c r="H30" s="46">
        <f t="shared" si="15"/>
        <v>2.6154066400364415E-5</v>
      </c>
      <c r="I30" s="46">
        <f t="shared" si="16"/>
        <v>2.0868922309833013E-8</v>
      </c>
      <c r="J30" s="46">
        <f t="shared" si="17"/>
        <v>1.6651786062903695E-11</v>
      </c>
      <c r="K30" s="23"/>
      <c r="L30" s="47">
        <f t="shared" si="18"/>
        <v>2.4564396234778899E-3</v>
      </c>
      <c r="M30" s="47">
        <f t="shared" si="19"/>
        <v>3.1933715105212572E-3</v>
      </c>
      <c r="N30" s="47">
        <f t="shared" si="20"/>
        <v>1.1856764882559694E-2</v>
      </c>
      <c r="O30" s="47">
        <f t="shared" si="21"/>
        <v>4.4023338035402371E-2</v>
      </c>
      <c r="P30" s="47">
        <f t="shared" si="22"/>
        <v>0.9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>SUMIF(SharesElab!$B$2:$B$79,Apt_RSD_share!$A31,SharesElab!C$2:C$79)+D30*Z10</f>
        <v>1.0979952180562725E-3</v>
      </c>
      <c r="E31" s="46">
        <f t="shared" si="12"/>
        <v>7.6859665263939074E-4</v>
      </c>
      <c r="F31" s="46">
        <f t="shared" si="13"/>
        <v>5.3801765684757341E-4</v>
      </c>
      <c r="G31" s="46">
        <f t="shared" si="14"/>
        <v>9.0424627586371624E-5</v>
      </c>
      <c r="H31" s="46">
        <f t="shared" si="15"/>
        <v>1.5197667158441473E-5</v>
      </c>
      <c r="I31" s="46">
        <f t="shared" si="16"/>
        <v>1.2126563050088327E-8</v>
      </c>
      <c r="J31" s="46">
        <f t="shared" si="17"/>
        <v>9.6760594816742845E-12</v>
      </c>
      <c r="K31" s="23"/>
      <c r="L31" s="47">
        <f t="shared" si="18"/>
        <v>1.4273937834731543E-3</v>
      </c>
      <c r="M31" s="47">
        <f t="shared" si="19"/>
        <v>1.8556119185151008E-3</v>
      </c>
      <c r="N31" s="47">
        <f t="shared" si="20"/>
        <v>6.889757160612275E-3</v>
      </c>
      <c r="O31" s="47">
        <f t="shared" si="21"/>
        <v>2.5581186054352136E-2</v>
      </c>
      <c r="P31" s="47">
        <f t="shared" si="22"/>
        <v>0.9</v>
      </c>
      <c r="Q31" s="47">
        <f t="shared" si="23"/>
        <v>0.9</v>
      </c>
      <c r="S31" s="81">
        <v>0</v>
      </c>
      <c r="T31" s="81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>SUMIF(SharesElab!$B$2:$B$79,Apt_RSD_share!$A32,SharesElab!C$2:C$79)</f>
        <v>1.491236619541821E-3</v>
      </c>
      <c r="E32" s="46">
        <f t="shared" si="12"/>
        <v>1.0438656336792746E-3</v>
      </c>
      <c r="F32" s="46">
        <f t="shared" si="13"/>
        <v>7.3070594357549216E-4</v>
      </c>
      <c r="G32" s="46">
        <f t="shared" si="14"/>
        <v>1.228097479367329E-4</v>
      </c>
      <c r="H32" s="46">
        <f t="shared" si="15"/>
        <v>2.0640634335726692E-5</v>
      </c>
      <c r="I32" s="46">
        <f t="shared" si="16"/>
        <v>1.646962991467936E-8</v>
      </c>
      <c r="J32" s="46">
        <f t="shared" si="17"/>
        <v>1.3141490959752103E-11</v>
      </c>
      <c r="K32" s="23"/>
      <c r="L32" s="47">
        <f t="shared" si="18"/>
        <v>1.9386076054043674E-3</v>
      </c>
      <c r="M32" s="47">
        <f t="shared" si="19"/>
        <v>2.5201898870256777E-3</v>
      </c>
      <c r="N32" s="47">
        <f t="shared" si="20"/>
        <v>9.3572886372342533E-3</v>
      </c>
      <c r="O32" s="47">
        <f t="shared" si="21"/>
        <v>3.4742957699846179E-2</v>
      </c>
      <c r="P32" s="47">
        <f t="shared" si="22"/>
        <v>0.5</v>
      </c>
      <c r="Q32" s="47">
        <f t="shared" si="23"/>
        <v>0.5</v>
      </c>
      <c r="S32" s="81">
        <v>0</v>
      </c>
      <c r="T32" s="81">
        <v>0.5</v>
      </c>
      <c r="V32" s="76" t="s">
        <v>261</v>
      </c>
    </row>
    <row r="33" spans="1:25" ht="15">
      <c r="A33" s="49" t="s">
        <v>136</v>
      </c>
      <c r="B33" s="49" t="s">
        <v>135</v>
      </c>
      <c r="C33" s="23"/>
      <c r="D33" s="45">
        <f>SUMIF(SharesElab!$B$2:$B$79,Apt_RSD_share!$A33,SharesElab!C$2:C$79)</f>
        <v>6.5735877891401583E-3</v>
      </c>
      <c r="E33" s="46">
        <f t="shared" si="12"/>
        <v>4.6015114523981103E-3</v>
      </c>
      <c r="F33" s="46">
        <f t="shared" si="13"/>
        <v>3.2210580166786773E-3</v>
      </c>
      <c r="G33" s="46">
        <f t="shared" si="14"/>
        <v>5.4136322086318505E-4</v>
      </c>
      <c r="H33" s="46">
        <f t="shared" si="15"/>
        <v>9.0986916530475469E-5</v>
      </c>
      <c r="I33" s="46">
        <f t="shared" si="16"/>
        <v>7.2600522733982837E-8</v>
      </c>
      <c r="J33" s="46">
        <f t="shared" si="17"/>
        <v>5.7929602433357845E-11</v>
      </c>
      <c r="K33" s="23"/>
      <c r="L33" s="47">
        <f t="shared" si="18"/>
        <v>8.5456641258822054E-3</v>
      </c>
      <c r="M33" s="47">
        <f t="shared" si="19"/>
        <v>1.1109363363646868E-2</v>
      </c>
      <c r="N33" s="47">
        <f t="shared" si="20"/>
        <v>4.1248288513785383E-2</v>
      </c>
      <c r="O33" s="47">
        <f t="shared" si="21"/>
        <v>0.15315200787148917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2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281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255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5" t="s">
        <v>266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6" si="24">H46</f>
        <v>RSDSH_Apt</v>
      </c>
      <c r="G46" s="29"/>
      <c r="H46" s="23" t="str">
        <f t="shared" ref="H46:H53" si="25">B46</f>
        <v>RSDSH_Apt</v>
      </c>
      <c r="I46" s="24">
        <v>1</v>
      </c>
      <c r="J46" s="32">
        <f t="shared" ref="J46:O49" si="26">IF(E6="","",-E6)</f>
        <v>-2.2061983684590787E-2</v>
      </c>
      <c r="K46" s="32">
        <f t="shared" si="26"/>
        <v>-1.5443388579213549E-2</v>
      </c>
      <c r="L46" s="32">
        <f t="shared" si="26"/>
        <v>-2.5955703185084199E-3</v>
      </c>
      <c r="M46" s="32">
        <f t="shared" si="26"/>
        <v>-4.3623750343171002E-4</v>
      </c>
      <c r="N46" s="32">
        <f t="shared" si="26"/>
        <v>-3.4808379042828385E-7</v>
      </c>
      <c r="O46" s="32">
        <f t="shared" si="26"/>
        <v>-2.7774394499735753E-10</v>
      </c>
      <c r="P46" s="24">
        <v>0</v>
      </c>
      <c r="Q46" s="24">
        <v>5</v>
      </c>
      <c r="R46" s="23" t="s">
        <v>148</v>
      </c>
      <c r="Y46" s="84" t="s">
        <v>265</v>
      </c>
    </row>
    <row r="47" spans="1:25" s="23" customFormat="1" ht="15.75" thickBot="1">
      <c r="A47" s="23" t="s">
        <v>198</v>
      </c>
      <c r="B47" s="23" t="s">
        <v>137</v>
      </c>
      <c r="D47" s="23" t="str">
        <f>IF(Y47="","UC-LO_"&amp;A7,"\I: DISABLED")</f>
        <v>\I: DISABLED</v>
      </c>
      <c r="E47" s="94" t="str">
        <f t="shared" ref="E47:E53" si="27">A47</f>
        <v>RSDBDL</v>
      </c>
      <c r="F47" s="94" t="str">
        <f t="shared" si="24"/>
        <v>RSDSH_Apt</v>
      </c>
      <c r="G47" s="28"/>
      <c r="H47" s="94" t="str">
        <f t="shared" si="25"/>
        <v>RSDSH_Apt</v>
      </c>
      <c r="I47" s="95">
        <v>1</v>
      </c>
      <c r="J47" s="32">
        <f t="shared" si="26"/>
        <v>-4.6583128862554239E-6</v>
      </c>
      <c r="K47" s="32">
        <f t="shared" si="26"/>
        <v>-3.2608190203787967E-6</v>
      </c>
      <c r="L47" s="32">
        <f t="shared" si="26"/>
        <v>-5.480458527550641E-7</v>
      </c>
      <c r="M47" s="32">
        <f t="shared" si="26"/>
        <v>-9.2110066472543584E-8</v>
      </c>
      <c r="N47" s="32">
        <f t="shared" si="26"/>
        <v>-7.349670952667931E-11</v>
      </c>
      <c r="O47" s="32">
        <f t="shared" si="26"/>
        <v>-5.8644690185510239E-14</v>
      </c>
      <c r="P47" s="95">
        <v>0</v>
      </c>
      <c r="Q47" s="95">
        <v>5</v>
      </c>
      <c r="R47" s="94" t="s">
        <v>149</v>
      </c>
      <c r="Y47" s="84" t="s">
        <v>265</v>
      </c>
    </row>
    <row r="48" spans="1:25" s="23" customFormat="1" ht="15.75" thickBot="1">
      <c r="A48" s="23" t="s">
        <v>199</v>
      </c>
      <c r="B48" s="23" t="s">
        <v>137</v>
      </c>
      <c r="D48" s="23" t="str">
        <f t="shared" ref="D48:D54" si="28">IF(Y48="","UC-LO_"&amp;A8,"\I: DISABLED")</f>
        <v>\I: DISABLED</v>
      </c>
      <c r="E48" s="94" t="str">
        <f t="shared" si="27"/>
        <v>RSDETH</v>
      </c>
      <c r="F48" s="94" t="str">
        <f t="shared" si="24"/>
        <v>RSDSH_Apt</v>
      </c>
      <c r="G48" s="28"/>
      <c r="H48" s="94" t="str">
        <f t="shared" si="25"/>
        <v>RSDSH_Apt</v>
      </c>
      <c r="I48" s="95">
        <v>1</v>
      </c>
      <c r="J48" s="32">
        <f t="shared" si="26"/>
        <v>-3.3416878667542604E-9</v>
      </c>
      <c r="K48" s="32">
        <f t="shared" si="26"/>
        <v>-2.3391815067279821E-9</v>
      </c>
      <c r="L48" s="32">
        <f t="shared" si="26"/>
        <v>-3.9314623583577177E-10</v>
      </c>
      <c r="M48" s="32">
        <f t="shared" si="26"/>
        <v>-6.6076087856918146E-11</v>
      </c>
      <c r="N48" s="32">
        <f t="shared" si="26"/>
        <v>-5.272360798183612E-14</v>
      </c>
      <c r="O48" s="32">
        <f t="shared" si="26"/>
        <v>-4.2069361682575627E-17</v>
      </c>
      <c r="P48" s="95">
        <v>0</v>
      </c>
      <c r="Q48" s="95">
        <v>5</v>
      </c>
      <c r="R48" s="94" t="s">
        <v>150</v>
      </c>
      <c r="Y48" s="84" t="s">
        <v>265</v>
      </c>
    </row>
    <row r="49" spans="1:25" s="23" customFormat="1" ht="15.75" thickBot="1">
      <c r="A49" s="23" t="s">
        <v>200</v>
      </c>
      <c r="B49" s="23" t="s">
        <v>137</v>
      </c>
      <c r="D49" s="23" t="str">
        <f t="shared" si="28"/>
        <v>\I: DISABLED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si="26"/>
        <v>-1.5268097082375269E-2</v>
      </c>
      <c r="K49" s="32">
        <f t="shared" si="26"/>
        <v>-1.0687667957662688E-2</v>
      </c>
      <c r="L49" s="32">
        <f t="shared" si="26"/>
        <v>-1.7962763536443671E-3</v>
      </c>
      <c r="M49" s="32">
        <f t="shared" si="26"/>
        <v>-3.0190016675700867E-4</v>
      </c>
      <c r="N49" s="32">
        <f t="shared" si="26"/>
        <v>-2.4089298501168674E-7</v>
      </c>
      <c r="O49" s="32">
        <f t="shared" si="26"/>
        <v>-1.9221397209279136E-10</v>
      </c>
      <c r="P49" s="24">
        <v>0</v>
      </c>
      <c r="Q49" s="24">
        <v>5</v>
      </c>
      <c r="R49" s="23" t="s">
        <v>151</v>
      </c>
      <c r="Y49" s="84" t="s">
        <v>265</v>
      </c>
    </row>
    <row r="50" spans="1:25" s="23" customFormat="1" ht="15.75" thickBot="1">
      <c r="A50" s="23" t="s">
        <v>201</v>
      </c>
      <c r="B50" s="23" t="s">
        <v>137</v>
      </c>
      <c r="D50" s="88" t="str">
        <f>IF(Y50="","UC-LO_"&amp;A10,"\I: DISABLED")</f>
        <v>\I: DISABLED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6">
        <f>MAX(IF(E10+E11="","",-E10-E11),-$T$10)</f>
        <v>-0.3723383827144795</v>
      </c>
      <c r="K50" s="86">
        <f t="shared" ref="K50:O50" si="29">MAX(IF(F10+F11="","",-F10-F11),-$T$10)</f>
        <v>-0.26063686790013563</v>
      </c>
      <c r="L50" s="86">
        <f t="shared" si="29"/>
        <v>-4.3805238387975773E-2</v>
      </c>
      <c r="M50" s="86">
        <f t="shared" si="29"/>
        <v>-7.3623464158670852E-3</v>
      </c>
      <c r="N50" s="86">
        <f t="shared" si="29"/>
        <v>-5.8745830579013493E-6</v>
      </c>
      <c r="O50" s="86">
        <f t="shared" si="29"/>
        <v>-4.6874629574350356E-9</v>
      </c>
      <c r="P50" s="24">
        <v>0</v>
      </c>
      <c r="Q50" s="24">
        <v>5</v>
      </c>
      <c r="R50" s="23" t="s">
        <v>152</v>
      </c>
      <c r="Y50" s="84" t="s">
        <v>265</v>
      </c>
    </row>
    <row r="51" spans="1:25" s="23" customFormat="1" ht="15.75" thickBot="1">
      <c r="A51" s="23" t="s">
        <v>201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si="30">IF(E11="","",-E11)</f>
        <v>-0.19458125060192455</v>
      </c>
      <c r="K51" s="32">
        <f t="shared" si="30"/>
        <v>-0.13620687542134718</v>
      </c>
      <c r="L51" s="32">
        <f t="shared" si="30"/>
        <v>-2.2892289552065809E-2</v>
      </c>
      <c r="M51" s="32">
        <f t="shared" si="30"/>
        <v>-3.8475071050156993E-3</v>
      </c>
      <c r="N51" s="32">
        <f t="shared" si="30"/>
        <v>-3.0700131150536647E-6</v>
      </c>
      <c r="O51" s="32">
        <f t="shared" si="30"/>
        <v>-2.4496330401352302E-9</v>
      </c>
      <c r="P51" s="24">
        <v>0</v>
      </c>
      <c r="Q51" s="24">
        <v>5</v>
      </c>
      <c r="R51" s="23" t="s">
        <v>153</v>
      </c>
      <c r="Y51" s="84" t="s">
        <v>265</v>
      </c>
    </row>
    <row r="52" spans="1:25" s="23" customFormat="1" ht="15.75" thickBot="1">
      <c r="A52" s="23" t="s">
        <v>202</v>
      </c>
      <c r="B52" s="23" t="s">
        <v>137</v>
      </c>
      <c r="D52" s="23" t="str">
        <f t="shared" si="28"/>
        <v>\I: DISABLED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si="30"/>
        <v>-5.0871651906290699E-2</v>
      </c>
      <c r="K52" s="32">
        <f t="shared" si="30"/>
        <v>-3.5610156334403488E-2</v>
      </c>
      <c r="L52" s="32">
        <f t="shared" si="30"/>
        <v>-5.9849989751231914E-3</v>
      </c>
      <c r="M52" s="32">
        <f t="shared" si="30"/>
        <v>-1.0058987777489543E-3</v>
      </c>
      <c r="N52" s="32">
        <f t="shared" si="30"/>
        <v>-8.0262943142586888E-7</v>
      </c>
      <c r="O52" s="32">
        <f t="shared" si="30"/>
        <v>-6.4043621330633747E-10</v>
      </c>
      <c r="P52" s="24">
        <v>0</v>
      </c>
      <c r="Q52" s="24">
        <v>5</v>
      </c>
      <c r="R52" s="23" t="s">
        <v>154</v>
      </c>
      <c r="Y52" s="84" t="s">
        <v>265</v>
      </c>
    </row>
    <row r="53" spans="1:25" s="23" customFormat="1" ht="15.75" thickBot="1">
      <c r="A53" s="23" t="s">
        <v>203</v>
      </c>
      <c r="B53" s="23" t="s">
        <v>137</v>
      </c>
      <c r="D53" s="23" t="str">
        <f t="shared" si="28"/>
        <v>\I: DISABLED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si="30"/>
        <v>-0.22604500862226179</v>
      </c>
      <c r="K53" s="32">
        <f t="shared" si="30"/>
        <v>-0.15823150603558322</v>
      </c>
      <c r="L53" s="32">
        <f t="shared" si="30"/>
        <v>-2.6593969219400462E-2</v>
      </c>
      <c r="M53" s="32">
        <f t="shared" si="30"/>
        <v>-4.4696484067046341E-3</v>
      </c>
      <c r="N53" s="32">
        <f t="shared" si="30"/>
        <v>-3.5664337592447286E-6</v>
      </c>
      <c r="O53" s="32">
        <f t="shared" si="30"/>
        <v>-2.8457383225044842E-9</v>
      </c>
      <c r="P53" s="24">
        <v>0</v>
      </c>
      <c r="Q53" s="24">
        <v>5</v>
      </c>
      <c r="R53" s="23" t="s">
        <v>155</v>
      </c>
      <c r="Y53" s="84" t="s">
        <v>265</v>
      </c>
    </row>
    <row r="54" spans="1:25" s="23" customFormat="1" ht="15.75" thickBot="1">
      <c r="A54" s="23" t="s">
        <v>141</v>
      </c>
      <c r="B54" s="23" t="s">
        <v>137</v>
      </c>
      <c r="D54" s="23" t="str">
        <f t="shared" si="28"/>
        <v>\I: DISABLED</v>
      </c>
      <c r="E54" s="23" t="str">
        <f t="shared" ref="E54:E69" si="31">A54</f>
        <v>RSDPEA</v>
      </c>
      <c r="F54" s="23" t="str">
        <f>H54</f>
        <v>RSDSH_Apt</v>
      </c>
      <c r="G54" s="26"/>
      <c r="H54" s="23" t="str">
        <f t="shared" ref="H54:H69" si="32">B54</f>
        <v>RSDSH_Apt</v>
      </c>
      <c r="I54" s="24">
        <v>1</v>
      </c>
      <c r="J54" s="32">
        <f t="shared" si="30"/>
        <v>-8.2282195433498549E-3</v>
      </c>
      <c r="K54" s="32">
        <f t="shared" si="30"/>
        <v>-5.7597536803448979E-3</v>
      </c>
      <c r="L54" s="32">
        <f t="shared" si="30"/>
        <v>-9.6804180105556649E-4</v>
      </c>
      <c r="M54" s="32">
        <f t="shared" si="30"/>
        <v>-1.62698785503409E-4</v>
      </c>
      <c r="N54" s="32">
        <f t="shared" si="30"/>
        <v>-1.2982104819186048E-7</v>
      </c>
      <c r="O54" s="32">
        <f t="shared" si="30"/>
        <v>-1.0358715648360038E-10</v>
      </c>
      <c r="P54" s="24">
        <v>0</v>
      </c>
      <c r="Q54" s="24">
        <v>5</v>
      </c>
      <c r="R54" s="23" t="s">
        <v>156</v>
      </c>
      <c r="Y54" s="84" t="s">
        <v>265</v>
      </c>
    </row>
    <row r="55" spans="1:25" s="23" customFormat="1" ht="15.75" thickBot="1">
      <c r="A55" s="23" t="s">
        <v>142</v>
      </c>
      <c r="B55" s="23" t="s">
        <v>137</v>
      </c>
      <c r="D55" s="23" t="str">
        <f>IF(Y55="","UC-LO_"&amp;A16,"\I: DISABLED")</f>
        <v>\I: DISABLED</v>
      </c>
      <c r="E55" s="23" t="str">
        <f t="shared" si="31"/>
        <v>RSDWOO</v>
      </c>
      <c r="F55" s="23" t="str">
        <f t="shared" si="24"/>
        <v>RSDSH_Apt</v>
      </c>
      <c r="G55" s="26"/>
      <c r="H55" s="23" t="str">
        <f t="shared" si="32"/>
        <v>RSDSH_Apt</v>
      </c>
      <c r="I55" s="24">
        <v>1</v>
      </c>
      <c r="J55" s="32">
        <f t="shared" ref="J55:O57" si="33">IF(E16="","",-E16)</f>
        <v>-1.8008450936576326E-3</v>
      </c>
      <c r="K55" s="32">
        <f t="shared" si="33"/>
        <v>-1.2605915655603426E-3</v>
      </c>
      <c r="L55" s="32">
        <f t="shared" si="33"/>
        <v>-2.118676244237267E-4</v>
      </c>
      <c r="M55" s="32">
        <f t="shared" si="33"/>
        <v>-3.5608591636895734E-5</v>
      </c>
      <c r="N55" s="32">
        <f t="shared" si="33"/>
        <v>-2.8412902263741002E-8</v>
      </c>
      <c r="O55" s="32">
        <f t="shared" si="33"/>
        <v>-2.2671298637164415E-11</v>
      </c>
      <c r="P55" s="24">
        <v>0</v>
      </c>
      <c r="Q55" s="24">
        <v>5</v>
      </c>
      <c r="R55" s="23" t="s">
        <v>172</v>
      </c>
      <c r="Y55" s="84" t="s">
        <v>265</v>
      </c>
    </row>
    <row r="56" spans="1:25" s="23" customFormat="1" ht="15.75" thickBot="1">
      <c r="A56" s="23" t="s">
        <v>143</v>
      </c>
      <c r="B56" s="26" t="s">
        <v>137</v>
      </c>
      <c r="C56" s="26"/>
      <c r="D56" s="23" t="str">
        <f>IF(Y56="","UC-LO_"&amp;A17,"\I: DISABLED")</f>
        <v>\I: DISABLED</v>
      </c>
      <c r="E56" s="23" t="str">
        <f t="shared" si="31"/>
        <v>RSDHET</v>
      </c>
      <c r="F56" s="23" t="str">
        <f t="shared" si="24"/>
        <v>RSDSH_Apt</v>
      </c>
      <c r="G56" s="26"/>
      <c r="H56" s="23" t="str">
        <f t="shared" si="32"/>
        <v>RSDSH_Apt</v>
      </c>
      <c r="I56" s="24">
        <v>1</v>
      </c>
      <c r="J56" s="32">
        <f t="shared" si="33"/>
        <v>-3.3811496984203827E-3</v>
      </c>
      <c r="K56" s="32">
        <f t="shared" si="33"/>
        <v>-2.3668047888942677E-3</v>
      </c>
      <c r="L56" s="32">
        <f t="shared" si="33"/>
        <v>-3.977888808694594E-4</v>
      </c>
      <c r="M56" s="32">
        <f t="shared" si="33"/>
        <v>-6.6856377207730015E-5</v>
      </c>
      <c r="N56" s="32">
        <f t="shared" si="33"/>
        <v>-5.3346218538527835E-8</v>
      </c>
      <c r="O56" s="32">
        <f t="shared" si="33"/>
        <v>-4.2566156755968129E-11</v>
      </c>
      <c r="P56" s="24">
        <v>0</v>
      </c>
      <c r="Q56" s="24">
        <v>5</v>
      </c>
      <c r="R56" s="23" t="s">
        <v>157</v>
      </c>
      <c r="Y56" s="84" t="s">
        <v>265</v>
      </c>
    </row>
    <row r="57" spans="1:25" s="23" customFormat="1" ht="15.75" thickBot="1">
      <c r="A57" s="53" t="s">
        <v>144</v>
      </c>
      <c r="B57" s="53" t="s">
        <v>137</v>
      </c>
      <c r="C57" s="53"/>
      <c r="D57" s="53" t="str">
        <f>IF(Y57="","UC-LO_"&amp;A18,"\I: DISABLED")</f>
        <v>\I: DISABLED</v>
      </c>
      <c r="E57" s="53" t="str">
        <f t="shared" si="31"/>
        <v>RSDGEO</v>
      </c>
      <c r="F57" s="53" t="str">
        <f t="shared" ref="F57:F69" si="34">H57</f>
        <v>RSDSH_Apt</v>
      </c>
      <c r="G57" s="53"/>
      <c r="H57" s="53" t="str">
        <f t="shared" si="32"/>
        <v>RSDSH_Apt</v>
      </c>
      <c r="I57" s="54">
        <v>1</v>
      </c>
      <c r="J57" s="55" t="str">
        <f t="shared" si="33"/>
        <v/>
      </c>
      <c r="K57" s="55" t="str">
        <f t="shared" si="33"/>
        <v/>
      </c>
      <c r="L57" s="55" t="str">
        <f t="shared" si="33"/>
        <v/>
      </c>
      <c r="M57" s="55" t="str">
        <f t="shared" si="33"/>
        <v/>
      </c>
      <c r="N57" s="55" t="str">
        <f t="shared" si="33"/>
        <v/>
      </c>
      <c r="O57" s="55" t="str">
        <f t="shared" si="33"/>
        <v/>
      </c>
      <c r="P57" s="54">
        <v>0</v>
      </c>
      <c r="Q57" s="54">
        <v>5</v>
      </c>
      <c r="R57" s="53" t="s">
        <v>158</v>
      </c>
      <c r="S57" s="53"/>
      <c r="T57" s="53"/>
      <c r="U57" s="53"/>
      <c r="V57" s="53"/>
      <c r="W57" s="53"/>
      <c r="X57" s="53"/>
      <c r="Y57" s="115" t="s">
        <v>265</v>
      </c>
    </row>
    <row r="58" spans="1:25" s="23" customFormat="1" ht="15.75" thickBot="1">
      <c r="A58" s="23" t="s">
        <v>140</v>
      </c>
      <c r="B58" s="26" t="s">
        <v>146</v>
      </c>
      <c r="C58" s="26"/>
      <c r="D58" s="23" t="str">
        <f t="shared" ref="D58:D66" si="35">IF(Y58="","UC-LO_"&amp;A21,"\I: DISABLED")</f>
        <v>\I: DISABLED</v>
      </c>
      <c r="E58" s="23" t="str">
        <f t="shared" si="31"/>
        <v>RSDCOA</v>
      </c>
      <c r="F58" s="23" t="str">
        <f t="shared" si="34"/>
        <v>RSDWH_Apt</v>
      </c>
      <c r="G58" s="26" t="str">
        <f t="shared" ref="G58:G66" si="36">LEFT(A21,12)&amp;"*"</f>
        <v>R-WH_Apt_COA*</v>
      </c>
      <c r="H58" s="23" t="str">
        <f t="shared" si="32"/>
        <v>RSDWH_Apt</v>
      </c>
      <c r="I58" s="24">
        <v>1</v>
      </c>
      <c r="J58" s="33">
        <f t="shared" ref="J58:O61" si="37">IF(E21="","",-E21)</f>
        <v>-1.0622828975984013E-3</v>
      </c>
      <c r="K58" s="33">
        <f t="shared" si="37"/>
        <v>-7.4359802831888092E-4</v>
      </c>
      <c r="L58" s="33">
        <f t="shared" si="37"/>
        <v>-1.2497652061955425E-4</v>
      </c>
      <c r="M58" s="33">
        <f t="shared" si="37"/>
        <v>-2.1004803820528477E-5</v>
      </c>
      <c r="N58" s="33">
        <f t="shared" si="37"/>
        <v>-1.6760208999767039E-8</v>
      </c>
      <c r="O58" s="33">
        <f t="shared" si="37"/>
        <v>-1.3373350597130428E-11</v>
      </c>
      <c r="P58" s="24">
        <v>0</v>
      </c>
      <c r="Q58" s="24">
        <v>5</v>
      </c>
      <c r="R58" s="23" t="s">
        <v>159</v>
      </c>
      <c r="Y58" s="84" t="s">
        <v>265</v>
      </c>
    </row>
    <row r="59" spans="1:25" s="23" customFormat="1" ht="15.75" thickBot="1">
      <c r="A59" s="23" t="s">
        <v>198</v>
      </c>
      <c r="B59" s="26" t="s">
        <v>146</v>
      </c>
      <c r="C59" s="26"/>
      <c r="D59" s="23" t="str">
        <f t="shared" si="35"/>
        <v>\I: DISABLED</v>
      </c>
      <c r="E59" s="94" t="str">
        <f t="shared" si="31"/>
        <v>RSDBDL</v>
      </c>
      <c r="F59" s="94" t="str">
        <f t="shared" si="34"/>
        <v>RSDWH_Apt</v>
      </c>
      <c r="G59" s="28" t="str">
        <f t="shared" si="36"/>
        <v>R-WH_Apt_BDL*</v>
      </c>
      <c r="H59" s="94" t="str">
        <f t="shared" si="32"/>
        <v>RSDWH_Apt</v>
      </c>
      <c r="I59" s="95">
        <v>1</v>
      </c>
      <c r="J59" s="32">
        <f t="shared" si="37"/>
        <v>-1.1288234010843988E-5</v>
      </c>
      <c r="K59" s="32">
        <f t="shared" si="37"/>
        <v>-7.9017638075907902E-6</v>
      </c>
      <c r="L59" s="32">
        <f t="shared" si="37"/>
        <v>-1.3280494431417837E-6</v>
      </c>
      <c r="M59" s="32">
        <f t="shared" si="37"/>
        <v>-2.232052699088395E-7</v>
      </c>
      <c r="N59" s="32">
        <f t="shared" si="37"/>
        <v>-1.7810054335596458E-10</v>
      </c>
      <c r="O59" s="32">
        <f t="shared" si="37"/>
        <v>-1.4211045983208497E-13</v>
      </c>
      <c r="P59" s="95">
        <v>0</v>
      </c>
      <c r="Q59" s="95">
        <v>5</v>
      </c>
      <c r="R59" s="23" t="s">
        <v>160</v>
      </c>
      <c r="Y59" s="84" t="s">
        <v>265</v>
      </c>
    </row>
    <row r="60" spans="1:25" s="23" customFormat="1" ht="15">
      <c r="A60" s="23" t="s">
        <v>199</v>
      </c>
      <c r="B60" s="26" t="s">
        <v>146</v>
      </c>
      <c r="C60" s="26"/>
      <c r="D60" s="23" t="str">
        <f t="shared" si="35"/>
        <v>\I: DISABLED</v>
      </c>
      <c r="E60" s="94" t="str">
        <f t="shared" si="31"/>
        <v>RSDETH</v>
      </c>
      <c r="F60" s="94" t="str">
        <f t="shared" si="34"/>
        <v>RSDWH_Apt</v>
      </c>
      <c r="G60" s="28" t="str">
        <f t="shared" si="36"/>
        <v>R-WH_Apt_ETH*</v>
      </c>
      <c r="H60" s="94" t="str">
        <f t="shared" si="32"/>
        <v>RSDWH_Apt</v>
      </c>
      <c r="I60" s="95">
        <v>1</v>
      </c>
      <c r="J60" s="32">
        <f t="shared" si="37"/>
        <v>-1.0200102851915904E-5</v>
      </c>
      <c r="K60" s="32">
        <f t="shared" si="37"/>
        <v>-7.1400719963411325E-6</v>
      </c>
      <c r="L60" s="32">
        <f t="shared" si="37"/>
        <v>-1.2000319004250535E-6</v>
      </c>
      <c r="M60" s="32">
        <f t="shared" si="37"/>
        <v>-2.0168936150443868E-7</v>
      </c>
      <c r="N60" s="32">
        <f t="shared" si="37"/>
        <v>-1.6093251242557484E-10</v>
      </c>
      <c r="O60" s="32">
        <f t="shared" si="37"/>
        <v>-1.2841169887405202E-13</v>
      </c>
      <c r="P60" s="95">
        <v>0</v>
      </c>
      <c r="Q60" s="95">
        <v>5</v>
      </c>
      <c r="R60" s="23" t="s">
        <v>161</v>
      </c>
      <c r="Y60" s="84" t="s">
        <v>265</v>
      </c>
    </row>
    <row r="61" spans="1:25" s="23" customFormat="1" ht="15">
      <c r="A61" s="23" t="s">
        <v>200</v>
      </c>
      <c r="B61" s="26" t="s">
        <v>146</v>
      </c>
      <c r="C61" s="26"/>
      <c r="D61" s="23" t="str">
        <f t="shared" si="35"/>
        <v>\I: DISABLED</v>
      </c>
      <c r="E61" s="23" t="str">
        <f t="shared" si="31"/>
        <v>RSDLPG</v>
      </c>
      <c r="F61" s="23" t="str">
        <f t="shared" si="34"/>
        <v>RSDWH_Apt</v>
      </c>
      <c r="G61" s="26" t="str">
        <f t="shared" si="36"/>
        <v>R-WH_Apt_LPG*</v>
      </c>
      <c r="H61" s="23" t="str">
        <f t="shared" si="32"/>
        <v>RSDWH_Apt</v>
      </c>
      <c r="I61" s="24">
        <v>1</v>
      </c>
      <c r="J61" s="33">
        <f t="shared" si="37"/>
        <v>-8.6370670010290553E-3</v>
      </c>
      <c r="K61" s="33">
        <f t="shared" si="37"/>
        <v>-6.0459469007203386E-3</v>
      </c>
      <c r="L61" s="33">
        <f t="shared" si="37"/>
        <v>-1.0161422956040669E-3</v>
      </c>
      <c r="M61" s="33">
        <f t="shared" si="37"/>
        <v>-1.7078303562217544E-4</v>
      </c>
      <c r="N61" s="33">
        <f t="shared" si="37"/>
        <v>-1.3627165457479161E-7</v>
      </c>
      <c r="O61" s="33">
        <f t="shared" si="37"/>
        <v>-1.0873424150647953E-10</v>
      </c>
      <c r="P61" s="24">
        <v>0</v>
      </c>
      <c r="Q61" s="24">
        <v>5</v>
      </c>
      <c r="R61" s="23" t="s">
        <v>162</v>
      </c>
      <c r="Y61" s="84" t="s">
        <v>265</v>
      </c>
    </row>
    <row r="62" spans="1:25" s="23" customFormat="1" ht="15">
      <c r="A62" s="23" t="s">
        <v>201</v>
      </c>
      <c r="B62" s="26" t="s">
        <v>146</v>
      </c>
      <c r="C62" s="26"/>
      <c r="D62" s="88" t="str">
        <f t="shared" si="35"/>
        <v>\I: DISABLED</v>
      </c>
      <c r="E62" s="23" t="str">
        <f t="shared" si="31"/>
        <v>RSDELC</v>
      </c>
      <c r="F62" s="23" t="str">
        <f t="shared" si="34"/>
        <v>RSDWH_Apt</v>
      </c>
      <c r="G62" s="26" t="str">
        <f t="shared" si="36"/>
        <v>R-WH_Apt_ELC*</v>
      </c>
      <c r="H62" s="23" t="str">
        <f t="shared" si="32"/>
        <v>RSDWH_Apt</v>
      </c>
      <c r="I62" s="24">
        <v>1</v>
      </c>
      <c r="J62" s="87">
        <f t="shared" ref="J62:O62" si="38">MAX(IF(E25+E26="","",-E25-E26),-$T$25)</f>
        <v>-0.36161003980772782</v>
      </c>
      <c r="K62" s="87">
        <f t="shared" si="38"/>
        <v>-0.36004186265270999</v>
      </c>
      <c r="L62" s="87">
        <f t="shared" si="38"/>
        <v>-6.051223585604093E-2</v>
      </c>
      <c r="M62" s="87">
        <f t="shared" si="38"/>
        <v>-1.0170291480324795E-2</v>
      </c>
      <c r="N62" s="87">
        <f t="shared" si="38"/>
        <v>-8.1151060612240964E-6</v>
      </c>
      <c r="O62" s="87">
        <f t="shared" si="38"/>
        <v>-6.4752270387055738E-9</v>
      </c>
      <c r="P62" s="24">
        <v>0</v>
      </c>
      <c r="Q62" s="24">
        <v>5</v>
      </c>
      <c r="R62" s="23" t="s">
        <v>163</v>
      </c>
      <c r="Y62" s="84" t="s">
        <v>265</v>
      </c>
    </row>
    <row r="63" spans="1:25" s="23" customFormat="1" ht="15">
      <c r="A63" s="23" t="s">
        <v>201</v>
      </c>
      <c r="B63" s="26" t="s">
        <v>146</v>
      </c>
      <c r="C63" s="26"/>
      <c r="D63" s="23" t="str">
        <f t="shared" si="35"/>
        <v>\I: DISABLED</v>
      </c>
      <c r="E63" s="23" t="str">
        <f t="shared" si="31"/>
        <v>RSDELC</v>
      </c>
      <c r="F63" s="23" t="str">
        <f t="shared" si="34"/>
        <v>RSDWH_Apt</v>
      </c>
      <c r="G63" s="26" t="str">
        <f t="shared" si="36"/>
        <v>R-WH_Apt_ELC*</v>
      </c>
      <c r="H63" s="23" t="str">
        <f t="shared" si="32"/>
        <v>RSDWH_Apt</v>
      </c>
      <c r="I63" s="24">
        <v>1</v>
      </c>
      <c r="J63" s="33">
        <f t="shared" ref="J63:O66" si="39">IF(E26="","",-E26)</f>
        <v>-0.38778200414259523</v>
      </c>
      <c r="K63" s="33">
        <f t="shared" si="39"/>
        <v>-0.27144740289981667</v>
      </c>
      <c r="L63" s="33">
        <f t="shared" si="39"/>
        <v>-4.562216500537216E-2</v>
      </c>
      <c r="M63" s="33">
        <f t="shared" si="39"/>
        <v>-7.6677172724528963E-3</v>
      </c>
      <c r="N63" s="33">
        <f t="shared" si="39"/>
        <v>-6.1182453849835988E-6</v>
      </c>
      <c r="O63" s="33">
        <f t="shared" si="39"/>
        <v>-4.8818866503274623E-9</v>
      </c>
      <c r="P63" s="24">
        <v>0</v>
      </c>
      <c r="Q63" s="24">
        <v>5</v>
      </c>
      <c r="R63" s="23" t="s">
        <v>164</v>
      </c>
      <c r="Y63" s="84" t="s">
        <v>265</v>
      </c>
    </row>
    <row r="64" spans="1:25" s="23" customFormat="1" ht="15">
      <c r="A64" s="23" t="s">
        <v>202</v>
      </c>
      <c r="B64" s="26" t="s">
        <v>146</v>
      </c>
      <c r="C64" s="26"/>
      <c r="D64" s="23" t="str">
        <f t="shared" si="35"/>
        <v>\I: DISABLED</v>
      </c>
      <c r="E64" s="23" t="str">
        <f t="shared" si="31"/>
        <v>RSDKER</v>
      </c>
      <c r="F64" s="23" t="str">
        <f t="shared" si="34"/>
        <v>RSDWH_Apt</v>
      </c>
      <c r="G64" s="26" t="str">
        <f t="shared" si="36"/>
        <v>R-WH_Apt_KER*</v>
      </c>
      <c r="H64" s="23" t="str">
        <f t="shared" si="32"/>
        <v>RSDWH_Apt</v>
      </c>
      <c r="I64" s="24">
        <v>1</v>
      </c>
      <c r="J64" s="33">
        <f t="shared" si="39"/>
        <v>-1.5244526144998948E-2</v>
      </c>
      <c r="K64" s="33">
        <f t="shared" si="39"/>
        <v>-1.0671168301499263E-2</v>
      </c>
      <c r="L64" s="33">
        <f t="shared" si="39"/>
        <v>-1.7935032564329802E-3</v>
      </c>
      <c r="M64" s="33">
        <f t="shared" si="39"/>
        <v>-3.0143409230869086E-4</v>
      </c>
      <c r="N64" s="33">
        <f t="shared" si="39"/>
        <v>-2.4052109364673986E-7</v>
      </c>
      <c r="O64" s="33">
        <f t="shared" si="39"/>
        <v>-1.9191723154453512E-10</v>
      </c>
      <c r="P64" s="24">
        <v>0</v>
      </c>
      <c r="Q64" s="24">
        <v>5</v>
      </c>
      <c r="R64" s="23" t="s">
        <v>165</v>
      </c>
      <c r="Y64" s="84" t="s">
        <v>265</v>
      </c>
    </row>
    <row r="65" spans="1:26" s="23" customFormat="1" ht="15">
      <c r="A65" s="23" t="s">
        <v>203</v>
      </c>
      <c r="B65" s="26" t="s">
        <v>146</v>
      </c>
      <c r="C65" s="26"/>
      <c r="D65" s="23" t="str">
        <f t="shared" si="35"/>
        <v>\I: DISABLED</v>
      </c>
      <c r="E65" s="23" t="str">
        <f t="shared" si="31"/>
        <v>RSDGAS</v>
      </c>
      <c r="F65" s="23" t="str">
        <f t="shared" si="34"/>
        <v>RSDWH_Apt</v>
      </c>
      <c r="G65" s="26" t="str">
        <f t="shared" si="36"/>
        <v>R-WH_Apt_GAS*</v>
      </c>
      <c r="H65" s="23" t="str">
        <f t="shared" si="32"/>
        <v>RSDWH_Apt</v>
      </c>
      <c r="I65" s="24">
        <v>1</v>
      </c>
      <c r="J65" s="33">
        <f t="shared" si="39"/>
        <v>-0.15324675573431448</v>
      </c>
      <c r="K65" s="33">
        <f t="shared" si="39"/>
        <v>-0.10727272901402014</v>
      </c>
      <c r="L65" s="33">
        <f t="shared" si="39"/>
        <v>-1.8029327565386357E-2</v>
      </c>
      <c r="M65" s="33">
        <f t="shared" si="39"/>
        <v>-3.0301890839144838E-3</v>
      </c>
      <c r="N65" s="33">
        <f t="shared" si="39"/>
        <v>-2.4178565431582111E-6</v>
      </c>
      <c r="O65" s="33">
        <f t="shared" si="39"/>
        <v>-1.929262531611033E-9</v>
      </c>
      <c r="P65" s="24">
        <v>0</v>
      </c>
      <c r="Q65" s="24">
        <v>5</v>
      </c>
      <c r="R65" s="23" t="s">
        <v>166</v>
      </c>
      <c r="Y65" s="84" t="s">
        <v>265</v>
      </c>
    </row>
    <row r="66" spans="1:26" s="23" customFormat="1" ht="15">
      <c r="A66" s="23" t="s">
        <v>141</v>
      </c>
      <c r="B66" s="26" t="s">
        <v>146</v>
      </c>
      <c r="C66" s="26"/>
      <c r="D66" s="23" t="str">
        <f t="shared" si="35"/>
        <v>\I: DISABLED</v>
      </c>
      <c r="E66" s="23" t="str">
        <f t="shared" si="31"/>
        <v>RSDPEA</v>
      </c>
      <c r="F66" s="23" t="str">
        <f t="shared" si="34"/>
        <v>RSDWH_Apt</v>
      </c>
      <c r="G66" s="26" t="str">
        <f t="shared" si="36"/>
        <v>R-WH_Apt_PEA*</v>
      </c>
      <c r="H66" s="23" t="str">
        <f t="shared" si="32"/>
        <v>RSDWH_Apt</v>
      </c>
      <c r="I66" s="24">
        <v>1</v>
      </c>
      <c r="J66" s="33">
        <f t="shared" si="39"/>
        <v>-1.0283880711796142E-3</v>
      </c>
      <c r="K66" s="33">
        <f t="shared" si="39"/>
        <v>-7.1987164982572987E-4</v>
      </c>
      <c r="L66" s="33">
        <f t="shared" si="39"/>
        <v>-1.2098882818621035E-4</v>
      </c>
      <c r="M66" s="33">
        <f t="shared" si="39"/>
        <v>-2.0334592353256366E-5</v>
      </c>
      <c r="N66" s="33">
        <f t="shared" si="39"/>
        <v>-1.6225432081044146E-8</v>
      </c>
      <c r="O66" s="33">
        <f t="shared" si="39"/>
        <v>-1.2946639974044893E-11</v>
      </c>
      <c r="P66" s="24">
        <v>0</v>
      </c>
      <c r="Q66" s="24">
        <v>5</v>
      </c>
      <c r="R66" s="23" t="s">
        <v>167</v>
      </c>
      <c r="Y66" s="84" t="s">
        <v>265</v>
      </c>
    </row>
    <row r="67" spans="1:26" s="23" customFormat="1" ht="15">
      <c r="A67" s="23" t="s">
        <v>142</v>
      </c>
      <c r="B67" s="26" t="s">
        <v>146</v>
      </c>
      <c r="C67" s="26"/>
      <c r="D67" s="23" t="str">
        <f>IF(Y67="","UC-LO_"&amp;A31,"\I: DISABLED")</f>
        <v>\I: DISABLED</v>
      </c>
      <c r="E67" s="23" t="str">
        <f t="shared" si="31"/>
        <v>RSDWOO</v>
      </c>
      <c r="F67" s="23" t="str">
        <f t="shared" si="34"/>
        <v>RSDWH_Apt</v>
      </c>
      <c r="G67" s="26" t="str">
        <f>LEFT(A31,12)&amp;"*"</f>
        <v>R-WH_Apt_WOO*</v>
      </c>
      <c r="H67" s="23" t="str">
        <f t="shared" si="32"/>
        <v>RSDWH_Apt</v>
      </c>
      <c r="I67" s="24">
        <v>1</v>
      </c>
      <c r="J67" s="33">
        <f t="shared" ref="J67:O69" si="40">IF(E31="","",-E31)</f>
        <v>-7.6859665263939074E-4</v>
      </c>
      <c r="K67" s="33">
        <f t="shared" si="40"/>
        <v>-5.3801765684757341E-4</v>
      </c>
      <c r="L67" s="33">
        <f t="shared" si="40"/>
        <v>-9.0424627586371624E-5</v>
      </c>
      <c r="M67" s="33">
        <f t="shared" si="40"/>
        <v>-1.5197667158441473E-5</v>
      </c>
      <c r="N67" s="33">
        <f t="shared" si="40"/>
        <v>-1.2126563050088327E-8</v>
      </c>
      <c r="O67" s="33">
        <f t="shared" si="40"/>
        <v>-9.6760594816742845E-12</v>
      </c>
      <c r="P67" s="25">
        <v>0</v>
      </c>
      <c r="Q67" s="25">
        <v>5</v>
      </c>
      <c r="R67" s="23" t="s">
        <v>171</v>
      </c>
      <c r="Y67" s="84" t="s">
        <v>265</v>
      </c>
    </row>
    <row r="68" spans="1:26" s="23" customFormat="1" ht="15">
      <c r="A68" s="23" t="s">
        <v>143</v>
      </c>
      <c r="B68" s="26" t="s">
        <v>146</v>
      </c>
      <c r="C68" s="26"/>
      <c r="D68" s="23" t="str">
        <f>IF(Y68="","UC-LO_"&amp;A32,"\I: DISABLED")</f>
        <v>\I: DISABLED</v>
      </c>
      <c r="E68" s="23" t="str">
        <f t="shared" si="31"/>
        <v>RSDHET</v>
      </c>
      <c r="F68" s="23" t="str">
        <f t="shared" si="34"/>
        <v>RSDWH_Apt</v>
      </c>
      <c r="G68" s="26" t="str">
        <f>LEFT(A32,12)&amp;"*"</f>
        <v>R-WH_Apt_HET*</v>
      </c>
      <c r="H68" s="23" t="str">
        <f t="shared" si="32"/>
        <v>RSDWH_Apt</v>
      </c>
      <c r="I68" s="24">
        <v>1</v>
      </c>
      <c r="J68" s="33">
        <f t="shared" si="40"/>
        <v>-1.0438656336792746E-3</v>
      </c>
      <c r="K68" s="33">
        <f t="shared" si="40"/>
        <v>-7.3070594357549216E-4</v>
      </c>
      <c r="L68" s="33">
        <f t="shared" si="40"/>
        <v>-1.228097479367329E-4</v>
      </c>
      <c r="M68" s="33">
        <f t="shared" si="40"/>
        <v>-2.0640634335726692E-5</v>
      </c>
      <c r="N68" s="33">
        <f t="shared" si="40"/>
        <v>-1.646962991467936E-8</v>
      </c>
      <c r="O68" s="33">
        <f t="shared" si="40"/>
        <v>-1.3141490959752103E-11</v>
      </c>
      <c r="P68" s="24">
        <v>0</v>
      </c>
      <c r="Q68" s="24">
        <v>5</v>
      </c>
      <c r="R68" s="23" t="s">
        <v>168</v>
      </c>
      <c r="Y68" s="84" t="s">
        <v>265</v>
      </c>
    </row>
    <row r="69" spans="1:26" s="23" customFormat="1" ht="15">
      <c r="A69" s="26" t="s">
        <v>145</v>
      </c>
      <c r="B69" s="26" t="s">
        <v>146</v>
      </c>
      <c r="C69" s="26"/>
      <c r="D69" s="23" t="str">
        <f>IF(Y69="","UC-LO_"&amp;A33,"\I: DISABLED")</f>
        <v>\I: DISABLED</v>
      </c>
      <c r="E69" s="23" t="str">
        <f t="shared" si="31"/>
        <v>RSDSOL</v>
      </c>
      <c r="F69" s="23" t="str">
        <f t="shared" si="34"/>
        <v>RSDWH_Apt</v>
      </c>
      <c r="G69" s="26" t="str">
        <f>LEFT(A33,12)&amp;"*"</f>
        <v>R-WH_Apt_SOL*</v>
      </c>
      <c r="H69" s="23" t="str">
        <f t="shared" si="32"/>
        <v>RSDWH_Apt</v>
      </c>
      <c r="I69" s="24">
        <v>1</v>
      </c>
      <c r="J69" s="33">
        <f t="shared" si="40"/>
        <v>-4.6015114523981103E-3</v>
      </c>
      <c r="K69" s="33">
        <f t="shared" si="40"/>
        <v>-3.2210580166786773E-3</v>
      </c>
      <c r="L69" s="33">
        <f t="shared" si="40"/>
        <v>-5.4136322086318505E-4</v>
      </c>
      <c r="M69" s="33">
        <f t="shared" si="40"/>
        <v>-9.0986916530475469E-5</v>
      </c>
      <c r="N69" s="33">
        <f t="shared" si="40"/>
        <v>-7.2600522733982837E-8</v>
      </c>
      <c r="O69" s="33">
        <f t="shared" si="40"/>
        <v>-5.7929602433357845E-11</v>
      </c>
      <c r="P69" s="25">
        <v>0</v>
      </c>
      <c r="Q69" s="25">
        <v>5</v>
      </c>
      <c r="R69" s="23" t="s">
        <v>169</v>
      </c>
      <c r="Y69" s="84" t="s">
        <v>265</v>
      </c>
    </row>
    <row r="70" spans="1:26" s="23" customFormat="1" ht="15">
      <c r="A70" s="26"/>
      <c r="C70" s="26"/>
      <c r="I70" s="24"/>
      <c r="J70" s="24"/>
      <c r="K70" s="24"/>
      <c r="L70" s="24"/>
      <c r="M70" s="24"/>
      <c r="N70" s="24"/>
      <c r="O70" s="24"/>
      <c r="P70" s="24"/>
      <c r="Q70" s="24"/>
    </row>
    <row r="71" spans="1:26" s="23" customFormat="1" ht="15">
      <c r="C71" s="26"/>
      <c r="H71" s="20" t="s">
        <v>267</v>
      </c>
      <c r="I71" s="24"/>
      <c r="J71" s="24"/>
      <c r="K71" s="24"/>
      <c r="L71" s="24"/>
      <c r="M71" s="24"/>
      <c r="N71" s="24"/>
      <c r="O71" s="24"/>
      <c r="P71" s="24"/>
    </row>
    <row r="72" spans="1:26" s="23" customFormat="1" ht="30.75" thickBot="1">
      <c r="A72" s="26" t="s">
        <v>25</v>
      </c>
      <c r="B72" s="26" t="s">
        <v>26</v>
      </c>
      <c r="C72" s="26"/>
      <c r="D72" s="6" t="s">
        <v>11</v>
      </c>
      <c r="E72" s="6" t="s">
        <v>255</v>
      </c>
      <c r="F72" s="6" t="s">
        <v>9</v>
      </c>
      <c r="G72" s="6" t="s">
        <v>30</v>
      </c>
      <c r="H72" s="6" t="s">
        <v>10</v>
      </c>
      <c r="I72" s="8" t="s">
        <v>139</v>
      </c>
      <c r="J72" s="8">
        <v>2019</v>
      </c>
      <c r="K72" s="8">
        <v>2020</v>
      </c>
      <c r="L72" s="8">
        <v>2025</v>
      </c>
      <c r="M72" s="8">
        <v>2030</v>
      </c>
      <c r="N72" s="8">
        <v>2050</v>
      </c>
      <c r="O72" s="8">
        <v>2070</v>
      </c>
      <c r="P72" s="8" t="s">
        <v>264</v>
      </c>
      <c r="Q72" s="8" t="s">
        <v>263</v>
      </c>
      <c r="R72" s="6" t="s">
        <v>27</v>
      </c>
      <c r="Y72" s="85" t="s">
        <v>266</v>
      </c>
    </row>
    <row r="73" spans="1:26" s="23" customFormat="1" ht="15" customHeight="1">
      <c r="A73" s="26" t="s">
        <v>145</v>
      </c>
      <c r="B73" s="26" t="s">
        <v>146</v>
      </c>
      <c r="C73" s="38"/>
      <c r="D73" s="23" t="str">
        <f>IF(Y73="","UC-UP_"&amp;A33,"\I: DISABLED")</f>
        <v>UC-UP_R-WH_Apt_SOL_X0</v>
      </c>
      <c r="E73" s="23" t="str">
        <f t="shared" ref="E73:E94" si="41">A73</f>
        <v>RSDSOL</v>
      </c>
      <c r="F73" s="23" t="str">
        <f>H73</f>
        <v>RSDWH_Apt</v>
      </c>
      <c r="G73" s="38" t="str">
        <f>LEFT(A33,12)&amp;"*"</f>
        <v>R-WH_Apt_SOL*</v>
      </c>
      <c r="H73" s="23" t="str">
        <f t="shared" ref="H73:H94" si="42">B73</f>
        <v>RSDWH_Apt</v>
      </c>
      <c r="I73" s="24">
        <v>1</v>
      </c>
      <c r="J73" s="116">
        <f t="shared" ref="J73:O73" si="43">IF(L33="","",-L33)</f>
        <v>-8.5456641258822054E-3</v>
      </c>
      <c r="K73" s="116">
        <f t="shared" si="43"/>
        <v>-1.1109363363646868E-2</v>
      </c>
      <c r="L73" s="116">
        <f t="shared" si="43"/>
        <v>-4.1248288513785383E-2</v>
      </c>
      <c r="M73" s="116">
        <f t="shared" si="43"/>
        <v>-0.15315200787148917</v>
      </c>
      <c r="N73" s="116">
        <f t="shared" si="43"/>
        <v>-0.5</v>
      </c>
      <c r="O73" s="116">
        <f t="shared" si="43"/>
        <v>-0.5</v>
      </c>
      <c r="P73" s="24">
        <v>0</v>
      </c>
      <c r="Q73" s="24">
        <v>5</v>
      </c>
      <c r="R73" s="23" t="s">
        <v>196</v>
      </c>
      <c r="S73" s="38"/>
      <c r="T73" s="38"/>
      <c r="U73" s="38"/>
      <c r="V73" s="38"/>
      <c r="W73" s="38"/>
      <c r="X73" s="38"/>
      <c r="Y73" s="84"/>
      <c r="Z73" s="38"/>
    </row>
    <row r="74" spans="1:26" ht="15" customHeight="1">
      <c r="A74" s="23" t="s">
        <v>203</v>
      </c>
      <c r="B74" s="26" t="s">
        <v>146</v>
      </c>
      <c r="D74" s="23" t="str">
        <f>IF(Y74="","UC-UP_"&amp;A28,"\I: DISABLED")</f>
        <v>UC-UP_R-WH_Apt_GAS_X0</v>
      </c>
      <c r="E74" s="23" t="str">
        <f t="shared" si="41"/>
        <v>RSDGAS</v>
      </c>
      <c r="F74" s="23" t="str">
        <f>H74</f>
        <v>RSDWH_Apt</v>
      </c>
      <c r="H74" s="23" t="str">
        <f t="shared" si="42"/>
        <v>RSDWH_Apt</v>
      </c>
      <c r="I74" s="24">
        <v>1</v>
      </c>
      <c r="J74" s="116">
        <f t="shared" ref="J74:O74" si="44">IF(L28="","",-L28)</f>
        <v>-0.2408163304396371</v>
      </c>
      <c r="K74" s="116" t="str">
        <f t="shared" si="44"/>
        <v/>
      </c>
      <c r="L74" s="116" t="str">
        <f t="shared" si="44"/>
        <v/>
      </c>
      <c r="M74" s="116" t="str">
        <f t="shared" si="44"/>
        <v/>
      </c>
      <c r="N74" s="116" t="str">
        <f t="shared" si="44"/>
        <v/>
      </c>
      <c r="O74" s="116">
        <f t="shared" si="44"/>
        <v>-0.14514695973537214</v>
      </c>
      <c r="P74" s="24">
        <v>0</v>
      </c>
      <c r="Q74" s="24">
        <v>5</v>
      </c>
      <c r="R74" s="23" t="s">
        <v>192</v>
      </c>
      <c r="Y74" s="84"/>
    </row>
    <row r="75" spans="1:26" ht="15" customHeight="1">
      <c r="A75" s="23" t="s">
        <v>203</v>
      </c>
      <c r="B75" s="23" t="s">
        <v>137</v>
      </c>
      <c r="C75" s="26"/>
      <c r="D75" s="23" t="str">
        <f>IF(Y75="","UC-UP_"&amp;A13,"\I: DISABLED")</f>
        <v>UC-UP_R-SH_Apt_GAS_X0</v>
      </c>
      <c r="E75" s="23" t="str">
        <f t="shared" si="41"/>
        <v>RSDGAS</v>
      </c>
      <c r="F75" s="23" t="str">
        <f>H75</f>
        <v>RSDSH_Apt</v>
      </c>
      <c r="H75" s="23" t="str">
        <f t="shared" si="42"/>
        <v>RSDSH_Apt</v>
      </c>
      <c r="I75" s="24">
        <v>1</v>
      </c>
      <c r="J75" s="116">
        <f t="shared" ref="J75:O75" si="45">IF(L13="","",-L13)</f>
        <v>-0.35521358497784</v>
      </c>
      <c r="K75" s="116" t="str">
        <f t="shared" si="45"/>
        <v/>
      </c>
      <c r="L75" s="116" t="str">
        <f t="shared" si="45"/>
        <v/>
      </c>
      <c r="M75" s="116" t="str">
        <f t="shared" si="45"/>
        <v/>
      </c>
      <c r="N75" s="116" t="str">
        <f t="shared" si="45"/>
        <v/>
      </c>
      <c r="O75" s="116">
        <f t="shared" si="45"/>
        <v>-0.14514695973537214</v>
      </c>
      <c r="P75" s="24">
        <v>0</v>
      </c>
      <c r="Q75" s="24">
        <v>5</v>
      </c>
      <c r="R75" s="23" t="s">
        <v>180</v>
      </c>
      <c r="S75" s="23"/>
      <c r="T75" s="23"/>
      <c r="U75" s="23"/>
      <c r="V75" s="23"/>
      <c r="W75" s="23"/>
      <c r="X75" s="23"/>
      <c r="Y75" s="84"/>
      <c r="Z75" s="23"/>
    </row>
    <row r="76" spans="1:26" s="23" customFormat="1" ht="15" customHeight="1">
      <c r="A76" s="23" t="s">
        <v>201</v>
      </c>
      <c r="B76" s="23" t="s">
        <v>137</v>
      </c>
      <c r="C76" s="26"/>
      <c r="D76" s="88" t="str">
        <f>IF(Y76="","UC-UP_"&amp;A10,"\I: DISABLED")</f>
        <v>\I: DISABLED</v>
      </c>
      <c r="E76" s="23" t="str">
        <f t="shared" si="41"/>
        <v>RSDELC</v>
      </c>
      <c r="F76" s="23" t="str">
        <f>H76</f>
        <v>RSDSH_Apt</v>
      </c>
      <c r="H76" s="23" t="str">
        <f t="shared" si="42"/>
        <v>RSDSH_Apt</v>
      </c>
      <c r="I76" s="24">
        <v>1</v>
      </c>
      <c r="J76" s="116">
        <f t="shared" ref="J76:O76" si="46">MAX(IF(L10+L11="","",-L10-L11),-$T$10)</f>
        <v>-0.50787752032158551</v>
      </c>
      <c r="K76" s="116">
        <f t="shared" si="46"/>
        <v>-0.50787752032158551</v>
      </c>
      <c r="L76" s="116">
        <f t="shared" si="46"/>
        <v>-0.50787752032158551</v>
      </c>
      <c r="M76" s="116">
        <f t="shared" si="46"/>
        <v>-0.50787752032158551</v>
      </c>
      <c r="N76" s="116">
        <f t="shared" si="46"/>
        <v>-0.50787752032158551</v>
      </c>
      <c r="O76" s="116">
        <f t="shared" si="46"/>
        <v>-0.50787752032158551</v>
      </c>
      <c r="P76" s="24">
        <v>0</v>
      </c>
      <c r="Q76" s="24">
        <v>5</v>
      </c>
      <c r="R76" s="23" t="s">
        <v>177</v>
      </c>
      <c r="Y76" s="84" t="s">
        <v>265</v>
      </c>
    </row>
    <row r="77" spans="1:26" s="23" customFormat="1" ht="15" customHeight="1" thickBot="1">
      <c r="A77" s="23" t="s">
        <v>140</v>
      </c>
      <c r="B77" s="23" t="s">
        <v>137</v>
      </c>
      <c r="C77" s="26"/>
      <c r="D77" s="23" t="str">
        <f>IF(Y77="","UC-UP_"&amp;A6,"\I: DISABLED")</f>
        <v>UC-UP_R-SH_Apt_COA_X0</v>
      </c>
      <c r="E77" s="23" t="str">
        <f t="shared" si="41"/>
        <v>RSDCOA</v>
      </c>
      <c r="F77" s="23" t="str">
        <f>H77</f>
        <v>RSDSH_Apt</v>
      </c>
      <c r="H77" s="23" t="str">
        <f t="shared" si="42"/>
        <v>RSDSH_Apt</v>
      </c>
      <c r="I77" s="24">
        <v>1</v>
      </c>
      <c r="J77" s="116">
        <f t="shared" ref="J77:O80" si="47">IF(L6="","",-L6)</f>
        <v>-3.3092975526886184E-2</v>
      </c>
      <c r="K77" s="116">
        <f t="shared" si="47"/>
        <v>-3.3092975526886184E-2</v>
      </c>
      <c r="L77" s="116">
        <f t="shared" si="47"/>
        <v>-3.3092975526886184E-2</v>
      </c>
      <c r="M77" s="116">
        <f t="shared" si="47"/>
        <v>-3.3092975526886184E-2</v>
      </c>
      <c r="N77" s="116">
        <f t="shared" si="47"/>
        <v>-3.3092975526886184E-2</v>
      </c>
      <c r="O77" s="116">
        <f t="shared" si="47"/>
        <v>-3.3092975526886184E-2</v>
      </c>
      <c r="P77" s="24">
        <v>0</v>
      </c>
      <c r="Q77" s="24">
        <v>5</v>
      </c>
      <c r="R77" s="23" t="s">
        <v>173</v>
      </c>
      <c r="Y77" s="84"/>
    </row>
    <row r="78" spans="1:26" s="23" customFormat="1" ht="15" customHeight="1" thickBot="1">
      <c r="A78" s="23" t="s">
        <v>198</v>
      </c>
      <c r="B78" s="23" t="s">
        <v>137</v>
      </c>
      <c r="C78" s="26"/>
      <c r="D78" s="23" t="str">
        <f>IF(Y78="","UC-UP_"&amp;A7,"\I: DISABLED")</f>
        <v>\I: DISABLED</v>
      </c>
      <c r="E78" s="94" t="str">
        <f t="shared" si="41"/>
        <v>RSDBDL</v>
      </c>
      <c r="F78" s="94" t="str">
        <f t="shared" ref="F78:F96" si="48">H78</f>
        <v>RSDSH_Apt</v>
      </c>
      <c r="G78" s="94"/>
      <c r="H78" s="94" t="str">
        <f t="shared" si="42"/>
        <v>RSDSH_Apt</v>
      </c>
      <c r="I78" s="95">
        <v>1</v>
      </c>
      <c r="J78" s="117">
        <f t="shared" si="47"/>
        <v>-8.6511525030457877E-6</v>
      </c>
      <c r="K78" s="117">
        <f t="shared" si="47"/>
        <v>-1.1246498253959525E-5</v>
      </c>
      <c r="L78" s="117">
        <f t="shared" si="47"/>
        <v>-4.1757460762073955E-5</v>
      </c>
      <c r="M78" s="117">
        <f t="shared" si="47"/>
        <v>-1.5504252878732728E-4</v>
      </c>
      <c r="N78" s="117">
        <f t="shared" si="47"/>
        <v>-2.946577643169071E-2</v>
      </c>
      <c r="O78" s="117">
        <f t="shared" si="47"/>
        <v>-0.9</v>
      </c>
      <c r="P78" s="95">
        <v>0</v>
      </c>
      <c r="Q78" s="95">
        <v>5</v>
      </c>
      <c r="R78" s="23" t="s">
        <v>174</v>
      </c>
      <c r="Y78" s="84" t="s">
        <v>265</v>
      </c>
    </row>
    <row r="79" spans="1:26" s="23" customFormat="1" ht="15" customHeight="1">
      <c r="A79" s="23" t="s">
        <v>199</v>
      </c>
      <c r="B79" s="23" t="s">
        <v>137</v>
      </c>
      <c r="C79" s="26"/>
      <c r="D79" s="23" t="str">
        <f>IF(Y79="","UC-UP_"&amp;A8,"\I: DISABLED")</f>
        <v>\I: DISABLED</v>
      </c>
      <c r="E79" s="94" t="str">
        <f t="shared" si="41"/>
        <v>RSDETH</v>
      </c>
      <c r="F79" s="94" t="str">
        <f t="shared" si="48"/>
        <v>RSDSH_Apt</v>
      </c>
      <c r="G79" s="94"/>
      <c r="H79" s="94" t="str">
        <f t="shared" si="42"/>
        <v>RSDSH_Apt</v>
      </c>
      <c r="I79" s="95">
        <v>1</v>
      </c>
      <c r="J79" s="117">
        <f t="shared" si="47"/>
        <v>-6.2059917525436277E-9</v>
      </c>
      <c r="K79" s="117">
        <f t="shared" si="47"/>
        <v>-8.0677892783067158E-9</v>
      </c>
      <c r="L79" s="117">
        <f t="shared" si="47"/>
        <v>-2.9955136845103369E-8</v>
      </c>
      <c r="M79" s="117">
        <f t="shared" si="47"/>
        <v>-1.1122132624628966E-7</v>
      </c>
      <c r="N79" s="117">
        <f t="shared" si="47"/>
        <v>-2.1137572763049359E-5</v>
      </c>
      <c r="O79" s="117">
        <f t="shared" si="47"/>
        <v>-4.0171880465066047E-3</v>
      </c>
      <c r="P79" s="95">
        <v>0</v>
      </c>
      <c r="Q79" s="95">
        <v>5</v>
      </c>
      <c r="R79" s="23" t="s">
        <v>175</v>
      </c>
      <c r="Y79" s="84" t="s">
        <v>265</v>
      </c>
    </row>
    <row r="80" spans="1:26" s="23" customFormat="1" ht="15" customHeight="1">
      <c r="A80" s="23" t="s">
        <v>200</v>
      </c>
      <c r="B80" s="23" t="s">
        <v>137</v>
      </c>
      <c r="C80" s="26"/>
      <c r="D80" s="23" t="str">
        <f>IF(Y80="","UC-UP_"&amp;A9,"\I: DISABLED")</f>
        <v>\I: DISABLED</v>
      </c>
      <c r="E80" s="23" t="str">
        <f t="shared" si="41"/>
        <v>RSDLPG</v>
      </c>
      <c r="F80" s="23" t="str">
        <f t="shared" si="48"/>
        <v>RSDSH_Apt</v>
      </c>
      <c r="H80" s="23" t="str">
        <f t="shared" si="42"/>
        <v>RSDSH_Apt</v>
      </c>
      <c r="I80" s="24">
        <v>1</v>
      </c>
      <c r="J80" s="116">
        <f t="shared" si="47"/>
        <v>-2.8355037438696933E-2</v>
      </c>
      <c r="K80" s="116">
        <f t="shared" si="47"/>
        <v>-3.6861548670306013E-2</v>
      </c>
      <c r="L80" s="116">
        <f t="shared" si="47"/>
        <v>-0.13686434990443935</v>
      </c>
      <c r="M80" s="116">
        <f t="shared" si="47"/>
        <v>-0.50816775069069009</v>
      </c>
      <c r="N80" s="116">
        <f t="shared" si="47"/>
        <v>-0.9</v>
      </c>
      <c r="O80" s="116">
        <f t="shared" si="47"/>
        <v>-0.9</v>
      </c>
      <c r="P80" s="24">
        <v>0</v>
      </c>
      <c r="Q80" s="24">
        <v>5</v>
      </c>
      <c r="R80" s="23" t="s">
        <v>176</v>
      </c>
      <c r="Y80" s="84" t="s">
        <v>265</v>
      </c>
    </row>
    <row r="81" spans="1:26" s="23" customFormat="1" ht="15" customHeight="1">
      <c r="A81" s="23" t="s">
        <v>201</v>
      </c>
      <c r="B81" s="23" t="s">
        <v>137</v>
      </c>
      <c r="C81" s="26"/>
      <c r="D81" s="23" t="str">
        <f>IF(Y81="","UC-UP_"&amp;A11,"\I: DISABLED")</f>
        <v>\I: DISABLED</v>
      </c>
      <c r="E81" s="23" t="str">
        <f t="shared" si="41"/>
        <v>RSDELC</v>
      </c>
      <c r="F81" s="23" t="str">
        <f t="shared" si="48"/>
        <v>RSDSH_Apt</v>
      </c>
      <c r="H81" s="23" t="str">
        <f t="shared" si="42"/>
        <v>RSDSH_Apt</v>
      </c>
      <c r="I81" s="24">
        <v>1</v>
      </c>
      <c r="J81" s="116">
        <f t="shared" ref="J81:O82" si="49">IF(L11="","",-L11)</f>
        <v>-0.3613651796892885</v>
      </c>
      <c r="K81" s="116">
        <f t="shared" si="49"/>
        <v>-0.46977473359607508</v>
      </c>
      <c r="L81" s="116">
        <f t="shared" si="49"/>
        <v>-0.9</v>
      </c>
      <c r="M81" s="116">
        <f t="shared" si="49"/>
        <v>-0.9</v>
      </c>
      <c r="N81" s="116">
        <f t="shared" si="49"/>
        <v>-0.9</v>
      </c>
      <c r="O81" s="116">
        <f t="shared" si="49"/>
        <v>-0.9</v>
      </c>
      <c r="P81" s="24">
        <v>0</v>
      </c>
      <c r="Q81" s="24">
        <v>5</v>
      </c>
      <c r="R81" s="23" t="s">
        <v>178</v>
      </c>
      <c r="Y81" s="84" t="s">
        <v>265</v>
      </c>
    </row>
    <row r="82" spans="1:26" s="23" customFormat="1" ht="15" customHeight="1">
      <c r="A82" s="23" t="s">
        <v>202</v>
      </c>
      <c r="B82" s="23" t="s">
        <v>137</v>
      </c>
      <c r="C82" s="26"/>
      <c r="D82" s="23" t="str">
        <f>IF(Y82="","UC-UP_"&amp;A12,"\I: DISABLED")</f>
        <v>\I: DISABLED</v>
      </c>
      <c r="E82" s="23" t="str">
        <f t="shared" si="41"/>
        <v>RSDKER</v>
      </c>
      <c r="F82" s="23" t="str">
        <f t="shared" si="48"/>
        <v>RSDSH_Apt</v>
      </c>
      <c r="H82" s="23" t="str">
        <f t="shared" si="42"/>
        <v>RSDSH_Apt</v>
      </c>
      <c r="I82" s="24">
        <v>1</v>
      </c>
      <c r="J82" s="116">
        <f t="shared" si="49"/>
        <v>-9.4475924968825592E-2</v>
      </c>
      <c r="K82" s="116">
        <f t="shared" si="49"/>
        <v>-0.12281870245947328</v>
      </c>
      <c r="L82" s="116">
        <f t="shared" si="49"/>
        <v>-0.45601724492285228</v>
      </c>
      <c r="M82" s="116">
        <f t="shared" si="49"/>
        <v>-0.9</v>
      </c>
      <c r="N82" s="116">
        <f t="shared" si="49"/>
        <v>-0.9</v>
      </c>
      <c r="O82" s="116">
        <f t="shared" si="49"/>
        <v>-0.9</v>
      </c>
      <c r="P82" s="24">
        <v>0</v>
      </c>
      <c r="Q82" s="24">
        <v>5</v>
      </c>
      <c r="R82" s="23" t="s">
        <v>179</v>
      </c>
      <c r="Y82" s="84" t="s">
        <v>265</v>
      </c>
    </row>
    <row r="83" spans="1:26" s="23" customFormat="1" ht="15" customHeight="1">
      <c r="A83" s="23" t="s">
        <v>141</v>
      </c>
      <c r="B83" s="23" t="s">
        <v>137</v>
      </c>
      <c r="C83" s="38"/>
      <c r="D83" s="23" t="str">
        <f>IF(Y83="","UC-UP_"&amp;A14,"\I: DISABLED")</f>
        <v>\I: DISABLED</v>
      </c>
      <c r="E83" s="23" t="str">
        <f t="shared" si="41"/>
        <v>RSDPEA</v>
      </c>
      <c r="F83" s="23" t="str">
        <f t="shared" si="48"/>
        <v>RSDSH_Apt</v>
      </c>
      <c r="H83" s="23" t="str">
        <f t="shared" si="42"/>
        <v>RSDSH_Apt</v>
      </c>
      <c r="I83" s="24">
        <v>1</v>
      </c>
      <c r="J83" s="116">
        <f t="shared" ref="J83:O83" si="50">IF(L14="","",-L14)</f>
        <v>-1.5280979151935445E-2</v>
      </c>
      <c r="K83" s="116">
        <f t="shared" si="50"/>
        <v>-1.9865272897516082E-2</v>
      </c>
      <c r="L83" s="116">
        <f t="shared" si="50"/>
        <v>-7.3758367699374411E-2</v>
      </c>
      <c r="M83" s="116">
        <f t="shared" si="50"/>
        <v>-0.27385965618203822</v>
      </c>
      <c r="N83" s="116">
        <f t="shared" si="50"/>
        <v>-0.9</v>
      </c>
      <c r="O83" s="116">
        <f t="shared" si="50"/>
        <v>-0.9</v>
      </c>
      <c r="P83" s="24">
        <v>0</v>
      </c>
      <c r="Q83" s="24">
        <v>5</v>
      </c>
      <c r="R83" s="23" t="s">
        <v>181</v>
      </c>
      <c r="S83" s="38"/>
      <c r="T83" s="38"/>
      <c r="U83" s="38"/>
      <c r="V83" s="38"/>
      <c r="W83" s="38"/>
      <c r="X83" s="38"/>
      <c r="Y83" s="84" t="s">
        <v>265</v>
      </c>
      <c r="Z83" s="38"/>
    </row>
    <row r="84" spans="1:26" ht="15" customHeight="1">
      <c r="A84" s="23" t="s">
        <v>142</v>
      </c>
      <c r="B84" s="23" t="s">
        <v>137</v>
      </c>
      <c r="D84" s="23" t="str">
        <f>IF(Y84="","UC-UP_"&amp;A16,"\I: DISABLED")</f>
        <v>\I: DISABLED</v>
      </c>
      <c r="E84" s="23" t="str">
        <f t="shared" si="41"/>
        <v>RSDWOO</v>
      </c>
      <c r="F84" s="23" t="str">
        <f t="shared" si="48"/>
        <v>RSDSH_Apt</v>
      </c>
      <c r="G84" s="23"/>
      <c r="H84" s="23" t="str">
        <f t="shared" si="42"/>
        <v>RSDSH_Apt</v>
      </c>
      <c r="I84" s="24">
        <v>1</v>
      </c>
      <c r="J84" s="116">
        <f t="shared" ref="J84:O86" si="51">IF(L16="","",-L16)</f>
        <v>-3.3444266025070323E-3</v>
      </c>
      <c r="K84" s="116">
        <f t="shared" si="51"/>
        <v>-0.35</v>
      </c>
      <c r="L84" s="116">
        <f t="shared" si="51"/>
        <v>-1.6142908424820374E-2</v>
      </c>
      <c r="M84" s="116">
        <f t="shared" si="51"/>
        <v>-5.9937488977768308E-2</v>
      </c>
      <c r="N84" s="116">
        <f t="shared" si="51"/>
        <v>-0.9</v>
      </c>
      <c r="O84" s="116">
        <f t="shared" si="51"/>
        <v>-0.9</v>
      </c>
      <c r="P84" s="24">
        <v>0</v>
      </c>
      <c r="Q84" s="24">
        <v>5</v>
      </c>
      <c r="R84" s="23" t="s">
        <v>182</v>
      </c>
      <c r="Y84" s="84" t="s">
        <v>265</v>
      </c>
    </row>
    <row r="85" spans="1:26" ht="15" customHeight="1">
      <c r="A85" s="23" t="s">
        <v>143</v>
      </c>
      <c r="B85" s="26" t="s">
        <v>137</v>
      </c>
      <c r="D85" s="23" t="str">
        <f>IF(Y85="","UC-UP_"&amp;A17,"\I: DISABLED")</f>
        <v>\I: DISABLED</v>
      </c>
      <c r="E85" s="23" t="str">
        <f t="shared" si="41"/>
        <v>RSDHET</v>
      </c>
      <c r="F85" s="23" t="str">
        <f t="shared" si="48"/>
        <v>RSDSH_Apt</v>
      </c>
      <c r="G85" s="23"/>
      <c r="H85" s="23" t="str">
        <f t="shared" si="42"/>
        <v>RSDSH_Apt</v>
      </c>
      <c r="I85" s="24">
        <v>1</v>
      </c>
      <c r="J85" s="116">
        <f t="shared" si="51"/>
        <v>-6.2792780113521398E-3</v>
      </c>
      <c r="K85" s="116">
        <f t="shared" si="51"/>
        <v>-8.1630614147577829E-3</v>
      </c>
      <c r="L85" s="116">
        <f t="shared" si="51"/>
        <v>-3.0308875618696624E-2</v>
      </c>
      <c r="M85" s="116">
        <f t="shared" si="51"/>
        <v>-0.11253473355092727</v>
      </c>
      <c r="N85" s="116">
        <f t="shared" si="51"/>
        <v>-0.5</v>
      </c>
      <c r="O85" s="116">
        <f t="shared" si="51"/>
        <v>-0.5</v>
      </c>
      <c r="P85" s="24">
        <v>0</v>
      </c>
      <c r="Q85" s="24">
        <v>5</v>
      </c>
      <c r="R85" s="23" t="s">
        <v>183</v>
      </c>
      <c r="Y85" s="84" t="s">
        <v>265</v>
      </c>
    </row>
    <row r="86" spans="1:26" ht="15" customHeight="1" thickBot="1">
      <c r="A86" s="53" t="s">
        <v>144</v>
      </c>
      <c r="B86" s="53" t="s">
        <v>137</v>
      </c>
      <c r="C86" s="58"/>
      <c r="D86" s="53" t="str">
        <f>IF(Y86="","UC-UP_"&amp;A18,"\I: DISABLED")</f>
        <v>\I: DISABLED</v>
      </c>
      <c r="E86" s="53" t="str">
        <f t="shared" si="41"/>
        <v>RSDGEO</v>
      </c>
      <c r="F86" s="53" t="str">
        <f t="shared" si="48"/>
        <v>RSDSH_Apt</v>
      </c>
      <c r="G86" s="53"/>
      <c r="H86" s="53" t="str">
        <f t="shared" si="42"/>
        <v>RSDSH_Apt</v>
      </c>
      <c r="I86" s="54">
        <v>1</v>
      </c>
      <c r="J86" s="59" t="str">
        <f t="shared" si="51"/>
        <v/>
      </c>
      <c r="K86" s="59" t="str">
        <f t="shared" si="51"/>
        <v/>
      </c>
      <c r="L86" s="59" t="str">
        <f t="shared" si="51"/>
        <v/>
      </c>
      <c r="M86" s="59" t="str">
        <f t="shared" si="51"/>
        <v/>
      </c>
      <c r="N86" s="59" t="str">
        <f t="shared" si="51"/>
        <v/>
      </c>
      <c r="O86" s="59" t="str">
        <f t="shared" si="51"/>
        <v/>
      </c>
      <c r="P86" s="54">
        <v>0</v>
      </c>
      <c r="Q86" s="54">
        <v>5</v>
      </c>
      <c r="R86" s="53" t="s">
        <v>184</v>
      </c>
      <c r="S86" s="58"/>
      <c r="T86" s="58"/>
      <c r="U86" s="58"/>
      <c r="V86" s="58"/>
      <c r="W86" s="58"/>
      <c r="X86" s="58"/>
      <c r="Y86" s="115" t="s">
        <v>265</v>
      </c>
    </row>
    <row r="87" spans="1:26" ht="15" customHeight="1" thickBot="1">
      <c r="A87" s="23" t="s">
        <v>140</v>
      </c>
      <c r="B87" s="26" t="s">
        <v>146</v>
      </c>
      <c r="D87" s="23" t="str">
        <f t="shared" ref="D87:D93" si="52">IF(Y87="","UC-UP_"&amp;A21,"\I: DISABLED")</f>
        <v>\I: DISABLED</v>
      </c>
      <c r="E87" s="23" t="str">
        <f t="shared" si="41"/>
        <v>RSDCOA</v>
      </c>
      <c r="F87" s="23" t="str">
        <f t="shared" si="48"/>
        <v>RSDWH_Apt</v>
      </c>
      <c r="G87" s="38" t="str">
        <f t="shared" ref="G87:G93" si="53">LEFT(A21,12)&amp;"*"</f>
        <v>R-WH_Apt_COA*</v>
      </c>
      <c r="H87" s="23" t="str">
        <f t="shared" si="42"/>
        <v>RSDWH_Apt</v>
      </c>
      <c r="I87" s="24">
        <v>1</v>
      </c>
      <c r="J87" s="34">
        <f t="shared" ref="J87:O90" si="54">IF(L21="","",-L21)</f>
        <v>-1.5934243463976022E-3</v>
      </c>
      <c r="K87" s="34">
        <f t="shared" si="54"/>
        <v>-1.5934243463976022E-3</v>
      </c>
      <c r="L87" s="34">
        <f t="shared" si="54"/>
        <v>-1.5934243463976022E-3</v>
      </c>
      <c r="M87" s="34">
        <f t="shared" si="54"/>
        <v>-1.5934243463976022E-3</v>
      </c>
      <c r="N87" s="34">
        <f t="shared" si="54"/>
        <v>-1.5934243463976022E-3</v>
      </c>
      <c r="O87" s="34">
        <f t="shared" si="54"/>
        <v>-1.5934243463976022E-3</v>
      </c>
      <c r="P87" s="24">
        <v>0</v>
      </c>
      <c r="Q87" s="24">
        <v>5</v>
      </c>
      <c r="R87" s="23" t="s">
        <v>185</v>
      </c>
      <c r="Y87" s="84" t="s">
        <v>265</v>
      </c>
    </row>
    <row r="88" spans="1:26" ht="15" customHeight="1" thickBot="1">
      <c r="A88" s="23" t="s">
        <v>198</v>
      </c>
      <c r="B88" s="26" t="s">
        <v>146</v>
      </c>
      <c r="D88" s="23" t="str">
        <f t="shared" si="52"/>
        <v>\I: DISABLED</v>
      </c>
      <c r="E88" s="77" t="str">
        <f t="shared" si="41"/>
        <v>RSDBDL</v>
      </c>
      <c r="F88" s="77" t="str">
        <f t="shared" si="48"/>
        <v>RSDWH_Apt</v>
      </c>
      <c r="G88" s="38" t="str">
        <f t="shared" si="53"/>
        <v>R-WH_Apt_BDL*</v>
      </c>
      <c r="H88" s="77" t="str">
        <f t="shared" si="42"/>
        <v>RSDWH_Apt</v>
      </c>
      <c r="I88" s="79">
        <v>1</v>
      </c>
      <c r="J88" s="80">
        <f t="shared" si="54"/>
        <v>-2.096386316299598E-5</v>
      </c>
      <c r="K88" s="80">
        <f t="shared" si="54"/>
        <v>-2.7253022111894775E-5</v>
      </c>
      <c r="L88" s="80">
        <f t="shared" si="54"/>
        <v>-1.011885633899175E-4</v>
      </c>
      <c r="M88" s="80">
        <f t="shared" si="54"/>
        <v>-3.757060526673264E-4</v>
      </c>
      <c r="N88" s="80">
        <f t="shared" si="54"/>
        <v>-7.1402799209460036E-2</v>
      </c>
      <c r="O88" s="80">
        <f t="shared" si="54"/>
        <v>-0.9</v>
      </c>
      <c r="P88" s="79">
        <v>0</v>
      </c>
      <c r="Q88" s="79">
        <v>5</v>
      </c>
      <c r="R88" s="23" t="s">
        <v>186</v>
      </c>
      <c r="Y88" s="84" t="s">
        <v>265</v>
      </c>
    </row>
    <row r="89" spans="1:26" ht="15" customHeight="1">
      <c r="A89" s="23" t="s">
        <v>199</v>
      </c>
      <c r="B89" s="26" t="s">
        <v>146</v>
      </c>
      <c r="D89" s="23" t="str">
        <f t="shared" si="52"/>
        <v>\I: DISABLED</v>
      </c>
      <c r="E89" s="77" t="str">
        <f t="shared" si="41"/>
        <v>RSDETH</v>
      </c>
      <c r="F89" s="77" t="str">
        <f t="shared" si="48"/>
        <v>RSDWH_Apt</v>
      </c>
      <c r="G89" s="38" t="str">
        <f t="shared" si="53"/>
        <v>R-WH_Apt_ETH*</v>
      </c>
      <c r="H89" s="77" t="str">
        <f t="shared" si="42"/>
        <v>RSDWH_Apt</v>
      </c>
      <c r="I89" s="79">
        <v>1</v>
      </c>
      <c r="J89" s="80">
        <f t="shared" si="54"/>
        <v>-1.8943048153558108E-5</v>
      </c>
      <c r="K89" s="80">
        <f t="shared" si="54"/>
        <v>-2.4625962599625544E-5</v>
      </c>
      <c r="L89" s="80">
        <f t="shared" si="54"/>
        <v>-9.1434475315027699E-5</v>
      </c>
      <c r="M89" s="80">
        <f t="shared" si="54"/>
        <v>-3.3948980643142582E-4</v>
      </c>
      <c r="N89" s="80">
        <f t="shared" si="54"/>
        <v>-6.4519914731705486E-2</v>
      </c>
      <c r="O89" s="80">
        <f t="shared" si="54"/>
        <v>-0.9</v>
      </c>
      <c r="P89" s="79">
        <v>0</v>
      </c>
      <c r="Q89" s="79">
        <v>5</v>
      </c>
      <c r="R89" s="23" t="s">
        <v>187</v>
      </c>
      <c r="Y89" s="84" t="s">
        <v>265</v>
      </c>
    </row>
    <row r="90" spans="1:26" ht="15" customHeight="1">
      <c r="A90" s="23" t="s">
        <v>200</v>
      </c>
      <c r="B90" s="26" t="s">
        <v>146</v>
      </c>
      <c r="D90" s="23" t="str">
        <f t="shared" si="52"/>
        <v>\I: DISABLED</v>
      </c>
      <c r="E90" s="23" t="str">
        <f t="shared" si="41"/>
        <v>RSDLPG</v>
      </c>
      <c r="F90" s="23" t="str">
        <f t="shared" si="48"/>
        <v>RSDWH_Apt</v>
      </c>
      <c r="G90" s="38" t="str">
        <f t="shared" si="53"/>
        <v>R-WH_Apt_LPG*</v>
      </c>
      <c r="H90" s="23" t="str">
        <f t="shared" si="42"/>
        <v>RSDWH_Apt</v>
      </c>
      <c r="I90" s="24">
        <v>1</v>
      </c>
      <c r="J90" s="34">
        <f t="shared" si="54"/>
        <v>-1.6040267287625389E-2</v>
      </c>
      <c r="K90" s="34">
        <f t="shared" si="54"/>
        <v>-2.085234747391301E-2</v>
      </c>
      <c r="L90" s="34">
        <f t="shared" si="54"/>
        <v>-7.7423306506315862E-2</v>
      </c>
      <c r="M90" s="34">
        <f t="shared" si="54"/>
        <v>-0.28746731742649534</v>
      </c>
      <c r="N90" s="34">
        <f t="shared" si="54"/>
        <v>-0.9</v>
      </c>
      <c r="O90" s="34">
        <f t="shared" si="54"/>
        <v>-0.9</v>
      </c>
      <c r="P90" s="24">
        <v>0</v>
      </c>
      <c r="Q90" s="24">
        <v>5</v>
      </c>
      <c r="R90" s="23" t="s">
        <v>188</v>
      </c>
      <c r="Y90" s="84" t="s">
        <v>265</v>
      </c>
    </row>
    <row r="91" spans="1:26" ht="15" customHeight="1">
      <c r="A91" s="23" t="s">
        <v>201</v>
      </c>
      <c r="B91" s="26" t="s">
        <v>146</v>
      </c>
      <c r="D91" s="88" t="str">
        <f t="shared" si="52"/>
        <v>\I: DISABLED</v>
      </c>
      <c r="E91" s="23" t="str">
        <f t="shared" si="41"/>
        <v>RSDELC</v>
      </c>
      <c r="F91" s="23" t="str">
        <f t="shared" si="48"/>
        <v>RSDWH_Apt</v>
      </c>
      <c r="G91" s="38" t="str">
        <f t="shared" si="53"/>
        <v>R-WH_Apt_ELC*</v>
      </c>
      <c r="H91" s="23" t="str">
        <f t="shared" si="42"/>
        <v>RSDWH_Apt</v>
      </c>
      <c r="I91" s="24">
        <v>1</v>
      </c>
      <c r="J91" s="89">
        <f t="shared" ref="J91:O91" si="55">MAX(IF(L25+L26="","",-L25-L26),-$T$25)</f>
        <v>-0.36161003980772782</v>
      </c>
      <c r="K91" s="89">
        <f t="shared" si="55"/>
        <v>-0.36161003980772782</v>
      </c>
      <c r="L91" s="89">
        <f t="shared" si="55"/>
        <v>-0.36161003980772782</v>
      </c>
      <c r="M91" s="89">
        <f t="shared" si="55"/>
        <v>-0.36161003980772782</v>
      </c>
      <c r="N91" s="89">
        <f t="shared" si="55"/>
        <v>-0.36161003980772782</v>
      </c>
      <c r="O91" s="89">
        <f t="shared" si="55"/>
        <v>-0.36161003980772782</v>
      </c>
      <c r="P91" s="24">
        <v>0</v>
      </c>
      <c r="Q91" s="24">
        <v>5</v>
      </c>
      <c r="R91" s="23" t="s">
        <v>189</v>
      </c>
      <c r="Y91" s="84" t="s">
        <v>265</v>
      </c>
    </row>
    <row r="92" spans="1:26" ht="15" customHeight="1">
      <c r="A92" s="23" t="s">
        <v>201</v>
      </c>
      <c r="B92" s="26" t="s">
        <v>146</v>
      </c>
      <c r="D92" s="23" t="str">
        <f t="shared" si="52"/>
        <v>\I: DISABLED</v>
      </c>
      <c r="E92" s="23" t="str">
        <f t="shared" si="41"/>
        <v>RSDELC</v>
      </c>
      <c r="F92" s="23" t="str">
        <f t="shared" si="48"/>
        <v>RSDWH_Apt</v>
      </c>
      <c r="G92" s="38" t="str">
        <f t="shared" si="53"/>
        <v>R-WH_Apt_ELC*</v>
      </c>
      <c r="H92" s="23" t="str">
        <f t="shared" si="42"/>
        <v>RSDWH_Apt</v>
      </c>
      <c r="I92" s="24">
        <v>1</v>
      </c>
      <c r="J92" s="34">
        <f t="shared" ref="J92:O93" si="56">IF(L26="","",-L26)</f>
        <v>-0.72016657912196269</v>
      </c>
      <c r="K92" s="34">
        <f t="shared" si="56"/>
        <v>-0.9</v>
      </c>
      <c r="L92" s="34">
        <f t="shared" si="56"/>
        <v>-0.9</v>
      </c>
      <c r="M92" s="34">
        <f t="shared" si="56"/>
        <v>-0.9</v>
      </c>
      <c r="N92" s="34">
        <f t="shared" si="56"/>
        <v>-0.9</v>
      </c>
      <c r="O92" s="34">
        <f t="shared" si="56"/>
        <v>-0.9</v>
      </c>
      <c r="P92" s="24">
        <v>0</v>
      </c>
      <c r="Q92" s="24">
        <v>5</v>
      </c>
      <c r="R92" s="23" t="s">
        <v>190</v>
      </c>
      <c r="Y92" s="84" t="s">
        <v>265</v>
      </c>
    </row>
    <row r="93" spans="1:26" ht="15" customHeight="1">
      <c r="A93" s="23" t="s">
        <v>202</v>
      </c>
      <c r="B93" s="26" t="s">
        <v>146</v>
      </c>
      <c r="D93" s="23" t="str">
        <f t="shared" si="52"/>
        <v>\I: DISABLED</v>
      </c>
      <c r="E93" s="23" t="str">
        <f t="shared" si="41"/>
        <v>RSDKER</v>
      </c>
      <c r="F93" s="23" t="str">
        <f t="shared" si="48"/>
        <v>RSDWH_Apt</v>
      </c>
      <c r="G93" s="38" t="str">
        <f t="shared" si="53"/>
        <v>R-WH_Apt_KER*</v>
      </c>
      <c r="H93" s="23" t="str">
        <f t="shared" si="42"/>
        <v>RSDWH_Apt</v>
      </c>
      <c r="I93" s="24">
        <v>1</v>
      </c>
      <c r="J93" s="34">
        <f t="shared" si="56"/>
        <v>-2.8311262840712333E-2</v>
      </c>
      <c r="K93" s="34">
        <f t="shared" si="56"/>
        <v>-3.6804641692926035E-2</v>
      </c>
      <c r="L93" s="34">
        <f t="shared" si="56"/>
        <v>-0.13665305828091592</v>
      </c>
      <c r="M93" s="34">
        <f t="shared" si="56"/>
        <v>-0.50738323968296117</v>
      </c>
      <c r="N93" s="34">
        <f t="shared" si="56"/>
        <v>-0.9</v>
      </c>
      <c r="O93" s="34">
        <f t="shared" si="56"/>
        <v>-0.9</v>
      </c>
      <c r="P93" s="24">
        <v>0</v>
      </c>
      <c r="Q93" s="24">
        <v>5</v>
      </c>
      <c r="R93" s="23" t="s">
        <v>191</v>
      </c>
      <c r="Y93" s="84" t="s">
        <v>265</v>
      </c>
    </row>
    <row r="94" spans="1:26" ht="15" customHeight="1">
      <c r="A94" s="23" t="s">
        <v>141</v>
      </c>
      <c r="B94" s="26" t="s">
        <v>146</v>
      </c>
      <c r="D94" s="23" t="str">
        <f>IF(Y94="","UC-UP_"&amp;A29,"\I: DISABLED")</f>
        <v>\I: DISABLED</v>
      </c>
      <c r="E94" s="23" t="str">
        <f t="shared" si="41"/>
        <v>RSDPEA</v>
      </c>
      <c r="F94" s="23" t="str">
        <f t="shared" si="48"/>
        <v>RSDWH_Apt</v>
      </c>
      <c r="G94" s="38" t="str">
        <f>LEFT(A29,12)&amp;"*"</f>
        <v>R-WH_Apt_PEA*</v>
      </c>
      <c r="H94" s="23" t="str">
        <f t="shared" si="42"/>
        <v>RSDWH_Apt</v>
      </c>
      <c r="I94" s="24">
        <v>1</v>
      </c>
      <c r="J94" s="34">
        <f t="shared" ref="J94:O94" si="57">IF(L29="","",-L29)</f>
        <v>-1.9098635607621406E-3</v>
      </c>
      <c r="K94" s="34">
        <f t="shared" si="57"/>
        <v>-2.482822628990783E-3</v>
      </c>
      <c r="L94" s="34">
        <f t="shared" si="57"/>
        <v>-9.2185466238587522E-3</v>
      </c>
      <c r="M94" s="34">
        <f t="shared" si="57"/>
        <v>-3.4227818316123877E-2</v>
      </c>
      <c r="N94" s="34">
        <f t="shared" si="57"/>
        <v>-0.9</v>
      </c>
      <c r="O94" s="34">
        <f t="shared" si="57"/>
        <v>-0.9</v>
      </c>
      <c r="P94" s="24">
        <v>0</v>
      </c>
      <c r="Q94" s="24">
        <v>5</v>
      </c>
      <c r="R94" s="23" t="s">
        <v>193</v>
      </c>
      <c r="Y94" s="84" t="s">
        <v>265</v>
      </c>
    </row>
    <row r="95" spans="1:26" ht="15" customHeight="1">
      <c r="A95" s="23"/>
      <c r="B95" s="26"/>
      <c r="D95" s="23" t="str">
        <f>IF(Y95="","UC-UP_"&amp;A30,"\I: DISABLED")</f>
        <v>\I: DISABLED</v>
      </c>
      <c r="E95" s="23"/>
      <c r="F95" s="23"/>
      <c r="H95" s="23"/>
      <c r="I95" s="24"/>
      <c r="J95" s="34"/>
      <c r="K95" s="34"/>
      <c r="L95" s="34"/>
      <c r="M95" s="34"/>
      <c r="N95" s="34"/>
      <c r="O95" s="34"/>
      <c r="P95" s="24"/>
      <c r="Q95" s="24"/>
      <c r="R95" s="23"/>
      <c r="Y95" s="84" t="s">
        <v>265</v>
      </c>
    </row>
    <row r="96" spans="1:26" ht="15" customHeight="1">
      <c r="A96" s="23" t="s">
        <v>142</v>
      </c>
      <c r="B96" s="26" t="s">
        <v>146</v>
      </c>
      <c r="D96" s="23" t="str">
        <f>IF(Y96="","UC-UP_"&amp;A31,"\I: DISABLED")</f>
        <v>\I: DISABLED</v>
      </c>
      <c r="E96" s="23" t="str">
        <f>A96</f>
        <v>RSDWOO</v>
      </c>
      <c r="F96" s="23" t="str">
        <f t="shared" si="48"/>
        <v>RSDWH_Apt</v>
      </c>
      <c r="G96" s="38" t="str">
        <f>LEFT(A31,12)&amp;"*"</f>
        <v>R-WH_Apt_WOO*</v>
      </c>
      <c r="H96" s="23" t="str">
        <f>B96</f>
        <v>RSDWH_Apt</v>
      </c>
      <c r="I96" s="24">
        <v>1</v>
      </c>
      <c r="J96" s="34">
        <f t="shared" ref="J96:O97" si="58">IF(L31="","",-L31)</f>
        <v>-1.4273937834731543E-3</v>
      </c>
      <c r="K96" s="34">
        <f t="shared" si="58"/>
        <v>-1.8556119185151008E-3</v>
      </c>
      <c r="L96" s="34">
        <f t="shared" si="58"/>
        <v>-6.889757160612275E-3</v>
      </c>
      <c r="M96" s="34">
        <f t="shared" si="58"/>
        <v>-2.5581186054352136E-2</v>
      </c>
      <c r="N96" s="34">
        <f t="shared" si="58"/>
        <v>-0.9</v>
      </c>
      <c r="O96" s="34">
        <f t="shared" si="58"/>
        <v>-0.9</v>
      </c>
      <c r="P96" s="24">
        <v>0</v>
      </c>
      <c r="Q96" s="24">
        <v>5</v>
      </c>
      <c r="R96" s="23" t="s">
        <v>194</v>
      </c>
      <c r="Y96" s="84" t="s">
        <v>265</v>
      </c>
    </row>
    <row r="97" spans="1:25" ht="15" customHeight="1">
      <c r="A97" s="23" t="s">
        <v>143</v>
      </c>
      <c r="B97" s="26" t="s">
        <v>146</v>
      </c>
      <c r="D97" s="23" t="str">
        <f>IF(Y97="","UC-UP_"&amp;A32,"\I: DISABLED")</f>
        <v>\I: DISABLED</v>
      </c>
      <c r="E97" s="23" t="str">
        <f>A97</f>
        <v>RSDHET</v>
      </c>
      <c r="F97" s="23" t="str">
        <f t="shared" ref="F97" si="59">H97</f>
        <v>RSDWH_Apt</v>
      </c>
      <c r="G97" s="38" t="str">
        <f>LEFT(A32,12)&amp;"*"</f>
        <v>R-WH_Apt_HET*</v>
      </c>
      <c r="H97" s="23" t="str">
        <f>B97</f>
        <v>RSDWH_Apt</v>
      </c>
      <c r="I97" s="24">
        <v>1</v>
      </c>
      <c r="J97" s="34">
        <f t="shared" si="58"/>
        <v>-1.9386076054043674E-3</v>
      </c>
      <c r="K97" s="34">
        <f t="shared" si="58"/>
        <v>-2.5201898870256777E-3</v>
      </c>
      <c r="L97" s="34">
        <f t="shared" si="58"/>
        <v>-9.3572886372342533E-3</v>
      </c>
      <c r="M97" s="34">
        <f t="shared" si="58"/>
        <v>-3.4742957699846179E-2</v>
      </c>
      <c r="N97" s="34">
        <f t="shared" si="58"/>
        <v>-0.5</v>
      </c>
      <c r="O97" s="34">
        <f t="shared" si="58"/>
        <v>-0.5</v>
      </c>
      <c r="P97" s="24">
        <v>0</v>
      </c>
      <c r="Q97" s="24">
        <v>5</v>
      </c>
      <c r="R97" s="23" t="s">
        <v>195</v>
      </c>
      <c r="Y97" s="84" t="s">
        <v>265</v>
      </c>
    </row>
    <row r="99" spans="1:25" ht="15">
      <c r="I99" s="34" t="str">
        <f t="shared" ref="I99" si="60">IF(L34="","",-L34)</f>
        <v/>
      </c>
      <c r="J99" s="34" t="str">
        <f t="shared" ref="J99" si="61">IF(M34="","",-M34)</f>
        <v/>
      </c>
      <c r="K99" s="34" t="str">
        <f t="shared" ref="K99" si="62">IF(N34="","",-N34)</f>
        <v/>
      </c>
      <c r="L99" s="34" t="str">
        <f t="shared" ref="L99" si="63">IF(O34="","",-O34)</f>
        <v/>
      </c>
      <c r="M99" s="34" t="str">
        <f t="shared" ref="M99" si="64">IF(P34="","",-P34)</f>
        <v/>
      </c>
      <c r="N99" s="34" t="str">
        <f t="shared" ref="N99" si="65">IF(Q34="","",-Q34)</f>
        <v/>
      </c>
    </row>
  </sheetData>
  <mergeCells count="6">
    <mergeCell ref="S3:V3"/>
    <mergeCell ref="E19:I19"/>
    <mergeCell ref="L19:P19"/>
    <mergeCell ref="E4:J4"/>
    <mergeCell ref="Y7:Z7"/>
    <mergeCell ref="Y13:Z13"/>
  </mergeCells>
  <conditionalFormatting sqref="E90:E93 D88:D93 D94:E97 E80 D78:D80 D73:E77 D46:E58 E61:E69 D59:D69 E87 D81:E86">
    <cfRule type="containsText" dxfId="19" priority="66" operator="containsText" text="\I: DISABLED">
      <formula>NOT(ISERROR(SEARCH("\I: DISABLED",D46)))</formula>
    </cfRule>
  </conditionalFormatting>
  <conditionalFormatting sqref="E59:E60">
    <cfRule type="containsText" dxfId="18" priority="8" operator="containsText" text="\I: DISABLED">
      <formula>NOT(ISERROR(SEARCH("\I: DISABLED",E59)))</formula>
    </cfRule>
  </conditionalFormatting>
  <conditionalFormatting sqref="E78:E79">
    <cfRule type="containsText" dxfId="17" priority="7" operator="containsText" text="\I: DISABLED">
      <formula>NOT(ISERROR(SEARCH("\I: DISABLED",E78)))</formula>
    </cfRule>
  </conditionalFormatting>
  <conditionalFormatting sqref="E88:E89">
    <cfRule type="containsText" dxfId="16" priority="6" operator="containsText" text="\I: DISABLED">
      <formula>NOT(ISERROR(SEARCH("\I: DISABLED",E88)))</formula>
    </cfRule>
  </conditionalFormatting>
  <conditionalFormatting sqref="D77">
    <cfRule type="containsText" dxfId="15" priority="4" operator="containsText" text="\I: DISABLED">
      <formula>NOT(ISERROR(SEARCH("\I: DISABLED",D77)))</formula>
    </cfRule>
  </conditionalFormatting>
  <conditionalFormatting sqref="D87">
    <cfRule type="containsText" dxfId="14" priority="2" operator="containsText" text="\I: DISABLED">
      <formula>NOT(ISERROR(SEARCH("\I: DISABLED",D87)))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AI81"/>
  <sheetViews>
    <sheetView topLeftCell="A26" zoomScale="60" zoomScaleNormal="60" workbookViewId="0">
      <selection activeCell="U14" sqref="U14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7.85546875" style="38" customWidth="1"/>
    <col min="7" max="7" width="19.57031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15.1406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35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35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35" ht="21" customHeight="1">
      <c r="A3" s="41" t="s">
        <v>222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9" t="s">
        <v>134</v>
      </c>
      <c r="T3" s="119"/>
      <c r="U3" s="119"/>
      <c r="V3" s="119"/>
      <c r="Z3" s="119" t="s">
        <v>402</v>
      </c>
      <c r="AA3" s="119"/>
      <c r="AB3" s="119"/>
      <c r="AC3" s="119"/>
      <c r="AD3" s="119"/>
      <c r="AE3" s="119"/>
      <c r="AF3" s="119"/>
      <c r="AG3" s="119"/>
      <c r="AH3" s="119"/>
      <c r="AI3" s="119"/>
    </row>
    <row r="4" spans="1:35" ht="15.75" thickBot="1">
      <c r="A4" s="43" t="s">
        <v>32</v>
      </c>
      <c r="B4" s="43"/>
      <c r="C4" s="26"/>
      <c r="D4" s="44" t="s">
        <v>37</v>
      </c>
      <c r="E4" s="120" t="s">
        <v>38</v>
      </c>
      <c r="F4" s="121"/>
      <c r="G4" s="121"/>
      <c r="H4" s="121"/>
      <c r="I4" s="121"/>
      <c r="J4" s="121"/>
      <c r="K4" s="23"/>
      <c r="L4" s="57" t="s">
        <v>39</v>
      </c>
      <c r="M4" s="57"/>
      <c r="N4" s="57"/>
      <c r="O4" s="57"/>
      <c r="P4" s="57"/>
      <c r="S4" s="50">
        <v>0.3</v>
      </c>
      <c r="Z4" s="50">
        <v>0.15</v>
      </c>
    </row>
    <row r="5" spans="1:35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256</v>
      </c>
      <c r="T5" s="76" t="s">
        <v>257</v>
      </c>
    </row>
    <row r="6" spans="1:35" ht="15.75" thickBot="1">
      <c r="A6" s="30" t="s">
        <v>73</v>
      </c>
      <c r="B6" s="30" t="s">
        <v>131</v>
      </c>
      <c r="C6" s="23"/>
      <c r="D6" s="52">
        <f>SUMIF(SharesElab!$B$2:$B$79,Att_RSD_share!$A6,SharesElab!C$2:C$79)+D15*Z8</f>
        <v>0.13105669756502369</v>
      </c>
      <c r="E6" s="46">
        <f>IF($D6=0,"",MAX($D6*(1-$S$4)^($E$5-$D$5),S6))</f>
        <v>9.1739688295516583E-2</v>
      </c>
      <c r="F6" s="46">
        <f>IF($D6=0,"",MAX($D6*(1-$S$4)^($F$5-$D$5),S6))</f>
        <v>6.4217781806861607E-2</v>
      </c>
      <c r="G6" s="46">
        <f>IF($D6=0,"",MAX($D6*(1-$S$4)^($G$5-$D$5),S6))</f>
        <v>1.0793082588279225E-2</v>
      </c>
      <c r="H6" s="46">
        <f>IF($D6=0,"",MAX($D6*(1-$S$4)^($H$5-$D$5),S6))</f>
        <v>1.8139933906120885E-3</v>
      </c>
      <c r="I6" s="46">
        <f>IF($D6=0,"",MAX($D6*(1-$S$4)^($I$5-$D$5),S6))</f>
        <v>1.4474264368582768E-6</v>
      </c>
      <c r="J6" s="46">
        <f>IF($D6=0,"",MAX($D6*(1-$S$4)^($J$5-$D$5),S6))</f>
        <v>1.1549343569599914E-9</v>
      </c>
      <c r="K6" s="23"/>
      <c r="L6" s="47">
        <f>IF($D6=0,"",MIN($D6*(1+$S$4)^($L$5-$D$5),T6))</f>
        <v>0.1376095324432749</v>
      </c>
      <c r="M6" s="47">
        <f>IF($D6=0,"",MIN($D6*(1+$S$4)^($M$5-$D$5),T6))</f>
        <v>0.1376095324432749</v>
      </c>
      <c r="N6" s="47">
        <f>IF($D6=0,"",MIN($D6*(1+$S$4)^($N$5-$D$5),T6))</f>
        <v>0.1376095324432749</v>
      </c>
      <c r="O6" s="47">
        <f>IF($D6=0,"",MIN($D6*(1+$S$4)^($O$5-$D$5),T6))</f>
        <v>0.1376095324432749</v>
      </c>
      <c r="P6" s="47">
        <f>IF($D6=0,"",MIN($D6*(1+$S$4)^($P$5-$D$5),T6))</f>
        <v>0.1376095324432749</v>
      </c>
      <c r="Q6" s="47">
        <f>IF($D6=0,"",MIN($D6*(1+$S$4)^($Q$5-$D$5),T6))</f>
        <v>0.1376095324432749</v>
      </c>
      <c r="S6" s="81">
        <v>0</v>
      </c>
      <c r="T6" s="81">
        <f>D6*Z14</f>
        <v>0.1376095324432749</v>
      </c>
    </row>
    <row r="7" spans="1:35" ht="15.75" thickBot="1">
      <c r="A7" s="49" t="s">
        <v>74</v>
      </c>
      <c r="B7" s="49" t="s">
        <v>132</v>
      </c>
      <c r="C7" s="23"/>
      <c r="D7" s="52">
        <f>SUMIF(SharesElab!$B$2:$B$79,Att_RSD_share!$A7,SharesElab!C$2:C$79)</f>
        <v>1.332027257140584E-6</v>
      </c>
      <c r="E7" s="46">
        <f t="shared" ref="E7:E18" si="0">IF($D7=0,"",MAX($D7*(1-$S$4)^($E$5-$D$5),S7))</f>
        <v>9.3241907999840867E-7</v>
      </c>
      <c r="F7" s="46">
        <f t="shared" ref="F7:F18" si="1">IF($D7=0,"",MAX($D7*(1-$S$4)^($F$5-$D$5),S7))</f>
        <v>6.526933559988861E-7</v>
      </c>
      <c r="G7" s="46">
        <f t="shared" ref="G7:G18" si="2">IF($D7=0,"",MAX($D7*(1-$S$4)^($G$5-$D$5),S7))</f>
        <v>1.0969817234273273E-7</v>
      </c>
      <c r="H7" s="46">
        <f t="shared" ref="H7:H18" si="3">IF($D7=0,"",MAX($D7*(1-$S$4)^($H$5-$D$5),S7))</f>
        <v>1.8436971825643081E-8</v>
      </c>
      <c r="I7" s="46">
        <f t="shared" ref="I7:I18" si="4">IF($D7=0,"",MAX($D7*(1-$S$4)^($I$5-$D$5),S7))</f>
        <v>1.4711277656332807E-11</v>
      </c>
      <c r="J7" s="46">
        <f t="shared" ref="J7:J18" si="5">IF($D7=0,"",MAX($D7*(1-$S$4)^($J$5-$D$5),S7))</f>
        <v>1.1738461843322149E-14</v>
      </c>
      <c r="K7" s="23"/>
      <c r="L7" s="47">
        <f>IF($Z16=0,"",MIN($Z16*(1+$Z$4)^($L$5-$D$5),T7))</f>
        <v>1.15E-2</v>
      </c>
      <c r="M7" s="47">
        <f>IF($Z16=0,"",MIN($Z16*(1+$Z$4)^($M$5-$D$5),T7))</f>
        <v>1.3224999999999999E-2</v>
      </c>
      <c r="N7" s="47">
        <f>IF($Z16=0,"",MIN($Z16*(1+$Z$4)^($N$5-$D$5),T7))</f>
        <v>2.6600198804687482E-2</v>
      </c>
      <c r="O7" s="47">
        <f>IF($Z16=0,"",MIN($Z16*(1+$Z$4)^($O$5-$D$5),T7))</f>
        <v>5.3502501054737056E-2</v>
      </c>
      <c r="P7" s="47">
        <f>IF($Z16=0,"",MIN($Z16*(1+$Z$4)^($P$5-$D$5),T7))</f>
        <v>0.87565068412849112</v>
      </c>
      <c r="Q7" s="47">
        <f>IF($Z16=0,"",MIN($Z16*(1+$Z$4)^($Q$5-$D$5),T7))</f>
        <v>0.9</v>
      </c>
      <c r="S7" s="81">
        <v>0</v>
      </c>
      <c r="T7" s="81">
        <v>0.9</v>
      </c>
      <c r="Y7" s="122" t="s">
        <v>260</v>
      </c>
      <c r="Z7" s="122"/>
    </row>
    <row r="8" spans="1:35" ht="15.75" thickBot="1">
      <c r="A8" s="49" t="s">
        <v>75</v>
      </c>
      <c r="B8" s="49" t="s">
        <v>133</v>
      </c>
      <c r="C8" s="23"/>
      <c r="D8" s="52">
        <f>SUMIF(SharesElab!$B$2:$B$79,Att_RSD_share!$A8,SharesElab!C$2:C$79)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ref="L8:L18" si="6">IF($D8=0,"",MIN($D8*(1+$S$4)^($L$5-$D$5),T8))</f>
        <v/>
      </c>
      <c r="M8" s="47" t="str">
        <f t="shared" ref="M8:M18" si="7">IF($D8=0,"",MIN($D8*(1+$S$4)^($M$5-$D$5),T8))</f>
        <v/>
      </c>
      <c r="N8" s="47" t="str">
        <f t="shared" ref="N8:N18" si="8">IF($D8=0,"",MIN($D8*(1+$S$4)^($N$5-$D$5),T8))</f>
        <v/>
      </c>
      <c r="O8" s="47" t="str">
        <f t="shared" ref="O8:O18" si="9">IF($D8=0,"",MIN($D8*(1+$S$4)^($O$5-$D$5),T8))</f>
        <v/>
      </c>
      <c r="P8" s="47" t="str">
        <f t="shared" ref="P8:P18" si="10">IF($D8=0,"",MIN($D8*(1+$S$4)^($P$5-$D$5),T8))</f>
        <v/>
      </c>
      <c r="Q8" s="47" t="str">
        <f t="shared" ref="Q8:Q18" si="11">IF($D8=0,"",MIN($D8*(1+$S$4)^($Q$5-$D$5),T8))</f>
        <v/>
      </c>
      <c r="S8" s="81">
        <v>0</v>
      </c>
      <c r="T8" s="81">
        <v>0.9</v>
      </c>
      <c r="Y8" s="76" t="s">
        <v>258</v>
      </c>
      <c r="Z8" s="83">
        <v>0.19400000000000001</v>
      </c>
    </row>
    <row r="9" spans="1:35" ht="15.75" thickBot="1">
      <c r="A9" s="49" t="s">
        <v>76</v>
      </c>
      <c r="B9" s="49" t="s">
        <v>123</v>
      </c>
      <c r="C9" s="23"/>
      <c r="D9" s="52">
        <f>SUMIF(SharesElab!$B$2:$B$79,Att_RSD_share!$A9,SharesElab!C$2:C$79)</f>
        <v>1.227555135326174E-2</v>
      </c>
      <c r="E9" s="46">
        <f t="shared" si="0"/>
        <v>8.5928859472832169E-3</v>
      </c>
      <c r="F9" s="46">
        <f t="shared" si="1"/>
        <v>6.0150201630982522E-3</v>
      </c>
      <c r="G9" s="46">
        <f t="shared" si="2"/>
        <v>1.0109444388119227E-3</v>
      </c>
      <c r="H9" s="46">
        <f t="shared" si="3"/>
        <v>1.6990943183111979E-4</v>
      </c>
      <c r="I9" s="46">
        <f t="shared" si="4"/>
        <v>1.3557458631144645E-7</v>
      </c>
      <c r="J9" s="46">
        <f t="shared" si="5"/>
        <v>1.0817803494151501E-10</v>
      </c>
      <c r="K9" s="23"/>
      <c r="L9" s="47">
        <f t="shared" si="6"/>
        <v>1.5958216759240262E-2</v>
      </c>
      <c r="M9" s="47">
        <f t="shared" si="7"/>
        <v>2.0745681787012343E-2</v>
      </c>
      <c r="N9" s="47">
        <f t="shared" si="8"/>
        <v>7.7027264277451768E-2</v>
      </c>
      <c r="O9" s="47">
        <f t="shared" si="9"/>
        <v>0.285996840353679</v>
      </c>
      <c r="P9" s="47">
        <f t="shared" si="10"/>
        <v>0.9</v>
      </c>
      <c r="Q9" s="47">
        <f t="shared" si="11"/>
        <v>0.9</v>
      </c>
      <c r="S9" s="81">
        <v>0</v>
      </c>
      <c r="T9" s="81">
        <v>0.9</v>
      </c>
      <c r="Y9" s="76" t="s">
        <v>259</v>
      </c>
      <c r="Z9" s="83">
        <v>0.74399999999999999</v>
      </c>
    </row>
    <row r="10" spans="1:35" ht="15.75" thickBot="1">
      <c r="A10" s="49" t="s">
        <v>77</v>
      </c>
      <c r="B10" s="49" t="s">
        <v>34</v>
      </c>
      <c r="C10" s="23"/>
      <c r="D10" s="52">
        <f>SUMIF(SharesElab!$B$2:$B$79,Att_RSD_share!$A10,SharesElab!C$2:C$79)</f>
        <v>3.4861745602097829E-2</v>
      </c>
      <c r="E10" s="46">
        <f t="shared" si="0"/>
        <v>2.4403221921468481E-2</v>
      </c>
      <c r="F10" s="46">
        <f t="shared" si="1"/>
        <v>1.7082255345027934E-2</v>
      </c>
      <c r="G10" s="46">
        <f t="shared" si="2"/>
        <v>2.8710146558388436E-3</v>
      </c>
      <c r="H10" s="46">
        <f t="shared" si="3"/>
        <v>4.8253143320683425E-4</v>
      </c>
      <c r="I10" s="46">
        <f t="shared" si="4"/>
        <v>3.8502276615408045E-7</v>
      </c>
      <c r="J10" s="46">
        <f t="shared" si="5"/>
        <v>3.0721839087609533E-10</v>
      </c>
      <c r="K10" s="23"/>
      <c r="L10" s="47">
        <f t="shared" si="6"/>
        <v>4.5320269282727178E-2</v>
      </c>
      <c r="M10" s="47">
        <f t="shared" si="7"/>
        <v>5.8916350067545337E-2</v>
      </c>
      <c r="N10" s="47">
        <f t="shared" si="8"/>
        <v>0.21875228365629118</v>
      </c>
      <c r="O10" s="47">
        <f t="shared" si="9"/>
        <v>0.34861745602097827</v>
      </c>
      <c r="P10" s="47">
        <f t="shared" si="10"/>
        <v>0.34861745602097827</v>
      </c>
      <c r="Q10" s="47">
        <f t="shared" si="11"/>
        <v>0.34861745602097827</v>
      </c>
      <c r="S10" s="81">
        <v>0</v>
      </c>
      <c r="T10" s="81">
        <f>D10*$Z$13</f>
        <v>0.34861745602097827</v>
      </c>
      <c r="Y10" s="76" t="s">
        <v>262</v>
      </c>
      <c r="Z10" s="83">
        <v>6.2E-2</v>
      </c>
    </row>
    <row r="11" spans="1:35" ht="15.75" thickBot="1">
      <c r="A11" s="49" t="s">
        <v>78</v>
      </c>
      <c r="B11" s="49" t="s">
        <v>34</v>
      </c>
      <c r="C11" s="23"/>
      <c r="D11" s="52">
        <f>SUMIF(SharesElab!$B$2:$B$79,Att_RSD_share!$A11,SharesElab!C$2:C$79)</f>
        <v>3.2378427172999602E-2</v>
      </c>
      <c r="E11" s="46">
        <f t="shared" si="0"/>
        <v>2.2664899021099721E-2</v>
      </c>
      <c r="F11" s="46">
        <f t="shared" si="1"/>
        <v>1.5865429314769804E-2</v>
      </c>
      <c r="G11" s="46">
        <f t="shared" si="2"/>
        <v>2.6665027049333594E-3</v>
      </c>
      <c r="H11" s="46">
        <f t="shared" si="3"/>
        <v>4.4815910961814958E-4</v>
      </c>
      <c r="I11" s="46">
        <f t="shared" si="4"/>
        <v>3.5759631018352031E-7</v>
      </c>
      <c r="J11" s="46">
        <f t="shared" si="5"/>
        <v>2.853342000920687E-10</v>
      </c>
      <c r="K11" s="23"/>
      <c r="L11" s="47">
        <f t="shared" si="6"/>
        <v>4.2091955324899483E-2</v>
      </c>
      <c r="M11" s="47">
        <f t="shared" si="7"/>
        <v>5.471954192236933E-2</v>
      </c>
      <c r="N11" s="47">
        <f t="shared" si="8"/>
        <v>0.20316982878982284</v>
      </c>
      <c r="O11" s="47">
        <f t="shared" si="9"/>
        <v>0.75435535240859697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v>0.9</v>
      </c>
    </row>
    <row r="12" spans="1:35" ht="15.75" thickBot="1">
      <c r="A12" s="49" t="s">
        <v>79</v>
      </c>
      <c r="B12" s="49" t="s">
        <v>124</v>
      </c>
      <c r="C12" s="23"/>
      <c r="D12" s="52">
        <f>SUMIF(SharesElab!$B$2:$B$79,Att_RSD_share!$A12,SharesElab!C$2:C$79)</f>
        <v>0.30204607081342649</v>
      </c>
      <c r="E12" s="46">
        <f t="shared" si="0"/>
        <v>0.21143224956939854</v>
      </c>
      <c r="F12" s="46">
        <f t="shared" si="1"/>
        <v>0.14800257469857897</v>
      </c>
      <c r="G12" s="46">
        <f t="shared" si="2"/>
        <v>2.4874792729590155E-2</v>
      </c>
      <c r="H12" s="46">
        <f t="shared" si="3"/>
        <v>4.1807064140622161E-3</v>
      </c>
      <c r="I12" s="46">
        <f t="shared" si="4"/>
        <v>3.3358803950298641E-6</v>
      </c>
      <c r="J12" s="46">
        <f t="shared" si="5"/>
        <v>2.6617745681720565E-9</v>
      </c>
      <c r="K12" s="23"/>
      <c r="L12" s="47">
        <f t="shared" si="6"/>
        <v>0.39265989205745444</v>
      </c>
      <c r="M12" s="47">
        <f t="shared" si="7"/>
        <v>0.51045785967469082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  <c r="Y12" s="122" t="s">
        <v>399</v>
      </c>
      <c r="Z12" s="122"/>
    </row>
    <row r="13" spans="1:35" ht="15.75" thickBot="1">
      <c r="A13" s="49" t="s">
        <v>80</v>
      </c>
      <c r="B13" s="49" t="s">
        <v>125</v>
      </c>
      <c r="C13" s="23"/>
      <c r="D13" s="52">
        <f>SUMIF(SharesElab!$B$2:$B$79,Att_RSD_share!$A13,SharesElab!C$2:C$79)</f>
        <v>0.42649862196890903</v>
      </c>
      <c r="E13" s="46">
        <f t="shared" si="0"/>
        <v>0.29854903537823629</v>
      </c>
      <c r="F13" s="46">
        <f t="shared" si="1"/>
        <v>0.20898432476476539</v>
      </c>
      <c r="G13" s="46">
        <f t="shared" si="2"/>
        <v>3.5123995463214104E-2</v>
      </c>
      <c r="H13" s="46">
        <f t="shared" si="3"/>
        <v>5.9032899175023926E-3</v>
      </c>
      <c r="I13" s="46">
        <f t="shared" si="4"/>
        <v>4.7103688112935819E-6</v>
      </c>
      <c r="J13" s="46">
        <f t="shared" si="5"/>
        <v>3.7585100255070308E-9</v>
      </c>
      <c r="K13" s="23"/>
      <c r="L13" s="47">
        <f t="shared" si="6"/>
        <v>0.44077257700256012</v>
      </c>
      <c r="M13" s="47">
        <f t="shared" si="7"/>
        <v>0.44077257700256012</v>
      </c>
      <c r="N13" s="47">
        <f t="shared" si="8"/>
        <v>0.44077257700256012</v>
      </c>
      <c r="O13" s="47">
        <f t="shared" si="9"/>
        <v>0.44077257700256012</v>
      </c>
      <c r="P13" s="47">
        <f t="shared" si="10"/>
        <v>0.44077257700256012</v>
      </c>
      <c r="Q13" s="47">
        <f t="shared" si="11"/>
        <v>0.44077257700256012</v>
      </c>
      <c r="S13" s="81">
        <v>0</v>
      </c>
      <c r="T13" s="100">
        <f>SUM((RSDCK_share!G36*0.54*(RSDCK_share!J37+RSDCK_share!J36)/RSDCK_share!J36)/SUM(RSDCK_share!S36:S37)*1.4)</f>
        <v>0.44077257700256012</v>
      </c>
      <c r="Y13" s="76" t="s">
        <v>398</v>
      </c>
      <c r="Z13" s="109">
        <v>10</v>
      </c>
    </row>
    <row r="14" spans="1:35" ht="15.75" thickBot="1">
      <c r="A14" s="49" t="s">
        <v>81</v>
      </c>
      <c r="B14" s="49" t="s">
        <v>126</v>
      </c>
      <c r="C14" s="23"/>
      <c r="D14" s="52">
        <f>SUMIF(SharesElab!$B$2:$B$79,Att_RSD_share!$A14,SharesElab!C$2:C$79)+D15*Z9</f>
        <v>5.2354414086850647E-2</v>
      </c>
      <c r="E14" s="46">
        <f t="shared" si="0"/>
        <v>3.6648089860795451E-2</v>
      </c>
      <c r="F14" s="46">
        <f t="shared" si="1"/>
        <v>2.5653662902556815E-2</v>
      </c>
      <c r="G14" s="46">
        <f t="shared" si="2"/>
        <v>4.3116111240327215E-3</v>
      </c>
      <c r="H14" s="46">
        <f t="shared" si="3"/>
        <v>7.2465248161617923E-4</v>
      </c>
      <c r="I14" s="46">
        <f t="shared" si="4"/>
        <v>5.7821663786343482E-7</v>
      </c>
      <c r="J14" s="46">
        <f t="shared" si="5"/>
        <v>4.6137215946109006E-10</v>
      </c>
      <c r="K14" s="23"/>
      <c r="L14" s="47">
        <f t="shared" si="6"/>
        <v>6.806073831290585E-2</v>
      </c>
      <c r="M14" s="47">
        <f t="shared" si="7"/>
        <v>8.8478959806777599E-2</v>
      </c>
      <c r="N14" s="47">
        <f t="shared" si="8"/>
        <v>0.32851618423537887</v>
      </c>
      <c r="O14" s="47">
        <f t="shared" si="9"/>
        <v>0.9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  <c r="Y14" s="76" t="s">
        <v>258</v>
      </c>
      <c r="Z14" s="113">
        <v>1.05</v>
      </c>
    </row>
    <row r="15" spans="1:35" ht="15.75" customHeight="1" thickBot="1">
      <c r="A15" s="49" t="s">
        <v>82</v>
      </c>
      <c r="B15" s="49" t="s">
        <v>127</v>
      </c>
      <c r="C15" s="23"/>
      <c r="D15" s="96">
        <f>SUMIF(SharesElab!$B$2:$B$79,Att_RSD_share!$A15,SharesElab!C$2:C$79)</f>
        <v>6.7182707075827922E-2</v>
      </c>
      <c r="E15" s="46">
        <f t="shared" si="0"/>
        <v>4.702789495307954E-2</v>
      </c>
      <c r="F15" s="46">
        <f t="shared" si="1"/>
        <v>3.291952646715568E-2</v>
      </c>
      <c r="G15" s="46">
        <f t="shared" si="2"/>
        <v>5.5327848133348524E-3</v>
      </c>
      <c r="H15" s="46">
        <f t="shared" si="3"/>
        <v>9.2989514357718825E-4</v>
      </c>
      <c r="I15" s="46">
        <f t="shared" si="4"/>
        <v>7.4198440925167047E-7</v>
      </c>
      <c r="J15" s="46">
        <f t="shared" si="5"/>
        <v>5.9204617571685536E-10</v>
      </c>
      <c r="K15" s="23"/>
      <c r="L15" s="47">
        <f t="shared" si="6"/>
        <v>8.7337519198576297E-2</v>
      </c>
      <c r="M15" s="47">
        <f t="shared" si="7"/>
        <v>0.11353877495814919</v>
      </c>
      <c r="N15" s="47">
        <f t="shared" si="8"/>
        <v>0.42156152370536104</v>
      </c>
      <c r="O15" s="47">
        <f t="shared" si="9"/>
        <v>0.9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  <c r="Y15" s="122" t="s">
        <v>400</v>
      </c>
      <c r="Z15" s="122"/>
    </row>
    <row r="16" spans="1:35" ht="15.75" thickBot="1">
      <c r="A16" s="49" t="s">
        <v>83</v>
      </c>
      <c r="B16" s="49" t="s">
        <v>128</v>
      </c>
      <c r="C16" s="23"/>
      <c r="D16" s="52">
        <f>SUMIF(SharesElab!$B$2:$B$79,Att_RSD_share!$A16,SharesElab!C$2:C$79)+D15*Z10</f>
        <v>7.2705860028742346E-3</v>
      </c>
      <c r="E16" s="46">
        <f t="shared" si="0"/>
        <v>5.0894102020119635E-3</v>
      </c>
      <c r="F16" s="46">
        <f t="shared" si="1"/>
        <v>3.5625871414083745E-3</v>
      </c>
      <c r="G16" s="46">
        <f t="shared" si="2"/>
        <v>5.9876402085650522E-4</v>
      </c>
      <c r="H16" s="46">
        <f t="shared" si="3"/>
        <v>1.0063426898535279E-4</v>
      </c>
      <c r="I16" s="46">
        <f t="shared" si="4"/>
        <v>8.0298363895447751E-8</v>
      </c>
      <c r="J16" s="46">
        <f t="shared" si="5"/>
        <v>6.4071884352081111E-11</v>
      </c>
      <c r="K16" s="23"/>
      <c r="L16" s="47">
        <f t="shared" si="6"/>
        <v>9.4517618037365057E-3</v>
      </c>
      <c r="M16" s="47">
        <f t="shared" si="7"/>
        <v>1.2287290344857458E-2</v>
      </c>
      <c r="N16" s="47">
        <f t="shared" si="8"/>
        <v>4.5621848940131618E-2</v>
      </c>
      <c r="O16" s="47">
        <f t="shared" si="9"/>
        <v>0.16939073158528289</v>
      </c>
      <c r="P16" s="47">
        <f t="shared" si="10"/>
        <v>0.9</v>
      </c>
      <c r="Q16" s="47">
        <f t="shared" si="11"/>
        <v>0.9</v>
      </c>
      <c r="S16" s="81">
        <v>0</v>
      </c>
      <c r="T16" s="81">
        <v>0.9</v>
      </c>
      <c r="Y16" s="76" t="s">
        <v>401</v>
      </c>
      <c r="Z16" s="110">
        <v>0.01</v>
      </c>
    </row>
    <row r="17" spans="1:22" ht="15.75" thickBot="1">
      <c r="A17" s="49" t="s">
        <v>84</v>
      </c>
      <c r="B17" s="49" t="s">
        <v>129</v>
      </c>
      <c r="C17" s="23"/>
      <c r="D17" s="52">
        <f>SUMIF(SharesElab!$B$2:$B$79,Att_RSD_share!$A17,SharesElab!C$2:C$79)</f>
        <v>1.2565534072997864E-3</v>
      </c>
      <c r="E17" s="46">
        <f t="shared" si="0"/>
        <v>8.795873851098504E-4</v>
      </c>
      <c r="F17" s="46">
        <f t="shared" si="1"/>
        <v>6.1571116957689529E-4</v>
      </c>
      <c r="G17" s="46">
        <f t="shared" si="2"/>
        <v>1.0348257627078873E-4</v>
      </c>
      <c r="H17" s="46">
        <f t="shared" si="3"/>
        <v>1.7392316593831458E-5</v>
      </c>
      <c r="I17" s="46">
        <f t="shared" si="4"/>
        <v>1.3877723571873738E-8</v>
      </c>
      <c r="J17" s="46">
        <f t="shared" si="5"/>
        <v>1.1073350148515949E-11</v>
      </c>
      <c r="K17" s="23"/>
      <c r="L17" s="47">
        <f t="shared" si="6"/>
        <v>1.6335194294897224E-3</v>
      </c>
      <c r="M17" s="47">
        <f t="shared" si="7"/>
        <v>2.1235752583366393E-3</v>
      </c>
      <c r="N17" s="47">
        <f t="shared" si="8"/>
        <v>7.8846862839358611E-3</v>
      </c>
      <c r="O17" s="47">
        <f t="shared" si="9"/>
        <v>2.9275288244213979E-2</v>
      </c>
      <c r="P17" s="47">
        <f t="shared" si="10"/>
        <v>0.5</v>
      </c>
      <c r="Q17" s="47">
        <f t="shared" si="11"/>
        <v>0.5</v>
      </c>
      <c r="S17" s="81">
        <v>0</v>
      </c>
      <c r="T17" s="81">
        <v>0.5</v>
      </c>
      <c r="V17" s="76" t="s">
        <v>261</v>
      </c>
    </row>
    <row r="18" spans="1:22" ht="15">
      <c r="A18" s="49" t="s">
        <v>85</v>
      </c>
      <c r="B18" s="49" t="s">
        <v>130</v>
      </c>
      <c r="C18" s="23"/>
      <c r="D18" s="52">
        <f>SUMIF(SharesElab!$B$2:$B$79,Att_RSD_share!$A18,SharesElab!C$2:C$79)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20" t="s">
        <v>38</v>
      </c>
      <c r="F19" s="121"/>
      <c r="G19" s="121"/>
      <c r="H19" s="121"/>
      <c r="I19" s="121"/>
      <c r="J19" s="51"/>
      <c r="K19" s="23"/>
      <c r="L19" s="121" t="s">
        <v>39</v>
      </c>
      <c r="M19" s="121"/>
      <c r="N19" s="121"/>
      <c r="O19" s="121"/>
      <c r="P19" s="12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256</v>
      </c>
      <c r="T20" s="76" t="s">
        <v>257</v>
      </c>
    </row>
    <row r="21" spans="1:22" ht="15.75" thickBot="1">
      <c r="A21" s="30" t="s">
        <v>86</v>
      </c>
      <c r="B21" s="30" t="s">
        <v>131</v>
      </c>
      <c r="C21" s="23"/>
      <c r="D21" s="45">
        <f>SUMIF(SharesElab!$B$2:$B$79,Att_RSD_share!$A21,SharesElab!C$2:C$79)+D30*Z8</f>
        <v>2.7370988258272316E-2</v>
      </c>
      <c r="E21" s="46">
        <f>IF($D21=0,"",MAX($D21*(1-$S$4)^($E$5-$D$5),S21))</f>
        <v>1.9159691780790619E-2</v>
      </c>
      <c r="F21" s="46">
        <f>IF($D21=0,"",MAX($D21*(1-$S$4)^($F$5-$D$5),S21))</f>
        <v>1.3411784246553433E-2</v>
      </c>
      <c r="G21" s="46">
        <f>IF($D21=0,"",MAX($D21*(1-$S$4)^($G$5-$D$5),S21))</f>
        <v>2.2541185783182343E-3</v>
      </c>
      <c r="H21" s="46">
        <f>IF($D21=0,"",MAX($D21*(1-$S$4)^($H$5-$D$5),S21))</f>
        <v>3.7884970945794552E-4</v>
      </c>
      <c r="I21" s="46">
        <f>IF($D21=0,"",MAX($D21*(1-$S$4)^($I$5-$D$5),S21))</f>
        <v>3.0229276903841281E-7</v>
      </c>
      <c r="J21" s="46">
        <f>IF($D21=0,"",MAX($D21*(1-$S$4)^($J$5-$D$5),S21))</f>
        <v>2.4120625126955523E-10</v>
      </c>
      <c r="K21" s="23"/>
      <c r="L21" s="47">
        <f>IF($D21=0,"",MIN($D21*(1+$S$4)^($L$5-$D$5),T21))</f>
        <v>2.8739537671185932E-2</v>
      </c>
      <c r="M21" s="47">
        <f>IF($D21=0,"",MIN($D21*(1+$S$4)^($M$5-$D$5),T21))</f>
        <v>2.8739537671185932E-2</v>
      </c>
      <c r="N21" s="47">
        <f>IF($D21=0,"",MIN($D21*(1+$S$4)^($N$5-$D$5),T21))</f>
        <v>2.8739537671185932E-2</v>
      </c>
      <c r="O21" s="47">
        <f>IF($D21=0,"",MIN($D21*(1+$S$4)^($O$5-$D$5),T21))</f>
        <v>2.8739537671185932E-2</v>
      </c>
      <c r="P21" s="47">
        <f>IF($D21=0,"",MIN($D21*(1+$S$4)^($P$5-$D$5),T21))</f>
        <v>2.8739537671185932E-2</v>
      </c>
      <c r="Q21" s="47">
        <f>IF($D21=0,"",MIN($D21*(1+$S$4)^($Q$5-$D$5),T21))</f>
        <v>2.8739537671185932E-2</v>
      </c>
      <c r="S21" s="81">
        <v>0</v>
      </c>
      <c r="T21" s="81">
        <f>D21*Z14</f>
        <v>2.8739537671185932E-2</v>
      </c>
    </row>
    <row r="22" spans="1:22" ht="15.75" thickBot="1">
      <c r="A22" s="49" t="s">
        <v>87</v>
      </c>
      <c r="B22" s="49" t="s">
        <v>132</v>
      </c>
      <c r="C22" s="23"/>
      <c r="D22" s="45">
        <f>SUMIF(SharesElab!$B$2:$B$79,Att_RSD_share!$A22,SharesElab!C$2:C$79)</f>
        <v>9.2755925615950171E-6</v>
      </c>
      <c r="E22" s="46">
        <f t="shared" ref="E22:E33" si="12">IF($D22=0,"",MAX($D22*(1-$S$4)^($E$5-$D$5),S22))</f>
        <v>6.4929147931165118E-6</v>
      </c>
      <c r="F22" s="46">
        <f t="shared" ref="F22:F33" si="13">IF($D22=0,"",MAX($D22*(1-$S$4)^($F$5-$D$5),S22))</f>
        <v>4.5450403551815578E-6</v>
      </c>
      <c r="G22" s="46">
        <f t="shared" ref="G22:G33" si="14">IF($D22=0,"",MAX($D22*(1-$S$4)^($G$5-$D$5),S22))</f>
        <v>7.6388493249536401E-7</v>
      </c>
      <c r="H22" s="46">
        <f t="shared" ref="H22:H33" si="15">IF($D22=0,"",MAX($D22*(1-$S$4)^($H$5-$D$5),S22))</f>
        <v>1.2838614060449578E-7</v>
      </c>
      <c r="I22" s="46">
        <f t="shared" ref="I22:I33" si="16">IF($D22=0,"",MAX($D22*(1-$S$4)^($I$5-$D$5),S22))</f>
        <v>1.0244221120036571E-10</v>
      </c>
      <c r="J22" s="46">
        <f t="shared" ref="J22:J33" si="17">IF($D22=0,"",MAX($D22*(1-$S$4)^($J$5-$D$5),S22))</f>
        <v>8.1740961962157791E-14</v>
      </c>
      <c r="K22" s="23"/>
      <c r="L22" s="47">
        <f t="shared" ref="L22:L33" si="18">IF($D22=0,"",MIN($D22*(1+$S$4)^($L$5-$D$5),T22))</f>
        <v>1.2058270330073522E-5</v>
      </c>
      <c r="M22" s="47">
        <f t="shared" ref="M22:M33" si="19">IF($D22=0,"",MIN($D22*(1+$S$4)^($M$5-$D$5),T22))</f>
        <v>1.5675751429095581E-5</v>
      </c>
      <c r="N22" s="47">
        <f t="shared" ref="N22:N33" si="20">IF($D22=0,"",MIN($D22*(1+$S$4)^($N$5-$D$5),T22))</f>
        <v>5.8202967753631872E-5</v>
      </c>
      <c r="O22" s="47">
        <f t="shared" ref="O22:O33" si="21">IF($D22=0,"",MIN($D22*(1+$S$4)^($O$5-$D$5),T22))</f>
        <v>2.161035450614924E-4</v>
      </c>
      <c r="P22" s="47">
        <f t="shared" ref="P22:P33" si="22">IF($D22=0,"",MIN($D22*(1+$S$4)^($P$5-$D$5),T22))</f>
        <v>4.1070400455169874E-2</v>
      </c>
      <c r="Q22" s="47">
        <f t="shared" ref="Q22:Q33" si="23">IF($D22=0,"",MIN($D22*(1+$S$4)^($Q$5-$D$5),T22))</f>
        <v>0.9</v>
      </c>
      <c r="S22" s="81">
        <v>0</v>
      </c>
      <c r="T22" s="81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>SUMIF(SharesElab!$B$2:$B$79,Att_RSD_share!$A23,SharesElab!C$2:C$79)</f>
        <v>2.3370777937418389E-6</v>
      </c>
      <c r="E23" s="46">
        <f t="shared" si="12"/>
        <v>1.6359544556192871E-6</v>
      </c>
      <c r="F23" s="46">
        <f t="shared" si="13"/>
        <v>1.1451681189335009E-6</v>
      </c>
      <c r="G23" s="46">
        <f t="shared" si="14"/>
        <v>1.9246840574915341E-7</v>
      </c>
      <c r="H23" s="46">
        <f t="shared" si="15"/>
        <v>3.2348164954260204E-8</v>
      </c>
      <c r="I23" s="46">
        <f t="shared" si="16"/>
        <v>2.5811333922694065E-11</v>
      </c>
      <c r="J23" s="46">
        <f t="shared" si="17"/>
        <v>2.0595448298561879E-14</v>
      </c>
      <c r="K23" s="23"/>
      <c r="L23" s="47">
        <f t="shared" si="18"/>
        <v>3.0382011318643907E-6</v>
      </c>
      <c r="M23" s="47">
        <f t="shared" si="19"/>
        <v>3.9496614714237081E-6</v>
      </c>
      <c r="N23" s="47">
        <f t="shared" si="20"/>
        <v>1.4664816567093233E-5</v>
      </c>
      <c r="O23" s="47">
        <f t="shared" si="21"/>
        <v>5.4449437376457487E-5</v>
      </c>
      <c r="P23" s="47">
        <f t="shared" si="22"/>
        <v>1.0348095849022161E-2</v>
      </c>
      <c r="Q23" s="47">
        <f t="shared" si="23"/>
        <v>0.9</v>
      </c>
      <c r="S23" s="81">
        <v>0</v>
      </c>
      <c r="T23" s="81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>SUMIF(SharesElab!$B$2:$B$79,Att_RSD_share!$A24,SharesElab!C$2:C$79)</f>
        <v>1.4339961969328938E-2</v>
      </c>
      <c r="E24" s="46">
        <f t="shared" si="12"/>
        <v>1.0037973378530256E-2</v>
      </c>
      <c r="F24" s="46">
        <f t="shared" si="13"/>
        <v>7.0265813649711788E-3</v>
      </c>
      <c r="G24" s="46">
        <f t="shared" si="14"/>
        <v>1.1809575300107055E-3</v>
      </c>
      <c r="H24" s="46">
        <f t="shared" si="15"/>
        <v>1.984835320688992E-4</v>
      </c>
      <c r="I24" s="46">
        <f t="shared" si="16"/>
        <v>1.5837450846532195E-7</v>
      </c>
      <c r="J24" s="46">
        <f t="shared" si="17"/>
        <v>1.2637060954218355E-10</v>
      </c>
      <c r="K24" s="23"/>
      <c r="L24" s="47">
        <f t="shared" si="18"/>
        <v>1.8641950560127619E-2</v>
      </c>
      <c r="M24" s="47">
        <f t="shared" si="19"/>
        <v>2.4234535728165908E-2</v>
      </c>
      <c r="N24" s="47">
        <f t="shared" si="20"/>
        <v>8.9981134741179081E-2</v>
      </c>
      <c r="O24" s="47">
        <f t="shared" si="21"/>
        <v>0.33409365461456608</v>
      </c>
      <c r="P24" s="47">
        <f t="shared" si="22"/>
        <v>0.9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90</v>
      </c>
      <c r="B25" s="49" t="s">
        <v>34</v>
      </c>
      <c r="C25" s="23"/>
      <c r="D25" s="45">
        <f>SUMIF(SharesElab!$B$2:$B$79,Att_RSD_share!$A25,SharesElab!C$2:C$79)</f>
        <v>3.4653514986361954E-2</v>
      </c>
      <c r="E25" s="46">
        <f t="shared" si="12"/>
        <v>2.4257460490453367E-2</v>
      </c>
      <c r="F25" s="46">
        <f t="shared" si="13"/>
        <v>1.6980222343317353E-2</v>
      </c>
      <c r="G25" s="46">
        <f t="shared" si="14"/>
        <v>2.8538659692413466E-3</v>
      </c>
      <c r="H25" s="46">
        <f t="shared" si="15"/>
        <v>4.7964925345039296E-4</v>
      </c>
      <c r="I25" s="46">
        <f t="shared" si="16"/>
        <v>3.827230096076449E-7</v>
      </c>
      <c r="J25" s="46">
        <f t="shared" si="17"/>
        <v>3.0538336300836677E-10</v>
      </c>
      <c r="K25" s="23"/>
      <c r="L25" s="47">
        <f t="shared" si="18"/>
        <v>4.5049569482270541E-2</v>
      </c>
      <c r="M25" s="47">
        <f t="shared" si="19"/>
        <v>5.8564440326951711E-2</v>
      </c>
      <c r="N25" s="47">
        <f t="shared" si="20"/>
        <v>0.21744566742314889</v>
      </c>
      <c r="O25" s="47">
        <f t="shared" si="21"/>
        <v>0.34653514986361955</v>
      </c>
      <c r="P25" s="47">
        <f t="shared" si="22"/>
        <v>0.34653514986361955</v>
      </c>
      <c r="Q25" s="47">
        <f t="shared" si="23"/>
        <v>0.34653514986361955</v>
      </c>
      <c r="S25" s="81">
        <v>0</v>
      </c>
      <c r="T25" s="81">
        <f>D25*$Z$13</f>
        <v>0.34653514986361955</v>
      </c>
    </row>
    <row r="26" spans="1:22" ht="15.75" thickBot="1">
      <c r="A26" s="49" t="s">
        <v>91</v>
      </c>
      <c r="B26" s="49" t="s">
        <v>34</v>
      </c>
      <c r="C26" s="23"/>
      <c r="D26" s="45">
        <f>SUMIF(SharesElab!$B$2:$B$79,Att_RSD_share!$A26,SharesElab!C$2:C$79)</f>
        <v>0.11003350426791135</v>
      </c>
      <c r="E26" s="46">
        <f t="shared" si="12"/>
        <v>7.7023452987537946E-2</v>
      </c>
      <c r="F26" s="46">
        <f t="shared" si="13"/>
        <v>5.3916417091276557E-2</v>
      </c>
      <c r="G26" s="46">
        <f t="shared" si="14"/>
        <v>9.0617322205308465E-3</v>
      </c>
      <c r="H26" s="46">
        <f t="shared" si="15"/>
        <v>1.5230053343046187E-3</v>
      </c>
      <c r="I26" s="46">
        <f t="shared" si="16"/>
        <v>1.2152404720751757E-6</v>
      </c>
      <c r="J26" s="46">
        <f t="shared" si="17"/>
        <v>9.6966791363457993E-10</v>
      </c>
      <c r="K26" s="23"/>
      <c r="L26" s="47">
        <f t="shared" si="18"/>
        <v>0.14304355554828477</v>
      </c>
      <c r="M26" s="47">
        <f t="shared" si="19"/>
        <v>0.18595662221277021</v>
      </c>
      <c r="N26" s="47">
        <f t="shared" si="20"/>
        <v>0.69044392131246113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v>0.9</v>
      </c>
    </row>
    <row r="27" spans="1:22" ht="15.75" thickBot="1">
      <c r="A27" s="49" t="s">
        <v>92</v>
      </c>
      <c r="B27" s="49" t="s">
        <v>124</v>
      </c>
      <c r="C27" s="23"/>
      <c r="D27" s="45">
        <f>SUMIF(SharesElab!$B$2:$B$79,Att_RSD_share!$A27,SharesElab!C$2:C$79)</f>
        <v>0.29809062643229739</v>
      </c>
      <c r="E27" s="46">
        <f t="shared" si="12"/>
        <v>0.20866343850260816</v>
      </c>
      <c r="F27" s="46">
        <f t="shared" si="13"/>
        <v>0.14606440695182571</v>
      </c>
      <c r="G27" s="46">
        <f t="shared" si="14"/>
        <v>2.4549044876393335E-2</v>
      </c>
      <c r="H27" s="46">
        <f t="shared" si="15"/>
        <v>4.1259579723754262E-3</v>
      </c>
      <c r="I27" s="46">
        <f t="shared" si="16"/>
        <v>3.2921953726453482E-6</v>
      </c>
      <c r="J27" s="46">
        <f t="shared" si="17"/>
        <v>2.6269172987788323E-9</v>
      </c>
      <c r="K27" s="23"/>
      <c r="L27" s="47">
        <f t="shared" si="18"/>
        <v>0.38751781436198662</v>
      </c>
      <c r="M27" s="47">
        <f t="shared" si="19"/>
        <v>0.50377315867058259</v>
      </c>
      <c r="N27" s="47">
        <f t="shared" si="20"/>
        <v>0.9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>SUMIF(SharesElab!$B$2:$B$79,Att_RSD_share!$A28,SharesElab!C$2:C$79)</f>
        <v>0.45471120479062138</v>
      </c>
      <c r="E28" s="46">
        <f t="shared" si="12"/>
        <v>0.31829784335343497</v>
      </c>
      <c r="F28" s="46">
        <f t="shared" si="13"/>
        <v>0.22280849034740444</v>
      </c>
      <c r="G28" s="46">
        <f t="shared" si="14"/>
        <v>3.744742297268825E-2</v>
      </c>
      <c r="H28" s="46">
        <f t="shared" si="15"/>
        <v>6.2937883790197113E-3</v>
      </c>
      <c r="I28" s="46">
        <f t="shared" si="16"/>
        <v>5.0219563835955593E-6</v>
      </c>
      <c r="J28" s="46">
        <f t="shared" si="17"/>
        <v>4.0071328109484882E-9</v>
      </c>
      <c r="K28" s="23"/>
      <c r="L28" s="47">
        <f t="shared" si="18"/>
        <v>0.44077257700256012</v>
      </c>
      <c r="M28" s="47">
        <f t="shared" si="19"/>
        <v>0.44077257700256012</v>
      </c>
      <c r="N28" s="47">
        <f t="shared" si="20"/>
        <v>0.44077257700256012</v>
      </c>
      <c r="O28" s="47">
        <f t="shared" si="21"/>
        <v>0.44077257700256012</v>
      </c>
      <c r="P28" s="47">
        <f t="shared" si="22"/>
        <v>0.44077257700256012</v>
      </c>
      <c r="Q28" s="47">
        <f t="shared" si="23"/>
        <v>0.44077257700256012</v>
      </c>
      <c r="S28" s="81">
        <v>0</v>
      </c>
      <c r="T28" s="100">
        <f>SUM((RSDCK_share!G36*0.54*(RSDCK_share!J37+RSDCK_share!J36)/RSDCK_share!J36)/SUM(RSDCK_share!S36:S37)*1.4)</f>
        <v>0.44077257700256012</v>
      </c>
    </row>
    <row r="29" spans="1:22" ht="15.75" thickBot="1">
      <c r="A29" s="49" t="s">
        <v>94</v>
      </c>
      <c r="B29" s="49" t="s">
        <v>126</v>
      </c>
      <c r="C29" s="23"/>
      <c r="D29" s="45">
        <f>SUMIF(SharesElab!$B$2:$B$79,Att_RSD_share!$A29,SharesElab!C$2:C$79)+D30*Z9</f>
        <v>2.611107125990678E-2</v>
      </c>
      <c r="E29" s="46">
        <f t="shared" si="12"/>
        <v>1.8277749881934743E-2</v>
      </c>
      <c r="F29" s="46">
        <f t="shared" si="13"/>
        <v>1.279442491735432E-2</v>
      </c>
      <c r="G29" s="46">
        <f t="shared" si="14"/>
        <v>2.1503589958597395E-3</v>
      </c>
      <c r="H29" s="46">
        <f t="shared" si="15"/>
        <v>3.6141083643414628E-4</v>
      </c>
      <c r="I29" s="46">
        <f t="shared" si="16"/>
        <v>2.8837789703596056E-7</v>
      </c>
      <c r="J29" s="46">
        <f t="shared" si="17"/>
        <v>2.3010325954638667E-10</v>
      </c>
      <c r="K29" s="23"/>
      <c r="L29" s="47">
        <f t="shared" si="18"/>
        <v>3.3944392637878816E-2</v>
      </c>
      <c r="M29" s="47">
        <f t="shared" si="19"/>
        <v>4.4127710429242462E-2</v>
      </c>
      <c r="N29" s="47">
        <f t="shared" si="20"/>
        <v>0.16384309988404727</v>
      </c>
      <c r="O29" s="47">
        <f t="shared" si="21"/>
        <v>0.60833796085247571</v>
      </c>
      <c r="P29" s="47">
        <f t="shared" si="22"/>
        <v>0.9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>SUMIF(SharesElab!$B$2:$B$79,Att_RSD_share!$A30,SharesElab!C$2:C$79)</f>
        <v>3.303333108893771E-2</v>
      </c>
      <c r="E30" s="46">
        <f t="shared" si="12"/>
        <v>2.3123331762256397E-2</v>
      </c>
      <c r="F30" s="46">
        <f t="shared" si="13"/>
        <v>1.6186332233579476E-2</v>
      </c>
      <c r="G30" s="46">
        <f t="shared" si="14"/>
        <v>2.7204368584977014E-3</v>
      </c>
      <c r="H30" s="46">
        <f t="shared" si="15"/>
        <v>4.5722382280770845E-4</v>
      </c>
      <c r="I30" s="46">
        <f t="shared" si="16"/>
        <v>3.6482925027084789E-7</v>
      </c>
      <c r="J30" s="46">
        <f t="shared" si="17"/>
        <v>2.911055269076959E-10</v>
      </c>
      <c r="K30" s="23"/>
      <c r="L30" s="47">
        <f t="shared" si="18"/>
        <v>4.2943330415619027E-2</v>
      </c>
      <c r="M30" s="47">
        <f t="shared" si="19"/>
        <v>5.5826329540304739E-2</v>
      </c>
      <c r="N30" s="47">
        <f t="shared" si="20"/>
        <v>0.20727925374008374</v>
      </c>
      <c r="O30" s="47">
        <f t="shared" si="21"/>
        <v>0.76961335958916921</v>
      </c>
      <c r="P30" s="47">
        <f t="shared" si="22"/>
        <v>0.9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>SUMIF(SharesElab!$B$2:$B$79,Att_RSD_share!$A31,SharesElab!C$2:C$79)+D30*Z10</f>
        <v>3.2079554183913422E-3</v>
      </c>
      <c r="E31" s="46">
        <f t="shared" si="12"/>
        <v>2.2455687928739396E-3</v>
      </c>
      <c r="F31" s="46">
        <f t="shared" si="13"/>
        <v>1.5718981550117575E-3</v>
      </c>
      <c r="G31" s="46">
        <f t="shared" si="14"/>
        <v>2.6418892291282597E-4</v>
      </c>
      <c r="H31" s="46">
        <f t="shared" si="15"/>
        <v>4.4402232273958638E-5</v>
      </c>
      <c r="I31" s="46">
        <f t="shared" si="16"/>
        <v>3.5429547418121249E-8</v>
      </c>
      <c r="J31" s="46">
        <f t="shared" si="17"/>
        <v>2.8270038823905984E-11</v>
      </c>
      <c r="K31" s="23"/>
      <c r="L31" s="47">
        <f t="shared" si="18"/>
        <v>4.1703420439087452E-3</v>
      </c>
      <c r="M31" s="47">
        <f t="shared" si="19"/>
        <v>5.4214446570813686E-3</v>
      </c>
      <c r="N31" s="47">
        <f t="shared" si="20"/>
        <v>2.0129444510617135E-2</v>
      </c>
      <c r="O31" s="47">
        <f t="shared" si="21"/>
        <v>7.4739218406805683E-2</v>
      </c>
      <c r="P31" s="47">
        <f t="shared" si="22"/>
        <v>0.9</v>
      </c>
      <c r="Q31" s="47">
        <f t="shared" si="23"/>
        <v>0.9</v>
      </c>
      <c r="S31" s="81">
        <v>0</v>
      </c>
      <c r="T31" s="81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>SUMIF(SharesElab!$B$2:$B$79,Att_RSD_share!$A32,SharesElab!C$2:C$79)</f>
        <v>1.7255072994710785E-4</v>
      </c>
      <c r="E32" s="46">
        <f t="shared" si="12"/>
        <v>1.2078551096297549E-4</v>
      </c>
      <c r="F32" s="46">
        <f t="shared" si="13"/>
        <v>8.454985767408283E-5</v>
      </c>
      <c r="G32" s="46">
        <f t="shared" si="14"/>
        <v>1.4210294579283095E-5</v>
      </c>
      <c r="H32" s="46">
        <f t="shared" si="15"/>
        <v>2.3883242099401089E-6</v>
      </c>
      <c r="I32" s="46">
        <f t="shared" si="16"/>
        <v>1.905698013645747E-9</v>
      </c>
      <c r="J32" s="46">
        <f t="shared" si="17"/>
        <v>1.5205996338765145E-12</v>
      </c>
      <c r="K32" s="23"/>
      <c r="L32" s="47">
        <f t="shared" si="18"/>
        <v>2.2431594893124022E-4</v>
      </c>
      <c r="M32" s="47">
        <f t="shared" si="19"/>
        <v>2.9161073361061229E-4</v>
      </c>
      <c r="N32" s="47">
        <f t="shared" si="20"/>
        <v>1.0827302411448511E-3</v>
      </c>
      <c r="O32" s="47">
        <f t="shared" si="21"/>
        <v>4.0201015942539524E-3</v>
      </c>
      <c r="P32" s="47">
        <f t="shared" si="22"/>
        <v>0.5</v>
      </c>
      <c r="Q32" s="47">
        <f t="shared" si="23"/>
        <v>0.5</v>
      </c>
      <c r="S32" s="81">
        <v>0</v>
      </c>
      <c r="T32" s="81">
        <v>0.5</v>
      </c>
      <c r="V32" s="76" t="s">
        <v>261</v>
      </c>
    </row>
    <row r="33" spans="1:26" ht="15">
      <c r="A33" s="49" t="s">
        <v>219</v>
      </c>
      <c r="B33" s="49" t="s">
        <v>135</v>
      </c>
      <c r="C33" s="23"/>
      <c r="D33" s="45">
        <f>SUMIF(SharesElab!$B$2:$B$79,Att_RSD_share!$A33,SharesElab!C$2:C$79)</f>
        <v>3.1297009216606247E-2</v>
      </c>
      <c r="E33" s="46">
        <f t="shared" si="12"/>
        <v>2.1907906451624371E-2</v>
      </c>
      <c r="F33" s="46">
        <f t="shared" si="13"/>
        <v>1.533553451613706E-2</v>
      </c>
      <c r="G33" s="46">
        <f t="shared" si="14"/>
        <v>2.5774432861271545E-3</v>
      </c>
      <c r="H33" s="46">
        <f t="shared" si="15"/>
        <v>4.3319089309939068E-4</v>
      </c>
      <c r="I33" s="46">
        <f t="shared" si="16"/>
        <v>3.4565283099886908E-7</v>
      </c>
      <c r="J33" s="46">
        <f t="shared" si="17"/>
        <v>2.7580422737585196E-10</v>
      </c>
      <c r="K33" s="23"/>
      <c r="L33" s="47">
        <f t="shared" si="18"/>
        <v>4.068611198158812E-2</v>
      </c>
      <c r="M33" s="47">
        <f t="shared" si="19"/>
        <v>5.2891945576064567E-2</v>
      </c>
      <c r="N33" s="47">
        <f t="shared" si="20"/>
        <v>0.19638409148773747</v>
      </c>
      <c r="O33" s="47">
        <f t="shared" si="21"/>
        <v>0.5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281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255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266</v>
      </c>
    </row>
    <row r="46" spans="1:26" s="23" customFormat="1" ht="15.75" thickBot="1">
      <c r="A46" s="23" t="s">
        <v>140</v>
      </c>
      <c r="B46" s="23" t="s">
        <v>223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58" si="25">H46</f>
        <v>RSDSH_Att</v>
      </c>
      <c r="G46" s="29"/>
      <c r="H46" s="23" t="str">
        <f t="shared" ref="H46:H58" si="26">B46</f>
        <v>RSDSH_Att</v>
      </c>
      <c r="I46" s="24">
        <v>1</v>
      </c>
      <c r="J46" s="32">
        <f t="shared" ref="J46:J58" si="27">IF(E6="","",-E6)</f>
        <v>-9.1739688295516583E-2</v>
      </c>
      <c r="K46" s="32">
        <f t="shared" ref="K46:K58" si="28">IF(F6="","",-F6)</f>
        <v>-6.4217781806861607E-2</v>
      </c>
      <c r="L46" s="32">
        <f t="shared" ref="L46:L58" si="29">IF(G6="","",-G6)</f>
        <v>-1.0793082588279225E-2</v>
      </c>
      <c r="M46" s="32">
        <f t="shared" ref="M46:M58" si="30">IF(H6="","",-H6)</f>
        <v>-1.8139933906120885E-3</v>
      </c>
      <c r="N46" s="32">
        <f t="shared" ref="N46:N58" si="31">IF(I6="","",-I6)</f>
        <v>-1.4474264368582768E-6</v>
      </c>
      <c r="O46" s="32">
        <f t="shared" ref="O46:O58" si="32">IF(J6="","",-J6)</f>
        <v>-1.1549343569599914E-9</v>
      </c>
      <c r="P46" s="24">
        <v>0</v>
      </c>
      <c r="Q46" s="24">
        <v>5</v>
      </c>
      <c r="R46" s="23" t="s">
        <v>225</v>
      </c>
      <c r="Z46" s="84" t="s">
        <v>265</v>
      </c>
    </row>
    <row r="47" spans="1:26" s="23" customFormat="1" ht="15.75" thickBot="1">
      <c r="A47" s="23" t="s">
        <v>198</v>
      </c>
      <c r="B47" s="23" t="s">
        <v>223</v>
      </c>
      <c r="D47" s="23" t="str">
        <f t="shared" si="24"/>
        <v>\I: DISABLED</v>
      </c>
      <c r="E47" s="77" t="str">
        <f t="shared" ref="E47:E58" si="33">A47</f>
        <v>RSDBDL</v>
      </c>
      <c r="F47" s="77" t="str">
        <f t="shared" si="25"/>
        <v>RSDSH_Att</v>
      </c>
      <c r="G47" s="77"/>
      <c r="H47" s="78" t="str">
        <f t="shared" si="26"/>
        <v>RSDSH_Att</v>
      </c>
      <c r="I47" s="77">
        <v>1</v>
      </c>
      <c r="J47" s="79">
        <f t="shared" si="27"/>
        <v>-9.3241907999840867E-7</v>
      </c>
      <c r="K47" s="80">
        <f t="shared" si="28"/>
        <v>-6.526933559988861E-7</v>
      </c>
      <c r="L47" s="80">
        <f t="shared" si="29"/>
        <v>-1.0969817234273273E-7</v>
      </c>
      <c r="M47" s="80">
        <f t="shared" si="30"/>
        <v>-1.8436971825643081E-8</v>
      </c>
      <c r="N47" s="80">
        <f t="shared" si="31"/>
        <v>-1.4711277656332807E-11</v>
      </c>
      <c r="O47" s="80">
        <f t="shared" si="32"/>
        <v>-1.1738461843322149E-14</v>
      </c>
      <c r="P47" s="79">
        <v>0</v>
      </c>
      <c r="Q47" s="79">
        <v>5</v>
      </c>
      <c r="R47" s="79" t="s">
        <v>226</v>
      </c>
      <c r="Z47" s="84" t="s">
        <v>265</v>
      </c>
    </row>
    <row r="48" spans="1:26" s="23" customFormat="1" ht="15.75" thickBot="1">
      <c r="A48" s="23" t="s">
        <v>199</v>
      </c>
      <c r="B48" s="23" t="s">
        <v>223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227</v>
      </c>
      <c r="Z48" s="84" t="s">
        <v>265</v>
      </c>
    </row>
    <row r="49" spans="1:26" s="23" customFormat="1" ht="15.75" thickBot="1">
      <c r="A49" s="23" t="s">
        <v>200</v>
      </c>
      <c r="B49" s="23" t="s">
        <v>223</v>
      </c>
      <c r="D49" s="23" t="str">
        <f t="shared" si="24"/>
        <v>\I: DISABLED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si="27"/>
        <v>-8.5928859472832169E-3</v>
      </c>
      <c r="K49" s="32">
        <f t="shared" si="28"/>
        <v>-6.0150201630982522E-3</v>
      </c>
      <c r="L49" s="32">
        <f t="shared" si="29"/>
        <v>-1.0109444388119227E-3</v>
      </c>
      <c r="M49" s="32">
        <f t="shared" si="30"/>
        <v>-1.6990943183111979E-4</v>
      </c>
      <c r="N49" s="32">
        <f t="shared" si="31"/>
        <v>-1.3557458631144645E-7</v>
      </c>
      <c r="O49" s="32">
        <f t="shared" si="32"/>
        <v>-1.0817803494151501E-10</v>
      </c>
      <c r="P49" s="24">
        <v>0</v>
      </c>
      <c r="Q49" s="24">
        <v>5</v>
      </c>
      <c r="R49" s="23" t="s">
        <v>228</v>
      </c>
      <c r="Z49" s="84" t="s">
        <v>265</v>
      </c>
    </row>
    <row r="50" spans="1:26" s="23" customFormat="1" ht="15.75" thickBot="1">
      <c r="A50" s="23" t="s">
        <v>201</v>
      </c>
      <c r="B50" s="23" t="s">
        <v>223</v>
      </c>
      <c r="D50" s="88" t="str">
        <f t="shared" si="24"/>
        <v>\I: DISABLED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6">
        <f>MAX(IF(E10+E11="","",-E10-E11),-$T$10)</f>
        <v>-4.7068120942568202E-2</v>
      </c>
      <c r="K50" s="86">
        <f t="shared" ref="K50:O50" si="34">MAX(IF(F10+F11="","",-F10-F11),-$T$10)</f>
        <v>-3.2947684659797735E-2</v>
      </c>
      <c r="L50" s="86">
        <f t="shared" si="34"/>
        <v>-5.5375173607722025E-3</v>
      </c>
      <c r="M50" s="86">
        <f t="shared" si="34"/>
        <v>-9.3069054282498382E-4</v>
      </c>
      <c r="N50" s="86">
        <f t="shared" si="34"/>
        <v>-7.426190763376007E-7</v>
      </c>
      <c r="O50" s="86">
        <f t="shared" si="34"/>
        <v>-5.9255259096816398E-10</v>
      </c>
      <c r="P50" s="24">
        <v>0</v>
      </c>
      <c r="Q50" s="24">
        <v>5</v>
      </c>
      <c r="R50" s="23" t="s">
        <v>229</v>
      </c>
      <c r="Z50" s="84" t="s">
        <v>265</v>
      </c>
    </row>
    <row r="51" spans="1:26" s="23" customFormat="1" ht="15.75" thickBot="1">
      <c r="A51" s="23" t="s">
        <v>201</v>
      </c>
      <c r="B51" s="23" t="s">
        <v>223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si="27"/>
        <v>-2.2664899021099721E-2</v>
      </c>
      <c r="K51" s="32">
        <f t="shared" si="28"/>
        <v>-1.5865429314769804E-2</v>
      </c>
      <c r="L51" s="32">
        <f t="shared" si="29"/>
        <v>-2.6665027049333594E-3</v>
      </c>
      <c r="M51" s="32">
        <f t="shared" si="30"/>
        <v>-4.4815910961814958E-4</v>
      </c>
      <c r="N51" s="32">
        <f t="shared" si="31"/>
        <v>-3.5759631018352031E-7</v>
      </c>
      <c r="O51" s="32">
        <f t="shared" si="32"/>
        <v>-2.853342000920687E-10</v>
      </c>
      <c r="P51" s="24">
        <v>0</v>
      </c>
      <c r="Q51" s="24">
        <v>5</v>
      </c>
      <c r="R51" s="23" t="s">
        <v>230</v>
      </c>
      <c r="Z51" s="84" t="s">
        <v>265</v>
      </c>
    </row>
    <row r="52" spans="1:26" s="23" customFormat="1" ht="15.75" thickBot="1">
      <c r="A52" s="23" t="s">
        <v>202</v>
      </c>
      <c r="B52" s="23" t="s">
        <v>223</v>
      </c>
      <c r="D52" s="23" t="str">
        <f t="shared" si="24"/>
        <v>\I: DISABLED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si="27"/>
        <v>-0.21143224956939854</v>
      </c>
      <c r="K52" s="32">
        <f t="shared" si="28"/>
        <v>-0.14800257469857897</v>
      </c>
      <c r="L52" s="32">
        <f t="shared" si="29"/>
        <v>-2.4874792729590155E-2</v>
      </c>
      <c r="M52" s="32">
        <f t="shared" si="30"/>
        <v>-4.1807064140622161E-3</v>
      </c>
      <c r="N52" s="32">
        <f t="shared" si="31"/>
        <v>-3.3358803950298641E-6</v>
      </c>
      <c r="O52" s="32">
        <f t="shared" si="32"/>
        <v>-2.6617745681720565E-9</v>
      </c>
      <c r="P52" s="24">
        <v>0</v>
      </c>
      <c r="Q52" s="24">
        <v>5</v>
      </c>
      <c r="R52" s="23" t="s">
        <v>231</v>
      </c>
      <c r="Z52" s="84" t="s">
        <v>265</v>
      </c>
    </row>
    <row r="53" spans="1:26" s="23" customFormat="1" ht="15.75" thickBot="1">
      <c r="A53" s="23" t="s">
        <v>203</v>
      </c>
      <c r="B53" s="23" t="s">
        <v>223</v>
      </c>
      <c r="D53" s="23" t="str">
        <f t="shared" si="24"/>
        <v>\I: DISABLED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>IF(E13="","",-E13)</f>
        <v>-0.29854903537823629</v>
      </c>
      <c r="K53" s="32">
        <f t="shared" si="28"/>
        <v>-0.20898432476476539</v>
      </c>
      <c r="L53" s="32">
        <f t="shared" si="29"/>
        <v>-3.5123995463214104E-2</v>
      </c>
      <c r="M53" s="32">
        <f t="shared" si="30"/>
        <v>-5.9032899175023926E-3</v>
      </c>
      <c r="N53" s="32">
        <f t="shared" si="31"/>
        <v>-4.7103688112935819E-6</v>
      </c>
      <c r="O53" s="32">
        <f t="shared" si="32"/>
        <v>-3.7585100255070308E-9</v>
      </c>
      <c r="P53" s="24">
        <v>0</v>
      </c>
      <c r="Q53" s="24">
        <v>5</v>
      </c>
      <c r="R53" s="23" t="s">
        <v>232</v>
      </c>
      <c r="Z53" s="84" t="s">
        <v>265</v>
      </c>
    </row>
    <row r="54" spans="1:26" s="23" customFormat="1" ht="15.75" thickBot="1">
      <c r="A54" s="23" t="s">
        <v>141</v>
      </c>
      <c r="B54" s="23" t="s">
        <v>223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si="27"/>
        <v>-3.6648089860795451E-2</v>
      </c>
      <c r="K54" s="32">
        <f t="shared" si="28"/>
        <v>-2.5653662902556815E-2</v>
      </c>
      <c r="L54" s="32">
        <f t="shared" si="29"/>
        <v>-4.3116111240327215E-3</v>
      </c>
      <c r="M54" s="32">
        <f t="shared" si="30"/>
        <v>-7.2465248161617923E-4</v>
      </c>
      <c r="N54" s="32">
        <f t="shared" si="31"/>
        <v>-5.7821663786343482E-7</v>
      </c>
      <c r="O54" s="32">
        <f t="shared" si="32"/>
        <v>-4.6137215946109006E-10</v>
      </c>
      <c r="P54" s="24">
        <v>0</v>
      </c>
      <c r="Q54" s="24">
        <v>5</v>
      </c>
      <c r="R54" s="23" t="s">
        <v>233</v>
      </c>
      <c r="Z54" s="84" t="s">
        <v>265</v>
      </c>
    </row>
    <row r="55" spans="1:26" s="23" customFormat="1" ht="15.75" thickBot="1">
      <c r="A55" s="56" t="s">
        <v>170</v>
      </c>
      <c r="B55" s="23" t="s">
        <v>223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si="27"/>
        <v>-4.702789495307954E-2</v>
      </c>
      <c r="K55" s="32">
        <f t="shared" si="28"/>
        <v>-3.291952646715568E-2</v>
      </c>
      <c r="L55" s="32">
        <f t="shared" si="29"/>
        <v>-5.5327848133348524E-3</v>
      </c>
      <c r="M55" s="32">
        <f t="shared" si="30"/>
        <v>-9.2989514357718825E-4</v>
      </c>
      <c r="N55" s="32">
        <f t="shared" si="31"/>
        <v>-7.4198440925167047E-7</v>
      </c>
      <c r="O55" s="32">
        <f t="shared" si="32"/>
        <v>-5.9204617571685536E-10</v>
      </c>
      <c r="P55" s="24">
        <v>0</v>
      </c>
      <c r="Q55" s="24">
        <v>5</v>
      </c>
      <c r="R55" s="23" t="s">
        <v>234</v>
      </c>
      <c r="Z55" s="84" t="s">
        <v>265</v>
      </c>
    </row>
    <row r="56" spans="1:26" s="23" customFormat="1" ht="15.75" thickBot="1">
      <c r="A56" s="23" t="s">
        <v>142</v>
      </c>
      <c r="B56" s="23" t="s">
        <v>223</v>
      </c>
      <c r="D56" s="23" t="str">
        <f t="shared" si="24"/>
        <v>\I: DISABLED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si="27"/>
        <v>-5.0894102020119635E-3</v>
      </c>
      <c r="K56" s="32">
        <f t="shared" si="28"/>
        <v>-3.5625871414083745E-3</v>
      </c>
      <c r="L56" s="32">
        <f t="shared" si="29"/>
        <v>-5.9876402085650522E-4</v>
      </c>
      <c r="M56" s="32">
        <f t="shared" si="30"/>
        <v>-1.0063426898535279E-4</v>
      </c>
      <c r="N56" s="32">
        <f t="shared" si="31"/>
        <v>-8.0298363895447751E-8</v>
      </c>
      <c r="O56" s="32">
        <f t="shared" si="32"/>
        <v>-6.4071884352081111E-11</v>
      </c>
      <c r="P56" s="24">
        <v>0</v>
      </c>
      <c r="Q56" s="24">
        <v>5</v>
      </c>
      <c r="R56" s="23" t="s">
        <v>235</v>
      </c>
      <c r="Z56" s="84" t="s">
        <v>265</v>
      </c>
    </row>
    <row r="57" spans="1:26" s="23" customFormat="1" ht="15.75" thickBot="1">
      <c r="A57" s="23" t="s">
        <v>143</v>
      </c>
      <c r="B57" s="26" t="s">
        <v>223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si="27"/>
        <v>-8.795873851098504E-4</v>
      </c>
      <c r="K57" s="32">
        <f t="shared" si="28"/>
        <v>-6.1571116957689529E-4</v>
      </c>
      <c r="L57" s="32">
        <f t="shared" si="29"/>
        <v>-1.0348257627078873E-4</v>
      </c>
      <c r="M57" s="32">
        <f t="shared" si="30"/>
        <v>-1.7392316593831458E-5</v>
      </c>
      <c r="N57" s="32">
        <f t="shared" si="31"/>
        <v>-1.3877723571873738E-8</v>
      </c>
      <c r="O57" s="32">
        <f t="shared" si="32"/>
        <v>-1.1073350148515949E-11</v>
      </c>
      <c r="P57" s="24">
        <v>0</v>
      </c>
      <c r="Q57" s="24">
        <v>5</v>
      </c>
      <c r="R57" s="23" t="s">
        <v>236</v>
      </c>
      <c r="Z57" s="84" t="s">
        <v>265</v>
      </c>
    </row>
    <row r="58" spans="1:26" s="23" customFormat="1" ht="15.75" thickBot="1">
      <c r="A58" s="53" t="s">
        <v>144</v>
      </c>
      <c r="B58" s="53" t="s">
        <v>223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237</v>
      </c>
      <c r="S58" s="53"/>
      <c r="T58" s="53"/>
      <c r="U58" s="53"/>
      <c r="V58" s="53"/>
      <c r="W58" s="53"/>
      <c r="X58" s="53"/>
      <c r="Y58" s="53"/>
      <c r="Z58" s="115" t="s">
        <v>265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</row>
    <row r="61" spans="1:26" s="23" customFormat="1" ht="15">
      <c r="A61" s="26"/>
      <c r="C61" s="26"/>
      <c r="I61" s="24"/>
      <c r="J61" s="24"/>
      <c r="K61" s="24"/>
      <c r="L61" s="24"/>
      <c r="M61" s="24"/>
      <c r="N61" s="24"/>
      <c r="O61" s="24"/>
      <c r="P61" s="24"/>
      <c r="Q61" s="24"/>
    </row>
    <row r="62" spans="1:26" s="23" customFormat="1" ht="15">
      <c r="C62" s="26"/>
      <c r="H62" s="20" t="s">
        <v>267</v>
      </c>
      <c r="J62" s="24"/>
      <c r="K62" s="24"/>
      <c r="L62" s="24"/>
      <c r="M62" s="24"/>
      <c r="N62" s="24"/>
      <c r="O62" s="24"/>
      <c r="P62" s="24"/>
    </row>
    <row r="63" spans="1:26" s="23" customFormat="1" ht="28.5" customHeight="1" thickBot="1">
      <c r="A63" s="26" t="s">
        <v>25</v>
      </c>
      <c r="B63" s="26" t="s">
        <v>26</v>
      </c>
      <c r="C63" s="26"/>
      <c r="D63" s="6" t="s">
        <v>11</v>
      </c>
      <c r="E63" s="6" t="s">
        <v>255</v>
      </c>
      <c r="F63" s="6" t="s">
        <v>9</v>
      </c>
      <c r="G63" s="6" t="s">
        <v>30</v>
      </c>
      <c r="H63" s="6" t="s">
        <v>10</v>
      </c>
      <c r="I63" s="8" t="s">
        <v>139</v>
      </c>
      <c r="J63" s="8">
        <v>2019</v>
      </c>
      <c r="K63" s="8">
        <v>2020</v>
      </c>
      <c r="L63" s="8">
        <v>2025</v>
      </c>
      <c r="M63" s="8">
        <v>2030</v>
      </c>
      <c r="N63" s="8">
        <v>2050</v>
      </c>
      <c r="O63" s="8">
        <v>2070</v>
      </c>
      <c r="P63" s="8" t="s">
        <v>138</v>
      </c>
      <c r="Q63" s="8" t="s">
        <v>29</v>
      </c>
      <c r="R63" s="6" t="s">
        <v>27</v>
      </c>
      <c r="Z63" s="85" t="s">
        <v>266</v>
      </c>
    </row>
    <row r="64" spans="1:26" ht="15">
      <c r="A64" s="26" t="s">
        <v>145</v>
      </c>
      <c r="B64" s="26" t="s">
        <v>224</v>
      </c>
      <c r="D64" s="23" t="str">
        <f>IF(Z64="","UC-UP_"&amp;A33,"\I: DISABLED")</f>
        <v>UC-UP_R-WH_Att_SOL_X0</v>
      </c>
      <c r="E64" s="23" t="str">
        <f t="shared" ref="E64:E69" si="35">A64</f>
        <v>RSDSOL</v>
      </c>
      <c r="F64" s="23" t="str">
        <f t="shared" ref="F64:F69" si="36">H64</f>
        <v>RSDWH_Att</v>
      </c>
      <c r="H64" s="23" t="str">
        <f t="shared" ref="H64:H69" si="37">B64</f>
        <v>RSDWH_Att</v>
      </c>
      <c r="I64" s="24">
        <v>1</v>
      </c>
      <c r="J64" s="34">
        <f t="shared" ref="J64:O64" si="38">IF(L33="","",-L33)</f>
        <v>-4.068611198158812E-2</v>
      </c>
      <c r="K64" s="34">
        <f t="shared" si="38"/>
        <v>-5.2891945576064567E-2</v>
      </c>
      <c r="L64" s="34">
        <f t="shared" si="38"/>
        <v>-0.19638409148773747</v>
      </c>
      <c r="M64" s="34">
        <f t="shared" si="38"/>
        <v>-0.5</v>
      </c>
      <c r="N64" s="34">
        <f t="shared" si="38"/>
        <v>-0.5</v>
      </c>
      <c r="O64" s="34">
        <f t="shared" si="38"/>
        <v>-0.5</v>
      </c>
      <c r="P64" s="24">
        <v>0</v>
      </c>
      <c r="Q64" s="24">
        <v>5</v>
      </c>
      <c r="R64" s="23" t="s">
        <v>252</v>
      </c>
      <c r="Z64" s="84"/>
    </row>
    <row r="65" spans="1:26" ht="15">
      <c r="A65" s="23" t="s">
        <v>203</v>
      </c>
      <c r="B65" s="26" t="s">
        <v>224</v>
      </c>
      <c r="D65" s="23" t="str">
        <f>IF(Z65="","UC-UP_"&amp;A28,"\I: DISABLED")</f>
        <v>UC-UP_R-WH_Att_GAS_X0</v>
      </c>
      <c r="E65" s="23" t="str">
        <f t="shared" si="35"/>
        <v>RSDGAS</v>
      </c>
      <c r="F65" s="23" t="str">
        <f t="shared" si="36"/>
        <v>RSDWH_Att</v>
      </c>
      <c r="H65" s="23" t="str">
        <f t="shared" si="37"/>
        <v>RSDWH_Att</v>
      </c>
      <c r="I65" s="24">
        <v>1</v>
      </c>
      <c r="J65" s="34">
        <f t="shared" ref="J65:O65" si="39">IF(L28="","",-L28)</f>
        <v>-0.44077257700256012</v>
      </c>
      <c r="K65" s="34">
        <f t="shared" si="39"/>
        <v>-0.44077257700256012</v>
      </c>
      <c r="L65" s="34">
        <f t="shared" si="39"/>
        <v>-0.44077257700256012</v>
      </c>
      <c r="M65" s="34">
        <f t="shared" si="39"/>
        <v>-0.44077257700256012</v>
      </c>
      <c r="N65" s="34">
        <f t="shared" si="39"/>
        <v>-0.44077257700256012</v>
      </c>
      <c r="O65" s="34">
        <f t="shared" si="39"/>
        <v>-0.44077257700256012</v>
      </c>
      <c r="P65" s="24">
        <v>0</v>
      </c>
      <c r="Q65" s="24">
        <v>5</v>
      </c>
      <c r="R65" s="23" t="s">
        <v>251</v>
      </c>
      <c r="Z65" s="84"/>
    </row>
    <row r="66" spans="1:26" s="23" customFormat="1" ht="15">
      <c r="A66" s="23" t="s">
        <v>203</v>
      </c>
      <c r="B66" s="23" t="s">
        <v>223</v>
      </c>
      <c r="C66" s="26"/>
      <c r="D66" s="23" t="str">
        <f>IF(Z66="","UC-UP_"&amp;A13,"\I: DISABLED")</f>
        <v>UC-UP_R-SH_Att_GAS_X0</v>
      </c>
      <c r="E66" s="23" t="str">
        <f t="shared" si="35"/>
        <v>RSDGAS</v>
      </c>
      <c r="F66" s="23" t="str">
        <f t="shared" si="36"/>
        <v>RSDSH_Att</v>
      </c>
      <c r="G66" s="38"/>
      <c r="H66" s="23" t="str">
        <f t="shared" si="37"/>
        <v>RSDSH_Att</v>
      </c>
      <c r="I66" s="24">
        <v>1</v>
      </c>
      <c r="J66" s="34">
        <f t="shared" ref="J66:O66" si="40">IF(L13="","",-L13)</f>
        <v>-0.44077257700256012</v>
      </c>
      <c r="K66" s="34">
        <f t="shared" si="40"/>
        <v>-0.44077257700256012</v>
      </c>
      <c r="L66" s="34">
        <f t="shared" si="40"/>
        <v>-0.44077257700256012</v>
      </c>
      <c r="M66" s="34">
        <f t="shared" si="40"/>
        <v>-0.44077257700256012</v>
      </c>
      <c r="N66" s="34">
        <f t="shared" si="40"/>
        <v>-0.44077257700256012</v>
      </c>
      <c r="O66" s="34">
        <f t="shared" si="40"/>
        <v>-0.44077257700256012</v>
      </c>
      <c r="P66" s="24">
        <v>0</v>
      </c>
      <c r="Q66" s="24">
        <v>5</v>
      </c>
      <c r="R66" s="23" t="s">
        <v>245</v>
      </c>
      <c r="Z66" s="84"/>
    </row>
    <row r="67" spans="1:26" s="23" customFormat="1" ht="15">
      <c r="A67" s="23" t="s">
        <v>201</v>
      </c>
      <c r="B67" s="23" t="s">
        <v>223</v>
      </c>
      <c r="C67" s="26"/>
      <c r="D67" s="88" t="str">
        <f>IF(Z67="","UC-UP_"&amp;A10,"\I: DISABLED")</f>
        <v>\I: DISABLED</v>
      </c>
      <c r="E67" s="23" t="str">
        <f t="shared" si="35"/>
        <v>RSDELC</v>
      </c>
      <c r="F67" s="23" t="str">
        <f t="shared" si="36"/>
        <v>RSDSH_Att</v>
      </c>
      <c r="H67" s="23" t="str">
        <f t="shared" si="37"/>
        <v>RSDSH_Att</v>
      </c>
      <c r="I67" s="24">
        <v>1</v>
      </c>
      <c r="J67" s="89">
        <f t="shared" ref="J67:O67" si="41">MAX(IF(L10+L11="","",-L10-L11),-$T$10)</f>
        <v>-8.7412224607626654E-2</v>
      </c>
      <c r="K67" s="89">
        <f t="shared" si="41"/>
        <v>-0.11363589198991467</v>
      </c>
      <c r="L67" s="89">
        <f t="shared" si="41"/>
        <v>-0.34861745602097827</v>
      </c>
      <c r="M67" s="89">
        <f t="shared" si="41"/>
        <v>-0.34861745602097827</v>
      </c>
      <c r="N67" s="89">
        <f t="shared" si="41"/>
        <v>-0.34861745602097827</v>
      </c>
      <c r="O67" s="89">
        <f t="shared" si="41"/>
        <v>-0.34861745602097827</v>
      </c>
      <c r="P67" s="24">
        <v>0</v>
      </c>
      <c r="Q67" s="24">
        <v>5</v>
      </c>
      <c r="R67" s="23" t="s">
        <v>242</v>
      </c>
      <c r="Z67" s="84" t="s">
        <v>265</v>
      </c>
    </row>
    <row r="68" spans="1:26" s="23" customFormat="1" ht="15.75" thickBot="1">
      <c r="A68" s="23" t="s">
        <v>140</v>
      </c>
      <c r="B68" s="23" t="s">
        <v>223</v>
      </c>
      <c r="C68" s="26"/>
      <c r="D68" s="23" t="str">
        <f>IF(Z68="","UC-UP_"&amp;A6,"\I: DISABLED")</f>
        <v>UC-UP_R-SH_Att_COA_X0</v>
      </c>
      <c r="E68" s="23" t="str">
        <f t="shared" si="35"/>
        <v>RSDCOA</v>
      </c>
      <c r="F68" s="23" t="str">
        <f t="shared" si="36"/>
        <v>RSDSH_Att</v>
      </c>
      <c r="H68" s="23" t="str">
        <f t="shared" si="37"/>
        <v>RSDSH_Att</v>
      </c>
      <c r="I68" s="24">
        <v>1</v>
      </c>
      <c r="J68" s="34">
        <f t="shared" ref="J68:O71" si="42">IF(L6="","",-L6)</f>
        <v>-0.1376095324432749</v>
      </c>
      <c r="K68" s="34">
        <f t="shared" si="42"/>
        <v>-0.1376095324432749</v>
      </c>
      <c r="L68" s="34">
        <f t="shared" si="42"/>
        <v>-0.1376095324432749</v>
      </c>
      <c r="M68" s="34">
        <f t="shared" si="42"/>
        <v>-0.1376095324432749</v>
      </c>
      <c r="N68" s="34">
        <f t="shared" si="42"/>
        <v>-0.1376095324432749</v>
      </c>
      <c r="O68" s="34">
        <f t="shared" si="42"/>
        <v>-0.1376095324432749</v>
      </c>
      <c r="P68" s="24">
        <v>0</v>
      </c>
      <c r="Q68" s="24">
        <v>5</v>
      </c>
      <c r="R68" s="23" t="s">
        <v>238</v>
      </c>
      <c r="Z68" s="84"/>
    </row>
    <row r="69" spans="1:26" s="23" customFormat="1" ht="15">
      <c r="A69" s="23" t="s">
        <v>198</v>
      </c>
      <c r="B69" s="23" t="s">
        <v>223</v>
      </c>
      <c r="C69" s="26"/>
      <c r="D69" s="23" t="str">
        <f>IF(Z69="","UC-UP_"&amp;A7,"\I: DISABLED")</f>
        <v>\I: DISABLED</v>
      </c>
      <c r="E69" s="77" t="str">
        <f t="shared" si="35"/>
        <v>RSDBDL</v>
      </c>
      <c r="F69" s="77" t="str">
        <f t="shared" si="36"/>
        <v>RSDSH_Att</v>
      </c>
      <c r="H69" s="78" t="str">
        <f t="shared" si="37"/>
        <v>RSDSH_Att</v>
      </c>
      <c r="I69" s="77">
        <v>1</v>
      </c>
      <c r="J69" s="79">
        <f t="shared" si="42"/>
        <v>-1.15E-2</v>
      </c>
      <c r="K69" s="80">
        <f t="shared" si="42"/>
        <v>-1.3224999999999999E-2</v>
      </c>
      <c r="L69" s="80">
        <f t="shared" si="42"/>
        <v>-2.6600198804687482E-2</v>
      </c>
      <c r="M69" s="80">
        <f t="shared" si="42"/>
        <v>-5.3502501054737056E-2</v>
      </c>
      <c r="N69" s="80">
        <f t="shared" si="42"/>
        <v>-0.87565068412849112</v>
      </c>
      <c r="O69" s="80">
        <f t="shared" si="42"/>
        <v>-0.9</v>
      </c>
      <c r="P69" s="79">
        <v>0</v>
      </c>
      <c r="Q69" s="79">
        <v>5</v>
      </c>
      <c r="R69" s="79" t="s">
        <v>239</v>
      </c>
      <c r="Z69" s="84" t="s">
        <v>265</v>
      </c>
    </row>
    <row r="70" spans="1:26" s="23" customFormat="1" ht="15">
      <c r="A70" s="23" t="s">
        <v>199</v>
      </c>
      <c r="B70" s="23" t="s">
        <v>223</v>
      </c>
      <c r="C70" s="26"/>
      <c r="D70" s="23" t="str">
        <f>IF(Z70="","UC-UP_"&amp;A8,"\I: DISABLED")</f>
        <v>\I: DISABLED</v>
      </c>
      <c r="E70" s="77" t="str">
        <f t="shared" ref="E70:E78" si="43">A70</f>
        <v>RSDETH</v>
      </c>
      <c r="F70" s="23" t="str">
        <f t="shared" ref="F70:F78" si="44">H70</f>
        <v>RSDSH_Att</v>
      </c>
      <c r="H70" s="23" t="str">
        <f t="shared" ref="H70:H78" si="45">B70</f>
        <v>RSDSH_Att</v>
      </c>
      <c r="I70" s="24">
        <v>1</v>
      </c>
      <c r="J70" s="34" t="str">
        <f t="shared" si="42"/>
        <v/>
      </c>
      <c r="K70" s="34" t="str">
        <f t="shared" si="42"/>
        <v/>
      </c>
      <c r="L70" s="34" t="str">
        <f t="shared" si="42"/>
        <v/>
      </c>
      <c r="M70" s="34" t="str">
        <f t="shared" si="42"/>
        <v/>
      </c>
      <c r="N70" s="34" t="str">
        <f t="shared" si="42"/>
        <v/>
      </c>
      <c r="O70" s="34" t="str">
        <f t="shared" si="42"/>
        <v/>
      </c>
      <c r="P70" s="24">
        <v>0</v>
      </c>
      <c r="Q70" s="24">
        <v>5</v>
      </c>
      <c r="R70" s="23" t="s">
        <v>240</v>
      </c>
      <c r="Z70" s="84" t="s">
        <v>265</v>
      </c>
    </row>
    <row r="71" spans="1:26" s="23" customFormat="1" ht="15">
      <c r="A71" s="23" t="s">
        <v>200</v>
      </c>
      <c r="B71" s="23" t="s">
        <v>223</v>
      </c>
      <c r="C71" s="26"/>
      <c r="D71" s="23" t="str">
        <f>IF(Z71="","UC-UP_"&amp;A9,"\I: DISABLED")</f>
        <v>\I: DISABLED</v>
      </c>
      <c r="E71" s="23" t="str">
        <f t="shared" si="43"/>
        <v>RSDLPG</v>
      </c>
      <c r="F71" s="23" t="str">
        <f t="shared" si="44"/>
        <v>RSDSH_Att</v>
      </c>
      <c r="H71" s="23" t="str">
        <f t="shared" si="45"/>
        <v>RSDSH_Att</v>
      </c>
      <c r="I71" s="24">
        <v>1</v>
      </c>
      <c r="J71" s="34">
        <f t="shared" si="42"/>
        <v>-1.5958216759240262E-2</v>
      </c>
      <c r="K71" s="34">
        <f t="shared" si="42"/>
        <v>-2.0745681787012343E-2</v>
      </c>
      <c r="L71" s="34">
        <f t="shared" si="42"/>
        <v>-7.7027264277451768E-2</v>
      </c>
      <c r="M71" s="34">
        <f t="shared" si="42"/>
        <v>-0.285996840353679</v>
      </c>
      <c r="N71" s="34">
        <f t="shared" si="42"/>
        <v>-0.9</v>
      </c>
      <c r="O71" s="34">
        <f t="shared" si="42"/>
        <v>-0.9</v>
      </c>
      <c r="P71" s="24">
        <v>0</v>
      </c>
      <c r="Q71" s="24">
        <v>5</v>
      </c>
      <c r="R71" s="23" t="s">
        <v>241</v>
      </c>
      <c r="Z71" s="84" t="s">
        <v>265</v>
      </c>
    </row>
    <row r="72" spans="1:26" s="23" customFormat="1" ht="15">
      <c r="A72" s="23" t="s">
        <v>201</v>
      </c>
      <c r="B72" s="23" t="s">
        <v>223</v>
      </c>
      <c r="C72" s="26"/>
      <c r="D72" s="23" t="str">
        <f>IF(Z72="","UC-UP_"&amp;A11,"\I: DISABLED")</f>
        <v>\I: DISABLED</v>
      </c>
      <c r="E72" s="23" t="str">
        <f t="shared" si="43"/>
        <v>RSDELC</v>
      </c>
      <c r="F72" s="23" t="str">
        <f t="shared" si="44"/>
        <v>RSDSH_Att</v>
      </c>
      <c r="H72" s="23" t="str">
        <f t="shared" si="45"/>
        <v>RSDSH_Att</v>
      </c>
      <c r="I72" s="24">
        <v>1</v>
      </c>
      <c r="J72" s="34">
        <f t="shared" ref="J72:O73" si="46">IF(L11="","",-L11)</f>
        <v>-4.2091955324899483E-2</v>
      </c>
      <c r="K72" s="34">
        <f t="shared" si="46"/>
        <v>-5.471954192236933E-2</v>
      </c>
      <c r="L72" s="34">
        <f t="shared" si="46"/>
        <v>-0.20316982878982284</v>
      </c>
      <c r="M72" s="34">
        <f t="shared" si="46"/>
        <v>-0.75435535240859697</v>
      </c>
      <c r="N72" s="34">
        <f t="shared" si="46"/>
        <v>-0.9</v>
      </c>
      <c r="O72" s="34">
        <f t="shared" si="46"/>
        <v>-0.9</v>
      </c>
      <c r="P72" s="24">
        <v>0</v>
      </c>
      <c r="Q72" s="24">
        <v>5</v>
      </c>
      <c r="R72" s="23" t="s">
        <v>243</v>
      </c>
      <c r="Z72" s="84" t="s">
        <v>265</v>
      </c>
    </row>
    <row r="73" spans="1:26" s="23" customFormat="1" ht="15">
      <c r="A73" s="23" t="s">
        <v>202</v>
      </c>
      <c r="B73" s="23" t="s">
        <v>223</v>
      </c>
      <c r="C73" s="26"/>
      <c r="D73" s="23" t="str">
        <f>IF(Z73="","UC-UP_"&amp;A12,"\I: DISABLED")</f>
        <v>\I: DISABLED</v>
      </c>
      <c r="E73" s="23" t="str">
        <f t="shared" si="43"/>
        <v>RSDKER</v>
      </c>
      <c r="F73" s="23" t="str">
        <f t="shared" si="44"/>
        <v>RSDSH_Att</v>
      </c>
      <c r="H73" s="23" t="str">
        <f t="shared" si="45"/>
        <v>RSDSH_Att</v>
      </c>
      <c r="I73" s="24">
        <v>1</v>
      </c>
      <c r="J73" s="34">
        <f t="shared" si="46"/>
        <v>-0.39265989205745444</v>
      </c>
      <c r="K73" s="34">
        <f t="shared" si="46"/>
        <v>-0.51045785967469082</v>
      </c>
      <c r="L73" s="34">
        <f t="shared" si="46"/>
        <v>-0.9</v>
      </c>
      <c r="M73" s="34">
        <f t="shared" si="46"/>
        <v>-0.9</v>
      </c>
      <c r="N73" s="34">
        <f t="shared" si="46"/>
        <v>-0.9</v>
      </c>
      <c r="O73" s="34">
        <f t="shared" si="46"/>
        <v>-0.9</v>
      </c>
      <c r="P73" s="24">
        <v>0</v>
      </c>
      <c r="Q73" s="24">
        <v>5</v>
      </c>
      <c r="R73" s="23" t="s">
        <v>244</v>
      </c>
      <c r="Z73" s="84" t="s">
        <v>265</v>
      </c>
    </row>
    <row r="74" spans="1:26" ht="15">
      <c r="A74" s="23" t="s">
        <v>141</v>
      </c>
      <c r="B74" s="23" t="s">
        <v>223</v>
      </c>
      <c r="D74" s="23" t="str">
        <f>IF(Z74="","UC-UP_"&amp;A14,"\I: DISABLED")</f>
        <v>\I: DISABLED</v>
      </c>
      <c r="E74" s="23" t="str">
        <f t="shared" si="43"/>
        <v>RSDPEA</v>
      </c>
      <c r="F74" s="23" t="str">
        <f t="shared" si="44"/>
        <v>RSDSH_Att</v>
      </c>
      <c r="H74" s="23" t="str">
        <f t="shared" si="45"/>
        <v>RSDSH_Att</v>
      </c>
      <c r="I74" s="24">
        <v>1</v>
      </c>
      <c r="J74" s="34">
        <f t="shared" ref="J74:O78" si="47">IF(L14="","",-L14)</f>
        <v>-6.806073831290585E-2</v>
      </c>
      <c r="K74" s="34">
        <f t="shared" si="47"/>
        <v>-8.8478959806777599E-2</v>
      </c>
      <c r="L74" s="34">
        <f t="shared" si="47"/>
        <v>-0.32851618423537887</v>
      </c>
      <c r="M74" s="34">
        <f t="shared" si="47"/>
        <v>-0.9</v>
      </c>
      <c r="N74" s="34">
        <f t="shared" si="47"/>
        <v>-0.9</v>
      </c>
      <c r="O74" s="34">
        <f t="shared" si="47"/>
        <v>-0.9</v>
      </c>
      <c r="P74" s="24">
        <v>0</v>
      </c>
      <c r="Q74" s="24">
        <v>5</v>
      </c>
      <c r="R74" s="23" t="s">
        <v>246</v>
      </c>
      <c r="Z74" s="84" t="s">
        <v>265</v>
      </c>
    </row>
    <row r="75" spans="1:26" ht="15">
      <c r="A75" s="56" t="s">
        <v>170</v>
      </c>
      <c r="B75" s="23" t="s">
        <v>223</v>
      </c>
      <c r="D75" s="23" t="str">
        <f>IF(Z75="","UC-UP_"&amp;A15,"\I: DISABLED")</f>
        <v>\I: DISABLED</v>
      </c>
      <c r="E75" s="23"/>
      <c r="F75" s="23" t="str">
        <f t="shared" si="44"/>
        <v>RSDSH_Att</v>
      </c>
      <c r="H75" s="23" t="str">
        <f t="shared" si="45"/>
        <v>RSDSH_Att</v>
      </c>
      <c r="I75" s="24">
        <v>1</v>
      </c>
      <c r="J75" s="34">
        <f t="shared" si="47"/>
        <v>-8.7337519198576297E-2</v>
      </c>
      <c r="K75" s="34">
        <f t="shared" si="47"/>
        <v>-0.11353877495814919</v>
      </c>
      <c r="L75" s="34">
        <f t="shared" si="47"/>
        <v>-0.42156152370536104</v>
      </c>
      <c r="M75" s="34">
        <f t="shared" si="47"/>
        <v>-0.9</v>
      </c>
      <c r="N75" s="34">
        <f t="shared" si="47"/>
        <v>-0.9</v>
      </c>
      <c r="O75" s="34">
        <f t="shared" si="47"/>
        <v>-0.9</v>
      </c>
      <c r="P75" s="24">
        <v>0</v>
      </c>
      <c r="Q75" s="24">
        <v>5</v>
      </c>
      <c r="R75" s="23" t="s">
        <v>247</v>
      </c>
      <c r="Z75" s="84" t="s">
        <v>265</v>
      </c>
    </row>
    <row r="76" spans="1:26" ht="15">
      <c r="A76" s="23" t="s">
        <v>142</v>
      </c>
      <c r="B76" s="23" t="s">
        <v>223</v>
      </c>
      <c r="D76" s="23" t="str">
        <f>IF(Z76="","UC-UP_"&amp;A16,"\I: DISABLED")</f>
        <v>\I: DISABLED</v>
      </c>
      <c r="E76" s="23" t="str">
        <f t="shared" si="43"/>
        <v>RSDWOO</v>
      </c>
      <c r="F76" s="23" t="str">
        <f t="shared" si="44"/>
        <v>RSDSH_Att</v>
      </c>
      <c r="H76" s="23" t="str">
        <f t="shared" si="45"/>
        <v>RSDSH_Att</v>
      </c>
      <c r="I76" s="24">
        <v>1</v>
      </c>
      <c r="J76" s="34">
        <f t="shared" si="47"/>
        <v>-9.4517618037365057E-3</v>
      </c>
      <c r="K76" s="34">
        <f t="shared" si="47"/>
        <v>-1.2287290344857458E-2</v>
      </c>
      <c r="L76" s="34">
        <f t="shared" si="47"/>
        <v>-4.5621848940131618E-2</v>
      </c>
      <c r="M76" s="34">
        <f t="shared" si="47"/>
        <v>-0.16939073158528289</v>
      </c>
      <c r="N76" s="34">
        <f t="shared" si="47"/>
        <v>-0.9</v>
      </c>
      <c r="O76" s="34">
        <f t="shared" si="47"/>
        <v>-0.9</v>
      </c>
      <c r="P76" s="24">
        <v>0</v>
      </c>
      <c r="Q76" s="24">
        <v>5</v>
      </c>
      <c r="R76" s="23" t="s">
        <v>248</v>
      </c>
      <c r="Z76" s="84" t="s">
        <v>265</v>
      </c>
    </row>
    <row r="77" spans="1:26" ht="15">
      <c r="A77" s="23" t="s">
        <v>143</v>
      </c>
      <c r="B77" s="26" t="s">
        <v>223</v>
      </c>
      <c r="D77" s="23" t="str">
        <f>IF(Z77="","UC-UP_"&amp;A17,"\I: DISABLED")</f>
        <v>\I: DISABLED</v>
      </c>
      <c r="E77" s="23" t="str">
        <f t="shared" si="43"/>
        <v>RSDHET</v>
      </c>
      <c r="F77" s="23" t="str">
        <f t="shared" si="44"/>
        <v>RSDSH_Att</v>
      </c>
      <c r="H77" s="23" t="str">
        <f t="shared" si="45"/>
        <v>RSDSH_Att</v>
      </c>
      <c r="I77" s="24">
        <v>1</v>
      </c>
      <c r="J77" s="34">
        <f t="shared" si="47"/>
        <v>-1.6335194294897224E-3</v>
      </c>
      <c r="K77" s="34">
        <f t="shared" si="47"/>
        <v>-2.1235752583366393E-3</v>
      </c>
      <c r="L77" s="34">
        <f t="shared" si="47"/>
        <v>-7.8846862839358611E-3</v>
      </c>
      <c r="M77" s="34">
        <f t="shared" si="47"/>
        <v>-2.9275288244213979E-2</v>
      </c>
      <c r="N77" s="34">
        <f t="shared" si="47"/>
        <v>-0.5</v>
      </c>
      <c r="O77" s="34">
        <f t="shared" si="47"/>
        <v>-0.5</v>
      </c>
      <c r="P77" s="24">
        <v>0</v>
      </c>
      <c r="Q77" s="24">
        <v>5</v>
      </c>
      <c r="R77" s="23" t="s">
        <v>249</v>
      </c>
      <c r="Z77" s="84" t="s">
        <v>265</v>
      </c>
    </row>
    <row r="78" spans="1:26" ht="15.75" thickBot="1">
      <c r="A78" s="53" t="s">
        <v>144</v>
      </c>
      <c r="B78" s="53" t="s">
        <v>223</v>
      </c>
      <c r="C78" s="58"/>
      <c r="D78" s="53" t="str">
        <f>IF(Z78="","UC-UP_"&amp;A18,"\I: DISABLED")</f>
        <v>\I: DISABLED</v>
      </c>
      <c r="E78" s="53" t="str">
        <f t="shared" si="43"/>
        <v>RSDGEO</v>
      </c>
      <c r="F78" s="53" t="str">
        <f t="shared" si="44"/>
        <v>RSDSH_Att</v>
      </c>
      <c r="G78" s="58"/>
      <c r="H78" s="53" t="str">
        <f t="shared" si="45"/>
        <v>RSDSH_Att</v>
      </c>
      <c r="I78" s="54">
        <v>1</v>
      </c>
      <c r="J78" s="59" t="str">
        <f t="shared" si="47"/>
        <v/>
      </c>
      <c r="K78" s="59" t="str">
        <f t="shared" si="47"/>
        <v/>
      </c>
      <c r="L78" s="59" t="str">
        <f t="shared" si="47"/>
        <v/>
      </c>
      <c r="M78" s="59" t="str">
        <f t="shared" si="47"/>
        <v/>
      </c>
      <c r="N78" s="59" t="str">
        <f t="shared" si="47"/>
        <v/>
      </c>
      <c r="O78" s="59" t="str">
        <f t="shared" si="47"/>
        <v/>
      </c>
      <c r="P78" s="54">
        <v>0</v>
      </c>
      <c r="Q78" s="54">
        <v>5</v>
      </c>
      <c r="R78" s="53" t="s">
        <v>250</v>
      </c>
      <c r="S78" s="58"/>
      <c r="T78" s="58"/>
      <c r="U78" s="58"/>
      <c r="V78" s="58"/>
      <c r="W78" s="58"/>
      <c r="X78" s="58"/>
      <c r="Y78" s="58"/>
      <c r="Z78" s="115" t="s">
        <v>265</v>
      </c>
    </row>
    <row r="79" spans="1:26" ht="15">
      <c r="A79" s="26"/>
      <c r="B79" s="26"/>
      <c r="C79" s="93"/>
      <c r="D79" s="26"/>
      <c r="E79" s="26"/>
      <c r="F79" s="26"/>
      <c r="G79" s="93"/>
      <c r="H79" s="26"/>
      <c r="I79" s="63"/>
      <c r="J79" s="33"/>
      <c r="K79" s="33"/>
      <c r="L79" s="33"/>
      <c r="M79" s="33"/>
      <c r="N79" s="33"/>
      <c r="O79" s="33"/>
      <c r="P79" s="63"/>
      <c r="Q79" s="63"/>
      <c r="R79" s="26"/>
      <c r="S79" s="93"/>
      <c r="T79" s="93"/>
      <c r="U79" s="93"/>
    </row>
    <row r="80" spans="1:26" ht="15">
      <c r="A80" s="26"/>
      <c r="B80" s="26"/>
      <c r="D80" s="23"/>
      <c r="E80" s="26"/>
      <c r="F80" s="26"/>
      <c r="G80" s="93"/>
      <c r="H80" s="26"/>
      <c r="I80" s="63"/>
      <c r="J80" s="33"/>
      <c r="K80" s="33"/>
      <c r="L80" s="33"/>
      <c r="M80" s="33"/>
      <c r="N80" s="33"/>
      <c r="O80" s="33"/>
      <c r="P80" s="63"/>
      <c r="Q80" s="63"/>
      <c r="R80" s="26"/>
      <c r="S80" s="93"/>
      <c r="T80" s="93"/>
      <c r="U80" s="93"/>
    </row>
    <row r="81" spans="11:16" ht="15">
      <c r="K81" s="34" t="str">
        <f t="shared" ref="K81" si="48">IF(L34="","",-L34)</f>
        <v/>
      </c>
      <c r="L81" s="34" t="str">
        <f t="shared" ref="L81:P81" si="49">IF(M34="","",-M34)</f>
        <v/>
      </c>
      <c r="M81" s="34" t="str">
        <f t="shared" si="49"/>
        <v/>
      </c>
      <c r="N81" s="34" t="str">
        <f t="shared" si="49"/>
        <v/>
      </c>
      <c r="O81" s="34" t="str">
        <f t="shared" si="49"/>
        <v/>
      </c>
      <c r="P81" s="34" t="str">
        <f t="shared" si="49"/>
        <v/>
      </c>
    </row>
  </sheetData>
  <mergeCells count="8">
    <mergeCell ref="S3:V3"/>
    <mergeCell ref="E4:J4"/>
    <mergeCell ref="E19:I19"/>
    <mergeCell ref="L19:P19"/>
    <mergeCell ref="Y7:Z7"/>
    <mergeCell ref="Y12:Z12"/>
    <mergeCell ref="Y15:Z15"/>
    <mergeCell ref="Z3:AI3"/>
  </mergeCells>
  <conditionalFormatting sqref="F47 D46:D58 E56:E58 D59:E60 D64:E80">
    <cfRule type="containsText" dxfId="13" priority="15" operator="containsText" text="\I: DISABLED">
      <formula>NOT(ISERROR(SEARCH("\I: DISABLED",D46)))</formula>
    </cfRule>
  </conditionalFormatting>
  <conditionalFormatting sqref="F69">
    <cfRule type="containsText" dxfId="12" priority="13" operator="containsText" text="\I: DISABLED">
      <formula>NOT(ISERROR(SEARCH("\I: DISABLED",F69)))</formula>
    </cfRule>
  </conditionalFormatting>
  <conditionalFormatting sqref="D68">
    <cfRule type="containsText" dxfId="11" priority="9" operator="containsText" text="\I: DISABLED">
      <formula>NOT(ISERROR(SEARCH("\I: DISABLED",D68)))</formula>
    </cfRule>
  </conditionalFormatting>
  <conditionalFormatting sqref="E68 E46:E54">
    <cfRule type="containsText" dxfId="10" priority="5" operator="containsText" text="\I: DISABLED">
      <formula>NOT(ISERROR(SEARCH("\I: DISABLED",E46)))</formula>
    </cfRule>
  </conditionalFormatting>
  <conditionalFormatting sqref="D66">
    <cfRule type="containsText" dxfId="9" priority="1" operator="containsText" text="\I: DISABLED">
      <formula>NOT(ISERROR(SEARCH("\I: DISABLED",D66)))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AF103"/>
  <sheetViews>
    <sheetView tabSelected="1" topLeftCell="A10" zoomScale="60" zoomScaleNormal="60" workbookViewId="0">
      <selection activeCell="S5" sqref="S5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8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18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32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3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32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9" t="s">
        <v>134</v>
      </c>
      <c r="T3" s="119"/>
      <c r="U3" s="119"/>
      <c r="V3" s="119"/>
      <c r="Z3" s="119" t="s">
        <v>402</v>
      </c>
      <c r="AA3" s="119"/>
      <c r="AB3" s="119"/>
      <c r="AC3" s="119"/>
      <c r="AD3" s="119"/>
      <c r="AE3" s="119"/>
      <c r="AF3" s="119"/>
    </row>
    <row r="4" spans="1:32" ht="15.75" thickBot="1">
      <c r="A4" s="43" t="s">
        <v>32</v>
      </c>
      <c r="B4" s="43"/>
      <c r="C4" s="26"/>
      <c r="D4" s="44" t="s">
        <v>37</v>
      </c>
      <c r="E4" s="120" t="s">
        <v>38</v>
      </c>
      <c r="F4" s="121"/>
      <c r="G4" s="121"/>
      <c r="H4" s="121"/>
      <c r="I4" s="121"/>
      <c r="J4" s="121"/>
      <c r="K4" s="23"/>
      <c r="L4" s="57" t="s">
        <v>39</v>
      </c>
      <c r="M4" s="57"/>
      <c r="N4" s="57"/>
      <c r="O4" s="57"/>
      <c r="P4" s="57"/>
      <c r="S4" s="50">
        <v>0.3</v>
      </c>
      <c r="Z4" s="50">
        <v>0.15</v>
      </c>
    </row>
    <row r="5" spans="1:32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256</v>
      </c>
      <c r="T5" s="76" t="s">
        <v>257</v>
      </c>
    </row>
    <row r="6" spans="1:32" ht="15.75" thickBot="1">
      <c r="A6" s="30" t="s">
        <v>98</v>
      </c>
      <c r="B6" s="30" t="s">
        <v>131</v>
      </c>
      <c r="C6" s="23"/>
      <c r="D6" s="52">
        <f>SUMIF(SharesElab!$B$2:$B$79,Det_RSD_share!$A6,SharesElab!C$2:C$79)+D15*Z8</f>
        <v>7.3551984319488312E-2</v>
      </c>
      <c r="E6" s="46">
        <f>IF($D6=0,"",MAX($D6*(1-$S$4)^($E$5-$D$5),S6))</f>
        <v>5.1486389023641818E-2</v>
      </c>
      <c r="F6" s="46">
        <f>IF($D6=0,"",MAX($D6*(1-$S$4)^($F$5-$D$5),S6))</f>
        <v>3.604047231654927E-2</v>
      </c>
      <c r="G6" s="46">
        <f>IF($D6=0,"",MAX($D6*(1-$S$4)^($G$5-$D$5),S6))</f>
        <v>6.0573221822424325E-3</v>
      </c>
      <c r="H6" s="46">
        <f>IF($D6=0,"",MAX($D6*(1-$S$4)^($H$5-$D$5),S6))</f>
        <v>1.0180541391694852E-3</v>
      </c>
      <c r="I6" s="46">
        <f>IF($D6=0,"",MAX($D6*(1-$S$4)^($I$5-$D$5),S6))</f>
        <v>8.1232846977997608E-7</v>
      </c>
      <c r="J6" s="46">
        <f>IF($D6=0,"",MAX($D6*(1-$S$4)^($J$5-$D$5),S6))</f>
        <v>6.4817529581815417E-10</v>
      </c>
      <c r="K6" s="23"/>
      <c r="L6" s="47">
        <f>IF($D6=0,"",MIN($D6*(1+$S$4)^($L$5-$D$5),T6))</f>
        <v>7.7229583535462734E-2</v>
      </c>
      <c r="M6" s="47">
        <f>IF($D6=0,"",MIN($D6*(1+$S$4)^($M$5-$D$5),T6))</f>
        <v>7.7229583535462734E-2</v>
      </c>
      <c r="N6" s="47">
        <f>IF($D6=0,"",MIN($D6*(1+$S$4)^($N$5-$D$5),T6))</f>
        <v>7.7229583535462734E-2</v>
      </c>
      <c r="O6" s="47">
        <f>IF($D6=0,"",MIN($D6*(1+$S$4)^($O$5-$D$5),T6))</f>
        <v>7.7229583535462734E-2</v>
      </c>
      <c r="P6" s="47">
        <f>IF($D6=0,"",MIN($D6*(1+$S$4)^($P$5-$D$5),T6))</f>
        <v>7.7229583535462734E-2</v>
      </c>
      <c r="Q6" s="47">
        <f>IF($D6=0,"",MIN($D6*(1+$S$4)^($Q$5-$D$5),T6))</f>
        <v>7.7229583535462734E-2</v>
      </c>
      <c r="S6" s="81">
        <v>0</v>
      </c>
      <c r="T6" s="81">
        <f>D6*Z14</f>
        <v>7.7229583535462734E-2</v>
      </c>
    </row>
    <row r="7" spans="1:32" ht="15.75" thickBot="1">
      <c r="A7" s="49" t="s">
        <v>99</v>
      </c>
      <c r="B7" s="49" t="s">
        <v>132</v>
      </c>
      <c r="C7" s="23"/>
      <c r="D7" s="52">
        <f>SUMIF(SharesElab!$B$2:$B$79,Det_RSD_share!$A7,SharesElab!C$2:C$79)</f>
        <v>0</v>
      </c>
      <c r="E7" s="46"/>
      <c r="F7" s="46"/>
      <c r="G7" s="46" t="str">
        <f t="shared" ref="G7:G18" si="0">IF($D7=0,"",MAX($D7*(1-$S$4)^($G$5-$D$5),S7))</f>
        <v/>
      </c>
      <c r="H7" s="46" t="str">
        <f t="shared" ref="H7:H18" si="1">IF($D7=0,"",MAX($D7*(1-$S$4)^($H$5-$D$5),S7))</f>
        <v/>
      </c>
      <c r="I7" s="46" t="str">
        <f t="shared" ref="I7:I18" si="2">IF($D7=0,"",MAX($D7*(1-$S$4)^($I$5-$D$5),S7))</f>
        <v/>
      </c>
      <c r="J7" s="46" t="str">
        <f t="shared" ref="J7:J18" si="3">IF($D7=0,"",MAX($D7*(1-$S$4)^($J$5-$D$5),S7))</f>
        <v/>
      </c>
      <c r="K7" s="23"/>
      <c r="L7" s="47">
        <f>IF($Z16=0,"",MIN($Z16*(1+$Z$4)^($L$5-$D$5),T7))</f>
        <v>1.15E-2</v>
      </c>
      <c r="M7" s="47">
        <f>IF($Z16=0,"",MIN($Z16*(1+$Z$4)^($M$5-$D$5),T7))</f>
        <v>1.3224999999999999E-2</v>
      </c>
      <c r="N7" s="47">
        <f>IF($Z16=0,"",MIN($Z16*(1+$Z$4)^($N$5-$D$5),T7))</f>
        <v>2.6600198804687482E-2</v>
      </c>
      <c r="O7" s="47">
        <f>IF($Z16=0,"",MIN($Z16*(1+$Z$4)^($O$5-$D$5),T7))</f>
        <v>5.3502501054737056E-2</v>
      </c>
      <c r="P7" s="47">
        <f>IF($Z16=0,"",MIN($Z16*(1+$Z$4)^($P$5-$D$5),T7))</f>
        <v>0.87565068412849112</v>
      </c>
      <c r="Q7" s="47">
        <f>IF($Z16=0,"",MIN($Z16*(1+$Z$4)^($Q$5-$D$5),T7))</f>
        <v>0.9</v>
      </c>
      <c r="S7" s="81">
        <v>0</v>
      </c>
      <c r="T7" s="81">
        <v>0.9</v>
      </c>
      <c r="Y7" s="122" t="s">
        <v>260</v>
      </c>
      <c r="Z7" s="122"/>
    </row>
    <row r="8" spans="1:32" ht="15.75" thickBot="1">
      <c r="A8" s="49" t="s">
        <v>100</v>
      </c>
      <c r="B8" s="49" t="s">
        <v>133</v>
      </c>
      <c r="C8" s="23"/>
      <c r="D8" s="52">
        <f>SUMIF(SharesElab!$B$2:$B$79,Det_RSD_share!$A8,SharesElab!C$2:C$79)</f>
        <v>0</v>
      </c>
      <c r="E8" s="46" t="str">
        <f t="shared" ref="E8:E18" si="4">IF($D8=0,"",MAX($D8*(1-$S$4)^($E$5-$D$5),S8))</f>
        <v/>
      </c>
      <c r="F8" s="46" t="str">
        <f t="shared" ref="F8:F18" si="5">IF($D8=0,"",MAX($D8*(1-$S$4)^($F$5-$D$5),S8))</f>
        <v/>
      </c>
      <c r="G8" s="46" t="str">
        <f t="shared" si="0"/>
        <v/>
      </c>
      <c r="H8" s="46" t="str">
        <f t="shared" si="1"/>
        <v/>
      </c>
      <c r="I8" s="46" t="str">
        <f t="shared" si="2"/>
        <v/>
      </c>
      <c r="J8" s="46" t="str">
        <f t="shared" si="3"/>
        <v/>
      </c>
      <c r="K8" s="23"/>
      <c r="L8" s="47" t="str">
        <f t="shared" ref="L8:L18" si="6">IF($D8=0,"",MIN($D8*(1+$S$4)^($L$5-$D$5),T8))</f>
        <v/>
      </c>
      <c r="M8" s="47" t="str">
        <f t="shared" ref="M8:M18" si="7">IF($D8=0,"",MIN($D8*(1+$S$4)^($M$5-$D$5),T8))</f>
        <v/>
      </c>
      <c r="N8" s="47" t="str">
        <f t="shared" ref="N8:N18" si="8">IF($D8=0,"",MIN($D8*(1+$S$4)^($N$5-$D$5),T8))</f>
        <v/>
      </c>
      <c r="O8" s="47" t="str">
        <f t="shared" ref="O8:O18" si="9">IF($D8=0,"",MIN($D8*(1+$S$4)^($O$5-$D$5),T8))</f>
        <v/>
      </c>
      <c r="P8" s="47" t="str">
        <f t="shared" ref="P8:P18" si="10">IF($D8=0,"",MIN($D8*(1+$S$4)^($P$5-$D$5),T8))</f>
        <v/>
      </c>
      <c r="Q8" s="47" t="str">
        <f t="shared" ref="Q8" si="11">IF($D8=0,"",MIN($D8*(1+$S$4)^($Q$5-$D$5),T8))</f>
        <v/>
      </c>
      <c r="S8" s="81">
        <v>0</v>
      </c>
      <c r="T8" s="81">
        <v>0.9</v>
      </c>
      <c r="Y8" s="76" t="s">
        <v>258</v>
      </c>
      <c r="Z8" s="83">
        <v>0.19400000000000001</v>
      </c>
    </row>
    <row r="9" spans="1:32" ht="15.75" thickBot="1">
      <c r="A9" s="49" t="s">
        <v>101</v>
      </c>
      <c r="B9" s="49" t="s">
        <v>123</v>
      </c>
      <c r="C9" s="23"/>
      <c r="D9" s="52">
        <f>SUMIF(SharesElab!$B$2:$B$79,Det_RSD_share!$A9,SharesElab!C$2:C$79)</f>
        <v>2.868810819431369E-2</v>
      </c>
      <c r="E9" s="46">
        <f t="shared" si="4"/>
        <v>2.0081675736019582E-2</v>
      </c>
      <c r="F9" s="46">
        <f t="shared" si="5"/>
        <v>1.4057173015213706E-2</v>
      </c>
      <c r="G9" s="46">
        <f t="shared" si="0"/>
        <v>2.3625890686669667E-3</v>
      </c>
      <c r="H9" s="46">
        <f t="shared" si="1"/>
        <v>3.970803447708569E-4</v>
      </c>
      <c r="I9" s="46">
        <f t="shared" si="2"/>
        <v>3.168394061150376E-7</v>
      </c>
      <c r="J9" s="46">
        <f t="shared" si="3"/>
        <v>2.5281334266308277E-10</v>
      </c>
      <c r="K9" s="23"/>
      <c r="L9" s="47">
        <f t="shared" si="6"/>
        <v>3.7294540652607802E-2</v>
      </c>
      <c r="M9" s="47">
        <f t="shared" si="7"/>
        <v>4.8482902848390144E-2</v>
      </c>
      <c r="N9" s="47">
        <f t="shared" si="8"/>
        <v>0.18001362447287328</v>
      </c>
      <c r="O9" s="47">
        <f t="shared" si="9"/>
        <v>0.66837798671406545</v>
      </c>
      <c r="P9" s="47">
        <f t="shared" si="10"/>
        <v>0.9</v>
      </c>
      <c r="Q9" s="47">
        <f t="shared" ref="Q9:Q18" si="12">IF($D9=0,"",MIN($D9*(1+$S$4)^($Q$5-$D$5),T9))</f>
        <v>0.9</v>
      </c>
      <c r="S9" s="81">
        <v>0</v>
      </c>
      <c r="T9" s="81">
        <v>0.9</v>
      </c>
      <c r="Y9" s="76" t="s">
        <v>259</v>
      </c>
      <c r="Z9" s="83">
        <v>0.74399999999999999</v>
      </c>
    </row>
    <row r="10" spans="1:32" ht="15.75" thickBot="1">
      <c r="A10" s="49" t="s">
        <v>102</v>
      </c>
      <c r="B10" s="49" t="s">
        <v>34</v>
      </c>
      <c r="C10" s="23"/>
      <c r="D10" s="52">
        <f>SUMIF(SharesElab!$B$2:$B$79,Det_RSD_share!$A10,SharesElab!C$2:C$79)</f>
        <v>2.3680758777882331E-2</v>
      </c>
      <c r="E10" s="46">
        <f t="shared" si="4"/>
        <v>1.6576531144517629E-2</v>
      </c>
      <c r="F10" s="46">
        <f t="shared" si="5"/>
        <v>1.1603571801162341E-2</v>
      </c>
      <c r="G10" s="46">
        <f t="shared" si="0"/>
        <v>1.9502123126213537E-3</v>
      </c>
      <c r="H10" s="46">
        <f t="shared" si="1"/>
        <v>3.2777218338227079E-4</v>
      </c>
      <c r="I10" s="46">
        <f t="shared" si="2"/>
        <v>2.6153685341387831E-7</v>
      </c>
      <c r="J10" s="46">
        <f t="shared" si="3"/>
        <v>2.0868618254239661E-10</v>
      </c>
      <c r="K10" s="23"/>
      <c r="L10" s="47">
        <f t="shared" si="6"/>
        <v>3.0784986411247033E-2</v>
      </c>
      <c r="M10" s="47">
        <f t="shared" si="7"/>
        <v>4.0020482334621146E-2</v>
      </c>
      <c r="N10" s="47">
        <f t="shared" si="8"/>
        <v>0.14859324947468494</v>
      </c>
      <c r="O10" s="47">
        <f t="shared" si="9"/>
        <v>0.23680758777882333</v>
      </c>
      <c r="P10" s="47">
        <f t="shared" si="10"/>
        <v>0.23680758777882333</v>
      </c>
      <c r="Q10" s="47">
        <f t="shared" si="12"/>
        <v>0.23680758777882333</v>
      </c>
      <c r="S10" s="81">
        <v>0</v>
      </c>
      <c r="T10" s="81">
        <f>D10*$Z$13</f>
        <v>0.23680758777882333</v>
      </c>
      <c r="Y10" s="76" t="s">
        <v>262</v>
      </c>
      <c r="Z10" s="83">
        <v>6.2E-2</v>
      </c>
    </row>
    <row r="11" spans="1:32" ht="15.75" thickBot="1">
      <c r="A11" s="49" t="s">
        <v>103</v>
      </c>
      <c r="B11" s="49" t="s">
        <v>34</v>
      </c>
      <c r="C11" s="23"/>
      <c r="D11" s="52">
        <f>SUMIF(SharesElab!$B$2:$B$79,Det_RSD_share!$A11,SharesElab!C$2:C$79)</f>
        <v>2.6742714372936485E-2</v>
      </c>
      <c r="E11" s="46">
        <f t="shared" si="4"/>
        <v>1.8719900061055537E-2</v>
      </c>
      <c r="F11" s="46">
        <f t="shared" si="5"/>
        <v>1.3103930042738876E-2</v>
      </c>
      <c r="G11" s="46">
        <f t="shared" si="0"/>
        <v>2.2023775222831219E-3</v>
      </c>
      <c r="H11" s="46">
        <f t="shared" si="1"/>
        <v>3.7015359017012416E-4</v>
      </c>
      <c r="I11" s="46">
        <f t="shared" si="2"/>
        <v>2.9535393837871642E-7</v>
      </c>
      <c r="J11" s="46">
        <f t="shared" si="3"/>
        <v>2.3566960103162988E-10</v>
      </c>
      <c r="K11" s="23"/>
      <c r="L11" s="47">
        <f t="shared" si="6"/>
        <v>3.4765528684817429E-2</v>
      </c>
      <c r="M11" s="47">
        <f t="shared" si="7"/>
        <v>4.5195187290262666E-2</v>
      </c>
      <c r="N11" s="47">
        <f t="shared" si="8"/>
        <v>0.16780656674563502</v>
      </c>
      <c r="O11" s="47">
        <f t="shared" si="9"/>
        <v>0.62305403586687069</v>
      </c>
      <c r="P11" s="47">
        <f t="shared" si="10"/>
        <v>0.9</v>
      </c>
      <c r="Q11" s="47">
        <f t="shared" si="12"/>
        <v>0.9</v>
      </c>
      <c r="S11" s="90">
        <f>S10</f>
        <v>0</v>
      </c>
      <c r="T11" s="90">
        <v>0.9</v>
      </c>
    </row>
    <row r="12" spans="1:32" ht="15.75" thickBot="1">
      <c r="A12" s="49" t="s">
        <v>104</v>
      </c>
      <c r="B12" s="49" t="s">
        <v>124</v>
      </c>
      <c r="C12" s="23"/>
      <c r="D12" s="52">
        <f>SUMIF(SharesElab!$B$2:$B$79,Det_RSD_share!$A12,SharesElab!C$2:C$79)</f>
        <v>0.62885798417483896</v>
      </c>
      <c r="E12" s="46">
        <f t="shared" si="4"/>
        <v>0.44020058892238723</v>
      </c>
      <c r="F12" s="46">
        <f t="shared" si="5"/>
        <v>0.30814041224567107</v>
      </c>
      <c r="G12" s="46">
        <f t="shared" si="0"/>
        <v>5.178915908612991E-2</v>
      </c>
      <c r="H12" s="46">
        <f t="shared" si="1"/>
        <v>8.7042039676058502E-3</v>
      </c>
      <c r="I12" s="46">
        <f t="shared" si="2"/>
        <v>6.9452816089193598E-6</v>
      </c>
      <c r="J12" s="46">
        <f t="shared" si="3"/>
        <v>5.5417975965079992E-9</v>
      </c>
      <c r="K12" s="23"/>
      <c r="L12" s="47">
        <f t="shared" si="6"/>
        <v>0.81751537942729069</v>
      </c>
      <c r="M12" s="47">
        <f t="shared" si="7"/>
        <v>0.9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2"/>
        <v>0.9</v>
      </c>
      <c r="S12" s="81">
        <v>0</v>
      </c>
      <c r="T12" s="81">
        <v>0.9</v>
      </c>
      <c r="Y12" s="122" t="s">
        <v>399</v>
      </c>
      <c r="Z12" s="122"/>
    </row>
    <row r="13" spans="1:32" ht="15.75" thickBot="1">
      <c r="A13" s="49" t="s">
        <v>105</v>
      </c>
      <c r="B13" s="49" t="s">
        <v>125</v>
      </c>
      <c r="C13" s="23"/>
      <c r="D13" s="52">
        <f>SUMIF(SharesElab!$B$2:$B$79,Det_RSD_share!$A13,SharesElab!C$2:C$79)</f>
        <v>0.11274871947220427</v>
      </c>
      <c r="E13" s="46">
        <f t="shared" si="4"/>
        <v>7.8924103630542988E-2</v>
      </c>
      <c r="F13" s="46">
        <f t="shared" si="5"/>
        <v>5.5246872541380089E-2</v>
      </c>
      <c r="G13" s="46">
        <f t="shared" si="0"/>
        <v>9.2853418680297461E-3</v>
      </c>
      <c r="H13" s="46">
        <f t="shared" si="1"/>
        <v>1.5605874077597589E-3</v>
      </c>
      <c r="I13" s="46">
        <f t="shared" si="2"/>
        <v>1.2452280602066651E-6</v>
      </c>
      <c r="J13" s="46">
        <f t="shared" si="3"/>
        <v>9.9359568981268908E-10</v>
      </c>
      <c r="K13" s="23"/>
      <c r="L13" s="47">
        <f t="shared" si="6"/>
        <v>0.14657333531386557</v>
      </c>
      <c r="M13" s="47">
        <f t="shared" si="7"/>
        <v>0.15537976680035717</v>
      </c>
      <c r="N13" s="47">
        <f t="shared" si="8"/>
        <v>0.15537976680035717</v>
      </c>
      <c r="O13" s="47">
        <f t="shared" si="9"/>
        <v>0.15537976680035717</v>
      </c>
      <c r="P13" s="47">
        <f t="shared" si="10"/>
        <v>0.15537976680035717</v>
      </c>
      <c r="Q13" s="47">
        <f t="shared" si="12"/>
        <v>0.15537976680035717</v>
      </c>
      <c r="S13" s="81">
        <v>0</v>
      </c>
      <c r="T13" s="100">
        <f>SUM((RSDCK_share!G38*0.16*(RSDCK_share!J39+RSDCK_share!J38)/RSDCK_share!J38)/SUM(RSDCK_share!S38:S39)*1.4)</f>
        <v>0.15537976680035717</v>
      </c>
      <c r="Y13" s="76" t="s">
        <v>398</v>
      </c>
      <c r="Z13" s="109">
        <v>10</v>
      </c>
    </row>
    <row r="14" spans="1:32" ht="15.75" thickBot="1">
      <c r="A14" s="49" t="s">
        <v>106</v>
      </c>
      <c r="B14" s="49" t="s">
        <v>126</v>
      </c>
      <c r="C14" s="23"/>
      <c r="D14" s="52">
        <f>SUMIF(SharesElab!$B$2:$B$79,Det_RSD_share!$A14,SharesElab!C$2:C$79)+D15*Z9</f>
        <v>8.7474664222764065E-2</v>
      </c>
      <c r="E14" s="46">
        <f t="shared" si="4"/>
        <v>6.123226495593484E-2</v>
      </c>
      <c r="F14" s="46">
        <f t="shared" si="5"/>
        <v>4.2862585469154384E-2</v>
      </c>
      <c r="G14" s="46">
        <f t="shared" si="0"/>
        <v>7.2039147398007741E-3</v>
      </c>
      <c r="H14" s="46">
        <f t="shared" si="1"/>
        <v>1.2107619503183157E-3</v>
      </c>
      <c r="I14" s="46">
        <f t="shared" si="2"/>
        <v>9.6609439962814975E-7</v>
      </c>
      <c r="J14" s="46">
        <f t="shared" si="3"/>
        <v>7.708686160376081E-10</v>
      </c>
      <c r="K14" s="23"/>
      <c r="L14" s="47">
        <f t="shared" si="6"/>
        <v>0.11371706348959329</v>
      </c>
      <c r="M14" s="47">
        <f t="shared" si="7"/>
        <v>0.14783218253647129</v>
      </c>
      <c r="N14" s="47">
        <f t="shared" si="8"/>
        <v>0.54889054550514049</v>
      </c>
      <c r="O14" s="47">
        <f t="shared" si="9"/>
        <v>0.9</v>
      </c>
      <c r="P14" s="47">
        <f t="shared" si="10"/>
        <v>0.9</v>
      </c>
      <c r="Q14" s="47">
        <f t="shared" si="12"/>
        <v>0.9</v>
      </c>
      <c r="S14" s="81">
        <v>0</v>
      </c>
      <c r="T14" s="81">
        <v>0.9</v>
      </c>
      <c r="Y14" s="76" t="s">
        <v>258</v>
      </c>
      <c r="Z14" s="112">
        <v>1.05</v>
      </c>
    </row>
    <row r="15" spans="1:32" ht="15.75" thickBot="1">
      <c r="A15" s="49" t="s">
        <v>107</v>
      </c>
      <c r="B15" s="49" t="s">
        <v>127</v>
      </c>
      <c r="C15" s="23"/>
      <c r="D15" s="96">
        <f>SUMIF(SharesElab!$B$2:$B$79,Det_RSD_share!$A15,SharesElab!C$2:C$79)</f>
        <v>0.11037835015777261</v>
      </c>
      <c r="E15" s="46">
        <f t="shared" si="4"/>
        <v>7.7264845110440822E-2</v>
      </c>
      <c r="F15" s="46">
        <f t="shared" si="5"/>
        <v>5.4085391577308572E-2</v>
      </c>
      <c r="G15" s="46">
        <f t="shared" si="0"/>
        <v>9.0901317623982483E-3</v>
      </c>
      <c r="H15" s="46">
        <f t="shared" si="1"/>
        <v>1.527778445306273E-3</v>
      </c>
      <c r="I15" s="46">
        <f t="shared" si="2"/>
        <v>1.219049045516296E-6</v>
      </c>
      <c r="J15" s="46">
        <f t="shared" si="3"/>
        <v>9.7270686069685884E-10</v>
      </c>
      <c r="K15" s="23"/>
      <c r="L15" s="47">
        <f t="shared" si="6"/>
        <v>0.14349185520510441</v>
      </c>
      <c r="M15" s="47">
        <f t="shared" si="7"/>
        <v>0.18653941176663574</v>
      </c>
      <c r="N15" s="47">
        <f t="shared" si="8"/>
        <v>0.69260777813069507</v>
      </c>
      <c r="O15" s="47">
        <f t="shared" si="9"/>
        <v>0.9</v>
      </c>
      <c r="P15" s="47">
        <f t="shared" si="10"/>
        <v>0.9</v>
      </c>
      <c r="Q15" s="47">
        <f t="shared" si="12"/>
        <v>0.9</v>
      </c>
      <c r="S15" s="81">
        <v>0</v>
      </c>
      <c r="T15" s="81">
        <v>0.9</v>
      </c>
      <c r="Y15" s="122" t="s">
        <v>400</v>
      </c>
      <c r="Z15" s="122"/>
    </row>
    <row r="16" spans="1:32" ht="15.75" thickBot="1">
      <c r="A16" s="49" t="s">
        <v>108</v>
      </c>
      <c r="B16" s="49" t="s">
        <v>128</v>
      </c>
      <c r="C16" s="23"/>
      <c r="D16" s="52">
        <f>SUMIF(SharesElab!$B$2:$B$79,Det_RSD_share!$A16,SharesElab!C$2:C$79)+D15*Z10</f>
        <v>1.5616869335280529E-2</v>
      </c>
      <c r="E16" s="46">
        <f t="shared" si="4"/>
        <v>1.093180853469637E-2</v>
      </c>
      <c r="F16" s="46">
        <f t="shared" si="5"/>
        <v>7.6522659742874581E-3</v>
      </c>
      <c r="G16" s="46">
        <f t="shared" si="0"/>
        <v>1.2861163422984924E-3</v>
      </c>
      <c r="H16" s="46">
        <f t="shared" si="1"/>
        <v>2.1615757365010756E-4</v>
      </c>
      <c r="I16" s="46">
        <f t="shared" si="2"/>
        <v>1.7247702678935038E-7</v>
      </c>
      <c r="J16" s="46">
        <f t="shared" si="3"/>
        <v>1.3762332851796183E-10</v>
      </c>
      <c r="K16" s="23"/>
      <c r="L16" s="47">
        <f t="shared" si="6"/>
        <v>2.030193013586469E-2</v>
      </c>
      <c r="M16" s="47">
        <f t="shared" si="7"/>
        <v>2.6392509176624099E-2</v>
      </c>
      <c r="N16" s="47">
        <f t="shared" si="8"/>
        <v>9.7993539097162949E-2</v>
      </c>
      <c r="O16" s="47">
        <f t="shared" si="9"/>
        <v>0.36384315112002924</v>
      </c>
      <c r="P16" s="47">
        <f t="shared" si="10"/>
        <v>0.9</v>
      </c>
      <c r="Q16" s="47">
        <f t="shared" si="12"/>
        <v>0.9</v>
      </c>
      <c r="S16" s="81">
        <v>0</v>
      </c>
      <c r="T16" s="81">
        <v>0.9</v>
      </c>
      <c r="Y16" s="76" t="s">
        <v>401</v>
      </c>
      <c r="Z16" s="110">
        <v>0.01</v>
      </c>
    </row>
    <row r="17" spans="1:22" ht="15.75" thickBot="1">
      <c r="A17" s="49" t="s">
        <v>109</v>
      </c>
      <c r="B17" s="49" t="s">
        <v>129</v>
      </c>
      <c r="C17" s="23"/>
      <c r="D17" s="52">
        <f>SUMIF(SharesElab!$B$2:$B$79,Det_RSD_share!$A17,SharesElab!C$2:C$79)</f>
        <v>2.6381971302911564E-3</v>
      </c>
      <c r="E17" s="46">
        <f t="shared" si="4"/>
        <v>1.8467379912038093E-3</v>
      </c>
      <c r="F17" s="46">
        <f t="shared" si="5"/>
        <v>1.2927165938426664E-3</v>
      </c>
      <c r="G17" s="46">
        <f t="shared" si="0"/>
        <v>2.1726687792713686E-4</v>
      </c>
      <c r="H17" s="46">
        <f t="shared" si="1"/>
        <v>3.6516044173213875E-5</v>
      </c>
      <c r="I17" s="46">
        <f t="shared" si="2"/>
        <v>2.9136979208044409E-8</v>
      </c>
      <c r="J17" s="46">
        <f t="shared" si="3"/>
        <v>2.3249056040762599E-11</v>
      </c>
      <c r="K17" s="23"/>
      <c r="L17" s="47">
        <f t="shared" si="6"/>
        <v>3.4296562693785036E-3</v>
      </c>
      <c r="M17" s="47">
        <f t="shared" si="7"/>
        <v>4.4585531501920546E-3</v>
      </c>
      <c r="N17" s="47">
        <f t="shared" si="8"/>
        <v>1.6554295747942593E-2</v>
      </c>
      <c r="O17" s="47">
        <f t="shared" si="9"/>
        <v>6.1464941311408491E-2</v>
      </c>
      <c r="P17" s="47">
        <f t="shared" si="10"/>
        <v>0.1</v>
      </c>
      <c r="Q17" s="47">
        <f t="shared" si="12"/>
        <v>0.1</v>
      </c>
      <c r="S17" s="81">
        <v>0</v>
      </c>
      <c r="T17" s="81">
        <v>0.1</v>
      </c>
      <c r="V17" s="76" t="s">
        <v>261</v>
      </c>
    </row>
    <row r="18" spans="1:22" ht="15">
      <c r="A18" s="49" t="s">
        <v>110</v>
      </c>
      <c r="B18" s="49" t="s">
        <v>130</v>
      </c>
      <c r="C18" s="23"/>
      <c r="D18" s="52">
        <f>SUMIF(SharesElab!$B$2:$B$79,Det_RSD_share!$A18,SharesElab!C$2:C$79)</f>
        <v>0</v>
      </c>
      <c r="E18" s="46" t="str">
        <f t="shared" si="4"/>
        <v/>
      </c>
      <c r="F18" s="46" t="str">
        <f t="shared" si="5"/>
        <v/>
      </c>
      <c r="G18" s="46" t="str">
        <f t="shared" si="0"/>
        <v/>
      </c>
      <c r="H18" s="46" t="str">
        <f t="shared" si="1"/>
        <v/>
      </c>
      <c r="I18" s="46" t="str">
        <f t="shared" si="2"/>
        <v/>
      </c>
      <c r="J18" s="46" t="str">
        <f t="shared" si="3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2"/>
        <v/>
      </c>
      <c r="S18" s="81">
        <v>0</v>
      </c>
      <c r="T18" s="81">
        <v>0.9</v>
      </c>
      <c r="V18" s="82">
        <f>SUM(D6:D18)-D15</f>
        <v>0.99999999999999956</v>
      </c>
    </row>
    <row r="19" spans="1:22" ht="15">
      <c r="A19" s="43" t="s">
        <v>31</v>
      </c>
      <c r="B19" s="43"/>
      <c r="C19" s="23"/>
      <c r="D19" s="44" t="s">
        <v>37</v>
      </c>
      <c r="E19" s="121" t="s">
        <v>38</v>
      </c>
      <c r="F19" s="121"/>
      <c r="G19" s="121"/>
      <c r="H19" s="121"/>
      <c r="I19" s="121"/>
      <c r="J19" s="51"/>
      <c r="K19" s="23"/>
      <c r="L19" s="121" t="s">
        <v>39</v>
      </c>
      <c r="M19" s="121"/>
      <c r="N19" s="121"/>
      <c r="O19" s="121"/>
      <c r="P19" s="12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256</v>
      </c>
      <c r="T20" s="76" t="s">
        <v>257</v>
      </c>
    </row>
    <row r="21" spans="1:22" ht="15.75" thickBot="1">
      <c r="A21" s="30" t="s">
        <v>111</v>
      </c>
      <c r="B21" s="30" t="s">
        <v>131</v>
      </c>
      <c r="C21" s="23"/>
      <c r="D21" s="45">
        <f>SUMIF(SharesElab!$B$2:$B$79,Det_RSD_share!$A21,SharesElab!C$2:C$79)+D30*Z8</f>
        <v>1.1826048417722661E-2</v>
      </c>
      <c r="E21" s="46">
        <f>IF($D21=0,"",MAX($D21*(1-$S$4)^($E$5-$D$5),S21))</f>
        <v>8.2782338924058622E-3</v>
      </c>
      <c r="F21" s="46">
        <f>IF($D21=0,"",MAX($D21*(1-$S$4)^($F$5-$D$5),S21))</f>
        <v>5.7947637246841032E-3</v>
      </c>
      <c r="G21" s="46">
        <f>IF($D21=0,"",MAX($D21*(1-$S$4)^($G$5-$D$5),S21))</f>
        <v>9.7392593920765669E-4</v>
      </c>
      <c r="H21" s="46">
        <f>IF($D21=0,"",MAX($D21*(1-$S$4)^($H$5-$D$5),S21))</f>
        <v>1.636877326026308E-4</v>
      </c>
      <c r="I21" s="46">
        <f>IF($D21=0,"",MAX($D21*(1-$S$4)^($I$5-$D$5),S21))</f>
        <v>1.3061015149481406E-7</v>
      </c>
      <c r="J21" s="46">
        <f>IF($D21=0,"",MAX($D21*(1-$S$4)^($J$5-$D$5),S21))</f>
        <v>1.0421679989245634E-10</v>
      </c>
      <c r="K21" s="23"/>
      <c r="L21" s="47">
        <f>IF($D21=0,"",MIN($D21*(1+$S$4)^($L$5-$D$5),T21))</f>
        <v>1.2417350838608794E-2</v>
      </c>
      <c r="M21" s="47">
        <f>IF($D21=0,"",MIN($D21*(1+$S$4)^($M$5-$D$5),T21))</f>
        <v>1.2417350838608794E-2</v>
      </c>
      <c r="N21" s="47">
        <f>IF($D21=0,"",MIN($D21*(1+$S$4)^($N$5-$D$5),T21))</f>
        <v>1.2417350838608794E-2</v>
      </c>
      <c r="O21" s="47">
        <f>IF($D21=0,"",MIN($D21*(1+$S$4)^($O$5-$D$5),T21))</f>
        <v>1.2417350838608794E-2</v>
      </c>
      <c r="P21" s="47">
        <f>IF($D21=0,"",MIN($D21*(1+$S$4)^($P$5-$D$5),T21))</f>
        <v>1.2417350838608794E-2</v>
      </c>
      <c r="Q21" s="47">
        <f>IF($D21=0,"",MIN($D21*(1+$S$4)^($Q$5-$D$5),T21))</f>
        <v>1.2417350838608794E-2</v>
      </c>
      <c r="S21" s="81">
        <v>0</v>
      </c>
      <c r="T21" s="111">
        <f>D21*Z14</f>
        <v>1.2417350838608794E-2</v>
      </c>
    </row>
    <row r="22" spans="1:22" ht="15.75" thickBot="1">
      <c r="A22" s="49" t="s">
        <v>112</v>
      </c>
      <c r="B22" s="49" t="s">
        <v>132</v>
      </c>
      <c r="C22" s="23"/>
      <c r="D22" s="45">
        <f>SUMIF(SharesElab!$B$2:$B$79,Det_RSD_share!$A22,SharesElab!C$2:C$79)</f>
        <v>5.853314432778321E-6</v>
      </c>
      <c r="E22" s="46">
        <f t="shared" ref="E22:E33" si="13">IF($D22=0,"",MAX($D22*(1-$S$4)^($E$5-$D$5),S22))</f>
        <v>4.0973201029448246E-6</v>
      </c>
      <c r="F22" s="46">
        <f t="shared" ref="F22:F33" si="14">IF($D22=0,"",MAX($D22*(1-$S$4)^($F$5-$D$5),S22))</f>
        <v>2.8681240720613771E-6</v>
      </c>
      <c r="G22" s="46">
        <f t="shared" ref="G22:G33" si="15">IF($D22=0,"",MAX($D22*(1-$S$4)^($G$5-$D$5),S22))</f>
        <v>4.8204561279135543E-7</v>
      </c>
      <c r="H22" s="46">
        <f t="shared" ref="H22:H33" si="16">IF($D22=0,"",MAX($D22*(1-$S$4)^($H$5-$D$5),S22))</f>
        <v>8.1017406141843072E-8</v>
      </c>
      <c r="I22" s="46">
        <f t="shared" ref="I22:I33" si="17">IF($D22=0,"",MAX($D22*(1-$S$4)^($I$5-$D$5),S22))</f>
        <v>6.4645624456117198E-11</v>
      </c>
      <c r="J22" s="46">
        <f t="shared" ref="J22:J33" si="18">IF($D22=0,"",MAX($D22*(1-$S$4)^($J$5-$D$5),S22))</f>
        <v>5.1582208815779149E-14</v>
      </c>
      <c r="K22" s="23"/>
      <c r="L22" s="47">
        <f t="shared" ref="L22:L33" si="19">IF($D22=0,"",MIN($D22*(1+$S$4)^($L$5-$D$5),T22))</f>
        <v>7.6093087626118174E-6</v>
      </c>
      <c r="M22" s="47">
        <f t="shared" ref="M22:M33" si="20">IF($D22=0,"",MIN($D22*(1+$S$4)^($M$5-$D$5),T22))</f>
        <v>9.8921013913953638E-6</v>
      </c>
      <c r="N22" s="47">
        <f t="shared" ref="N22:N33" si="21">IF($D22=0,"",MIN($D22*(1+$S$4)^($N$5-$D$5),T22))</f>
        <v>3.6728680019153602E-5</v>
      </c>
      <c r="O22" s="47">
        <f t="shared" ref="O22:O33" si="22">IF($D22=0,"",MIN($D22*(1+$S$4)^($O$5-$D$5),T22))</f>
        <v>1.3637101790351598E-4</v>
      </c>
      <c r="P22" s="47">
        <f t="shared" ref="P22:P33" si="23">IF($D22=0,"",MIN($D22*(1+$S$4)^($P$5-$D$5),T22))</f>
        <v>2.5917262551999446E-2</v>
      </c>
      <c r="Q22" s="47">
        <f t="shared" ref="Q22:Q33" si="24">IF($D22=0,"",MIN($D22*(1+$S$4)^($Q$5-$D$5),T22))</f>
        <v>0.9</v>
      </c>
      <c r="S22" s="81">
        <v>0</v>
      </c>
      <c r="T22" s="81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>SUMIF(SharesElab!$B$2:$B$79,Det_RSD_share!$A23,SharesElab!C$2:C$79)</f>
        <v>6.6302637848233548E-6</v>
      </c>
      <c r="E23" s="46">
        <f t="shared" si="13"/>
        <v>4.641184649376348E-6</v>
      </c>
      <c r="F23" s="46">
        <f t="shared" si="14"/>
        <v>3.2488292545634435E-6</v>
      </c>
      <c r="G23" s="46">
        <f t="shared" si="15"/>
        <v>5.4603073281447769E-7</v>
      </c>
      <c r="H23" s="46">
        <f t="shared" si="16"/>
        <v>9.1771385264129227E-8</v>
      </c>
      <c r="I23" s="46">
        <f t="shared" si="17"/>
        <v>7.3226468114961347E-11</v>
      </c>
      <c r="J23" s="46">
        <f t="shared" si="18"/>
        <v>5.8429058438625826E-14</v>
      </c>
      <c r="K23" s="23"/>
      <c r="L23" s="47">
        <f t="shared" si="19"/>
        <v>8.6193429202703607E-6</v>
      </c>
      <c r="M23" s="47">
        <f t="shared" si="20"/>
        <v>1.1205145796351471E-5</v>
      </c>
      <c r="N23" s="47">
        <f t="shared" si="21"/>
        <v>4.160392198164728E-5</v>
      </c>
      <c r="O23" s="47">
        <f t="shared" si="22"/>
        <v>1.5447245004331764E-4</v>
      </c>
      <c r="P23" s="47">
        <f t="shared" si="23"/>
        <v>2.9357433172903385E-2</v>
      </c>
      <c r="Q23" s="47">
        <f t="shared" si="24"/>
        <v>0.9</v>
      </c>
      <c r="S23" s="81">
        <v>0</v>
      </c>
      <c r="T23" s="81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>SUMIF(SharesElab!$B$2:$B$79,Det_RSD_share!$A24,SharesElab!C$2:C$79)</f>
        <v>2.5965857807936754E-2</v>
      </c>
      <c r="E24" s="46">
        <f t="shared" si="13"/>
        <v>1.8176100465555727E-2</v>
      </c>
      <c r="F24" s="46">
        <f t="shared" si="14"/>
        <v>1.2723270325889009E-2</v>
      </c>
      <c r="G24" s="46">
        <f t="shared" si="15"/>
        <v>2.1384000436721643E-3</v>
      </c>
      <c r="H24" s="46">
        <f t="shared" si="16"/>
        <v>3.5940089533998055E-4</v>
      </c>
      <c r="I24" s="46">
        <f t="shared" si="17"/>
        <v>2.8677411948567872E-7</v>
      </c>
      <c r="J24" s="46">
        <f t="shared" si="18"/>
        <v>2.2882356909264444E-10</v>
      </c>
      <c r="K24" s="23"/>
      <c r="L24" s="47">
        <f t="shared" si="19"/>
        <v>3.3755615150317782E-2</v>
      </c>
      <c r="M24" s="47">
        <f t="shared" si="20"/>
        <v>4.3882299695413116E-2</v>
      </c>
      <c r="N24" s="47">
        <f t="shared" si="21"/>
        <v>0.16293190700809029</v>
      </c>
      <c r="O24" s="47">
        <f t="shared" si="22"/>
        <v>0.60495476548754867</v>
      </c>
      <c r="P24" s="47">
        <f t="shared" si="23"/>
        <v>0.9</v>
      </c>
      <c r="Q24" s="47">
        <f t="shared" si="24"/>
        <v>0.9</v>
      </c>
      <c r="S24" s="81">
        <v>0</v>
      </c>
      <c r="T24" s="81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>SUMIF(SharesElab!$B$2:$B$79,Det_RSD_share!$A25,SharesElab!C$2:C$79)</f>
        <v>2.1637274225222124E-2</v>
      </c>
      <c r="E25" s="46">
        <f t="shared" si="13"/>
        <v>1.5146091957655485E-2</v>
      </c>
      <c r="F25" s="46">
        <f t="shared" si="14"/>
        <v>1.0602264370358839E-2</v>
      </c>
      <c r="G25" s="46">
        <f t="shared" si="15"/>
        <v>1.7819225727262094E-3</v>
      </c>
      <c r="H25" s="46">
        <f t="shared" si="16"/>
        <v>2.994877267980939E-4</v>
      </c>
      <c r="I25" s="46">
        <f t="shared" si="17"/>
        <v>2.3896804449539942E-7</v>
      </c>
      <c r="J25" s="46">
        <f t="shared" si="18"/>
        <v>1.9067801842996477E-10</v>
      </c>
      <c r="K25" s="23"/>
      <c r="L25" s="47">
        <f t="shared" si="19"/>
        <v>2.8128456492788761E-2</v>
      </c>
      <c r="M25" s="47">
        <f t="shared" si="20"/>
        <v>3.6566993440625389E-2</v>
      </c>
      <c r="N25" s="47">
        <f t="shared" si="21"/>
        <v>0.13577068695550129</v>
      </c>
      <c r="O25" s="47">
        <f t="shared" si="22"/>
        <v>0.21637274225222125</v>
      </c>
      <c r="P25" s="47">
        <f t="shared" si="23"/>
        <v>0.21637274225222125</v>
      </c>
      <c r="Q25" s="47">
        <f t="shared" si="24"/>
        <v>0.21637274225222125</v>
      </c>
      <c r="S25" s="81">
        <v>0</v>
      </c>
      <c r="T25" s="81">
        <f>D25*$Z$13</f>
        <v>0.21637274225222125</v>
      </c>
    </row>
    <row r="26" spans="1:22" ht="15.75" thickBot="1">
      <c r="A26" s="49" t="s">
        <v>116</v>
      </c>
      <c r="B26" s="49" t="s">
        <v>34</v>
      </c>
      <c r="C26" s="23"/>
      <c r="D26" s="45">
        <f>SUMIF(SharesElab!$B$2:$B$79,Det_RSD_share!$A26,SharesElab!C$2:C$79)</f>
        <v>6.8748571111261703E-2</v>
      </c>
      <c r="E26" s="46">
        <f t="shared" si="13"/>
        <v>4.8123999777883189E-2</v>
      </c>
      <c r="F26" s="46">
        <f t="shared" si="14"/>
        <v>3.368679984451823E-2</v>
      </c>
      <c r="G26" s="46">
        <f t="shared" si="15"/>
        <v>5.6617404498681759E-3</v>
      </c>
      <c r="H26" s="46">
        <f t="shared" si="16"/>
        <v>9.5156871740934403E-4</v>
      </c>
      <c r="I26" s="46">
        <f t="shared" si="17"/>
        <v>7.5927824500003372E-7</v>
      </c>
      <c r="J26" s="46">
        <f t="shared" si="18"/>
        <v>6.0584531919026098E-10</v>
      </c>
      <c r="K26" s="23"/>
      <c r="L26" s="47">
        <f t="shared" si="19"/>
        <v>8.9373142444640216E-2</v>
      </c>
      <c r="M26" s="47">
        <f t="shared" si="20"/>
        <v>0.11618508517803229</v>
      </c>
      <c r="N26" s="47">
        <f t="shared" si="21"/>
        <v>0.43138708831007155</v>
      </c>
      <c r="O26" s="47">
        <f t="shared" si="22"/>
        <v>0.9</v>
      </c>
      <c r="P26" s="47">
        <f t="shared" si="23"/>
        <v>0.9</v>
      </c>
      <c r="Q26" s="47">
        <f t="shared" si="24"/>
        <v>0.9</v>
      </c>
      <c r="S26" s="90">
        <f>S25</f>
        <v>0</v>
      </c>
      <c r="T26" s="90"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>SUMIF(SharesElab!$B$2:$B$79,Det_RSD_share!$A27,SharesElab!C$2:C$79)</f>
        <v>0.67812717502846676</v>
      </c>
      <c r="E27" s="46">
        <f t="shared" si="13"/>
        <v>0.47468902251992667</v>
      </c>
      <c r="F27" s="46">
        <f t="shared" si="14"/>
        <v>0.33228231576394868</v>
      </c>
      <c r="G27" s="46">
        <f t="shared" si="15"/>
        <v>5.5846688810446826E-2</v>
      </c>
      <c r="H27" s="46">
        <f t="shared" si="16"/>
        <v>9.3861529883717942E-3</v>
      </c>
      <c r="I27" s="46">
        <f t="shared" si="17"/>
        <v>7.4894241875828785E-6</v>
      </c>
      <c r="J27" s="46">
        <f t="shared" si="18"/>
        <v>5.9759812919138859E-9</v>
      </c>
      <c r="K27" s="23"/>
      <c r="L27" s="47">
        <f t="shared" si="19"/>
        <v>0.88156532753700678</v>
      </c>
      <c r="M27" s="47">
        <f t="shared" si="20"/>
        <v>0.9</v>
      </c>
      <c r="N27" s="47">
        <f t="shared" si="21"/>
        <v>0.9</v>
      </c>
      <c r="O27" s="47">
        <f t="shared" si="22"/>
        <v>0.9</v>
      </c>
      <c r="P27" s="47">
        <f t="shared" si="23"/>
        <v>0.9</v>
      </c>
      <c r="Q27" s="47">
        <f t="shared" si="24"/>
        <v>0.9</v>
      </c>
      <c r="S27" s="81">
        <v>0</v>
      </c>
      <c r="T27" s="81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>SUMIF(SharesElab!$B$2:$B$79,Det_RSD_share!$A28,SharesElab!C$2:C$79)</f>
        <v>0.13372757094899013</v>
      </c>
      <c r="E28" s="46">
        <f t="shared" si="13"/>
        <v>9.3609299664293086E-2</v>
      </c>
      <c r="F28" s="46">
        <f t="shared" si="14"/>
        <v>6.5526509765005153E-2</v>
      </c>
      <c r="G28" s="46">
        <f t="shared" si="15"/>
        <v>1.1013040496204411E-2</v>
      </c>
      <c r="H28" s="46">
        <f t="shared" si="16"/>
        <v>1.8509617161970747E-3</v>
      </c>
      <c r="I28" s="46">
        <f t="shared" si="17"/>
        <v>1.476924301654817E-6</v>
      </c>
      <c r="J28" s="46">
        <f t="shared" si="18"/>
        <v>1.1784713717905564E-9</v>
      </c>
      <c r="K28" s="23"/>
      <c r="L28" s="47">
        <f t="shared" si="19"/>
        <v>0.15537976680035717</v>
      </c>
      <c r="M28" s="47">
        <f t="shared" si="20"/>
        <v>0.15537976680035717</v>
      </c>
      <c r="N28" s="47">
        <f t="shared" si="21"/>
        <v>0.15537976680035717</v>
      </c>
      <c r="O28" s="47">
        <f t="shared" si="22"/>
        <v>0.15537976680035717</v>
      </c>
      <c r="P28" s="47">
        <f t="shared" si="23"/>
        <v>0.15537976680035717</v>
      </c>
      <c r="Q28" s="47">
        <f t="shared" si="24"/>
        <v>0.15537976680035717</v>
      </c>
      <c r="S28" s="81">
        <v>0</v>
      </c>
      <c r="T28" s="100">
        <f>SUM((RSDCK_share!G38*0.16*(RSDCK_share!J39+RSDCK_share!J38)/RSDCK_share!J38)/SUM(RSDCK_share!S38:S39)*1.4)</f>
        <v>0.15537976680035717</v>
      </c>
    </row>
    <row r="29" spans="1:22" ht="15.75" thickBot="1">
      <c r="A29" s="49" t="s">
        <v>119</v>
      </c>
      <c r="B29" s="49" t="s">
        <v>126</v>
      </c>
      <c r="C29" s="23"/>
      <c r="D29" s="45">
        <f>SUMIF(SharesElab!$B$2:$B$79,Det_RSD_share!$A29,SharesElab!C$2:C$79)+D30*Z9</f>
        <v>2.6460168304189777E-2</v>
      </c>
      <c r="E29" s="46">
        <f t="shared" si="13"/>
        <v>1.8522117812932844E-2</v>
      </c>
      <c r="F29" s="46">
        <f t="shared" si="14"/>
        <v>1.296548246905299E-2</v>
      </c>
      <c r="G29" s="46">
        <f t="shared" si="15"/>
        <v>2.1791086385737346E-3</v>
      </c>
      <c r="H29" s="46">
        <f t="shared" si="16"/>
        <v>3.6624278888508748E-4</v>
      </c>
      <c r="I29" s="46">
        <f t="shared" si="17"/>
        <v>2.9223342140298952E-7</v>
      </c>
      <c r="J29" s="46">
        <f t="shared" si="18"/>
        <v>2.3317966981649571E-10</v>
      </c>
      <c r="K29" s="23"/>
      <c r="L29" s="47">
        <f t="shared" si="19"/>
        <v>3.439821879544671E-2</v>
      </c>
      <c r="M29" s="47">
        <f t="shared" si="20"/>
        <v>4.471768443408073E-2</v>
      </c>
      <c r="N29" s="47">
        <f t="shared" si="21"/>
        <v>0.16603363206583141</v>
      </c>
      <c r="O29" s="47">
        <f t="shared" si="22"/>
        <v>0.61647125350618748</v>
      </c>
      <c r="P29" s="47">
        <f t="shared" si="23"/>
        <v>0.9</v>
      </c>
      <c r="Q29" s="47">
        <f t="shared" si="24"/>
        <v>0.9</v>
      </c>
      <c r="S29" s="81">
        <v>0</v>
      </c>
      <c r="T29" s="81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>SUMIF(SharesElab!$B$2:$B$79,Det_RSD_share!$A30,SharesElab!C$2:C$79)</f>
        <v>3.192048303810404E-2</v>
      </c>
      <c r="E30" s="46">
        <f t="shared" si="13"/>
        <v>2.2344338126672827E-2</v>
      </c>
      <c r="F30" s="46">
        <f t="shared" si="14"/>
        <v>1.5641036688670978E-2</v>
      </c>
      <c r="G30" s="46">
        <f t="shared" si="15"/>
        <v>2.6287890362649302E-3</v>
      </c>
      <c r="H30" s="46">
        <f t="shared" si="16"/>
        <v>4.4182057332504661E-4</v>
      </c>
      <c r="I30" s="46">
        <f t="shared" si="17"/>
        <v>3.5253864842515683E-7</v>
      </c>
      <c r="J30" s="46">
        <f t="shared" si="18"/>
        <v>2.8129857715340287E-10</v>
      </c>
      <c r="K30" s="23"/>
      <c r="L30" s="47">
        <f t="shared" si="19"/>
        <v>4.1496627949535257E-2</v>
      </c>
      <c r="M30" s="47">
        <f t="shared" si="20"/>
        <v>5.3945616334395832E-2</v>
      </c>
      <c r="N30" s="47">
        <f t="shared" si="21"/>
        <v>0.20029629725646839</v>
      </c>
      <c r="O30" s="47">
        <f t="shared" si="22"/>
        <v>0.74368613097245928</v>
      </c>
      <c r="P30" s="47">
        <f t="shared" si="23"/>
        <v>0.9</v>
      </c>
      <c r="Q30" s="47">
        <f t="shared" si="24"/>
        <v>0.9</v>
      </c>
      <c r="S30" s="81">
        <v>0</v>
      </c>
      <c r="T30" s="81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>SUMIF(SharesElab!$B$2:$B$79,Det_RSD_share!$A31,SharesElab!C$2:C$79)+D30*Z10</f>
        <v>7.0743239565682087E-3</v>
      </c>
      <c r="E31" s="46">
        <f t="shared" si="13"/>
        <v>4.9520267695977458E-3</v>
      </c>
      <c r="F31" s="46">
        <f t="shared" si="14"/>
        <v>3.4664187387184217E-3</v>
      </c>
      <c r="G31" s="46">
        <f t="shared" si="15"/>
        <v>5.8260099741640485E-4</v>
      </c>
      <c r="H31" s="46">
        <f t="shared" si="16"/>
        <v>9.7917749635775131E-5</v>
      </c>
      <c r="I31" s="46">
        <f t="shared" si="17"/>
        <v>7.8130791542006599E-8</v>
      </c>
      <c r="J31" s="46">
        <f t="shared" si="18"/>
        <v>6.2342329247629927E-11</v>
      </c>
      <c r="K31" s="23"/>
      <c r="L31" s="47">
        <f t="shared" si="19"/>
        <v>9.1966211435386708E-3</v>
      </c>
      <c r="M31" s="47">
        <f t="shared" si="20"/>
        <v>1.1955607486600274E-2</v>
      </c>
      <c r="N31" s="47">
        <f t="shared" si="21"/>
        <v>4.4390333705222773E-2</v>
      </c>
      <c r="O31" s="47">
        <f t="shared" si="22"/>
        <v>0.16481820172413281</v>
      </c>
      <c r="P31" s="47">
        <f t="shared" si="23"/>
        <v>0.9</v>
      </c>
      <c r="Q31" s="47">
        <f t="shared" si="24"/>
        <v>0.9</v>
      </c>
      <c r="S31" s="81">
        <v>0</v>
      </c>
      <c r="T31" s="81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>SUMIF(SharesElab!$B$2:$B$79,Det_RSD_share!$A32,SharesElab!C$2:C$79)</f>
        <v>6.7040189401442482E-5</v>
      </c>
      <c r="E32" s="46">
        <f t="shared" si="13"/>
        <v>4.6928132581009738E-5</v>
      </c>
      <c r="F32" s="46">
        <f t="shared" si="14"/>
        <v>3.2849692806706809E-5</v>
      </c>
      <c r="G32" s="46">
        <f t="shared" si="15"/>
        <v>5.5210478700232116E-6</v>
      </c>
      <c r="H32" s="46">
        <f t="shared" si="16"/>
        <v>9.2792251551480077E-7</v>
      </c>
      <c r="I32" s="46">
        <f t="shared" si="17"/>
        <v>7.4041040461506889E-10</v>
      </c>
      <c r="J32" s="46">
        <f t="shared" si="18"/>
        <v>5.9079024174568139E-13</v>
      </c>
      <c r="K32" s="23"/>
      <c r="L32" s="47">
        <f t="shared" si="19"/>
        <v>8.7152246221875227E-5</v>
      </c>
      <c r="M32" s="47">
        <f t="shared" si="20"/>
        <v>1.1329792008843781E-4</v>
      </c>
      <c r="N32" s="47">
        <f t="shared" si="21"/>
        <v>4.2066724643396352E-4</v>
      </c>
      <c r="O32" s="47">
        <f t="shared" si="22"/>
        <v>1.5619080393020563E-3</v>
      </c>
      <c r="P32" s="47">
        <f t="shared" si="23"/>
        <v>0.1</v>
      </c>
      <c r="Q32" s="47">
        <f t="shared" si="24"/>
        <v>0.1</v>
      </c>
      <c r="S32" s="81">
        <v>0</v>
      </c>
      <c r="T32" s="81">
        <v>0.1</v>
      </c>
      <c r="V32" s="76" t="s">
        <v>261</v>
      </c>
    </row>
    <row r="33" spans="1:26" ht="15">
      <c r="A33" s="49" t="s">
        <v>220</v>
      </c>
      <c r="B33" s="49" t="s">
        <v>135</v>
      </c>
      <c r="C33" s="23"/>
      <c r="D33" s="45">
        <f>SUMIF(SharesElab!$B$2:$B$79,Det_RSD_share!$A33,SharesElab!C$2:C$79)</f>
        <v>2.6353486432022934E-2</v>
      </c>
      <c r="E33" s="46">
        <f t="shared" si="13"/>
        <v>1.8447440502416052E-2</v>
      </c>
      <c r="F33" s="46">
        <f t="shared" si="14"/>
        <v>1.2913208351691236E-2</v>
      </c>
      <c r="G33" s="46">
        <f t="shared" si="15"/>
        <v>2.1703229276687449E-3</v>
      </c>
      <c r="H33" s="46">
        <f t="shared" si="16"/>
        <v>3.6476617445328584E-4</v>
      </c>
      <c r="I33" s="46">
        <f t="shared" si="17"/>
        <v>2.9105519728337737E-7</v>
      </c>
      <c r="J33" s="46">
        <f t="shared" si="18"/>
        <v>2.3223953808939211E-10</v>
      </c>
      <c r="K33" s="23"/>
      <c r="L33" s="47">
        <f t="shared" si="19"/>
        <v>3.4259532361629812E-2</v>
      </c>
      <c r="M33" s="47">
        <f t="shared" si="20"/>
        <v>4.453739207011876E-2</v>
      </c>
      <c r="N33" s="47">
        <f t="shared" si="21"/>
        <v>0.16536421913890612</v>
      </c>
      <c r="O33" s="47">
        <f t="shared" si="22"/>
        <v>0.5</v>
      </c>
      <c r="P33" s="47">
        <f t="shared" si="23"/>
        <v>0.5</v>
      </c>
      <c r="Q33" s="47">
        <f t="shared" si="24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281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255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266</v>
      </c>
    </row>
    <row r="46" spans="1:26" s="23" customFormat="1" ht="15.75" thickBot="1">
      <c r="A46" s="23" t="s">
        <v>140</v>
      </c>
      <c r="B46" s="23" t="s">
        <v>253</v>
      </c>
      <c r="D46" s="23" t="str">
        <f t="shared" ref="D46:D58" si="25">IF(Z46="","UC-LO_"&amp;A6,"\I: DISABLED")</f>
        <v>\I: DISABLED</v>
      </c>
      <c r="E46" s="23" t="str">
        <f>A46</f>
        <v>RSDCOA</v>
      </c>
      <c r="F46" s="23" t="str">
        <f t="shared" ref="F46:F72" si="26">H46</f>
        <v>RSDSH_Det</v>
      </c>
      <c r="G46" s="29"/>
      <c r="H46" s="23" t="str">
        <f t="shared" ref="H46:H72" si="27">B46</f>
        <v>RSDSH_Det</v>
      </c>
      <c r="I46" s="24">
        <v>1</v>
      </c>
      <c r="J46" s="32">
        <f t="shared" ref="J46:J58" si="28">IF(E6="","",-E6)</f>
        <v>-5.1486389023641818E-2</v>
      </c>
      <c r="K46" s="32">
        <f t="shared" ref="K46:K58" si="29">IF(F6="","",-F6)</f>
        <v>-3.604047231654927E-2</v>
      </c>
      <c r="L46" s="32">
        <f t="shared" ref="L46:L58" si="30">IF(G6="","",-G6)</f>
        <v>-6.0573221822424325E-3</v>
      </c>
      <c r="M46" s="32">
        <f t="shared" ref="M46:M58" si="31">IF(H6="","",-H6)</f>
        <v>-1.0180541391694852E-3</v>
      </c>
      <c r="N46" s="32">
        <f t="shared" ref="N46:N58" si="32">IF(I6="","",-I6)</f>
        <v>-8.1232846977997608E-7</v>
      </c>
      <c r="O46" s="32">
        <f t="shared" ref="O46:O58" si="33">IF(J6="","",-J6)</f>
        <v>-6.4817529581815417E-10</v>
      </c>
      <c r="P46" s="24">
        <v>0</v>
      </c>
      <c r="Q46" s="24">
        <v>5</v>
      </c>
      <c r="R46" s="23" t="s">
        <v>329</v>
      </c>
      <c r="Z46" s="84" t="s">
        <v>265</v>
      </c>
    </row>
    <row r="47" spans="1:26" s="23" customFormat="1" ht="15.75" thickBot="1">
      <c r="A47" s="23" t="s">
        <v>198</v>
      </c>
      <c r="B47" s="23" t="s">
        <v>253</v>
      </c>
      <c r="D47" s="23" t="str">
        <f t="shared" si="25"/>
        <v>\I: DISABLED</v>
      </c>
      <c r="E47" s="77" t="str">
        <f t="shared" ref="E47:E72" si="34">A47</f>
        <v>RSDBDL</v>
      </c>
      <c r="F47" s="23" t="str">
        <f t="shared" si="26"/>
        <v>RSDSH_Det</v>
      </c>
      <c r="G47" s="26"/>
      <c r="H47" s="23" t="str">
        <f t="shared" si="27"/>
        <v>RSDSH_Det</v>
      </c>
      <c r="I47" s="24">
        <v>1</v>
      </c>
      <c r="J47" s="32" t="str">
        <f t="shared" si="28"/>
        <v/>
      </c>
      <c r="K47" s="32" t="str">
        <f t="shared" si="29"/>
        <v/>
      </c>
      <c r="L47" s="32" t="str">
        <f t="shared" si="30"/>
        <v/>
      </c>
      <c r="M47" s="32" t="str">
        <f t="shared" si="31"/>
        <v/>
      </c>
      <c r="N47" s="32" t="str">
        <f t="shared" si="32"/>
        <v/>
      </c>
      <c r="O47" s="32" t="str">
        <f t="shared" si="33"/>
        <v/>
      </c>
      <c r="P47" s="24">
        <v>0</v>
      </c>
      <c r="Q47" s="24">
        <v>5</v>
      </c>
      <c r="R47" s="23" t="s">
        <v>330</v>
      </c>
      <c r="Z47" s="84" t="s">
        <v>265</v>
      </c>
    </row>
    <row r="48" spans="1:26" s="23" customFormat="1" ht="15.75" thickBot="1">
      <c r="A48" s="23" t="s">
        <v>199</v>
      </c>
      <c r="B48" s="23" t="s">
        <v>253</v>
      </c>
      <c r="D48" s="23" t="str">
        <f t="shared" si="25"/>
        <v>\I: DISABLED</v>
      </c>
      <c r="E48" s="77" t="str">
        <f t="shared" si="34"/>
        <v>RSDETH</v>
      </c>
      <c r="F48" s="23" t="str">
        <f t="shared" si="26"/>
        <v>RSDSH_Det</v>
      </c>
      <c r="G48" s="26"/>
      <c r="H48" s="23" t="str">
        <f t="shared" si="27"/>
        <v>RSDSH_Det</v>
      </c>
      <c r="I48" s="24">
        <v>1</v>
      </c>
      <c r="J48" s="32" t="str">
        <f t="shared" si="28"/>
        <v/>
      </c>
      <c r="K48" s="32" t="str">
        <f t="shared" si="29"/>
        <v/>
      </c>
      <c r="L48" s="32" t="str">
        <f t="shared" si="30"/>
        <v/>
      </c>
      <c r="M48" s="32" t="str">
        <f t="shared" si="31"/>
        <v/>
      </c>
      <c r="N48" s="32" t="str">
        <f t="shared" si="32"/>
        <v/>
      </c>
      <c r="O48" s="32" t="str">
        <f t="shared" si="33"/>
        <v/>
      </c>
      <c r="P48" s="24">
        <v>0</v>
      </c>
      <c r="Q48" s="24">
        <v>5</v>
      </c>
      <c r="R48" s="23" t="s">
        <v>331</v>
      </c>
      <c r="Z48" s="84" t="s">
        <v>265</v>
      </c>
    </row>
    <row r="49" spans="1:26" s="23" customFormat="1" ht="15.75" thickBot="1">
      <c r="A49" s="23" t="s">
        <v>200</v>
      </c>
      <c r="B49" s="23" t="s">
        <v>253</v>
      </c>
      <c r="D49" s="23" t="str">
        <f t="shared" si="25"/>
        <v>\I: DISABLED</v>
      </c>
      <c r="E49" s="23" t="str">
        <f t="shared" si="34"/>
        <v>RSDLPG</v>
      </c>
      <c r="F49" s="23" t="str">
        <f t="shared" si="26"/>
        <v>RSDSH_Det</v>
      </c>
      <c r="G49" s="26"/>
      <c r="H49" s="23" t="str">
        <f t="shared" si="27"/>
        <v>RSDSH_Det</v>
      </c>
      <c r="I49" s="24">
        <v>1</v>
      </c>
      <c r="J49" s="32">
        <f t="shared" si="28"/>
        <v>-2.0081675736019582E-2</v>
      </c>
      <c r="K49" s="32">
        <f t="shared" si="29"/>
        <v>-1.4057173015213706E-2</v>
      </c>
      <c r="L49" s="32">
        <f t="shared" si="30"/>
        <v>-2.3625890686669667E-3</v>
      </c>
      <c r="M49" s="32">
        <f t="shared" si="31"/>
        <v>-3.970803447708569E-4</v>
      </c>
      <c r="N49" s="32">
        <f t="shared" si="32"/>
        <v>-3.168394061150376E-7</v>
      </c>
      <c r="O49" s="32">
        <f t="shared" si="33"/>
        <v>-2.5281334266308277E-10</v>
      </c>
      <c r="P49" s="24">
        <v>0</v>
      </c>
      <c r="Q49" s="24">
        <v>5</v>
      </c>
      <c r="R49" s="23" t="s">
        <v>332</v>
      </c>
      <c r="Z49" s="84" t="s">
        <v>265</v>
      </c>
    </row>
    <row r="50" spans="1:26" s="23" customFormat="1" ht="15.75" thickBot="1">
      <c r="A50" s="23" t="s">
        <v>201</v>
      </c>
      <c r="B50" s="23" t="s">
        <v>253</v>
      </c>
      <c r="D50" s="88" t="str">
        <f t="shared" si="25"/>
        <v>\I: DISABLED</v>
      </c>
      <c r="E50" s="23" t="str">
        <f t="shared" si="34"/>
        <v>RSDELC</v>
      </c>
      <c r="F50" s="23" t="str">
        <f t="shared" si="26"/>
        <v>RSDSH_Det</v>
      </c>
      <c r="G50" s="26"/>
      <c r="H50" s="23" t="str">
        <f t="shared" si="27"/>
        <v>RSDSH_Det</v>
      </c>
      <c r="I50" s="24">
        <v>1</v>
      </c>
      <c r="J50" s="86">
        <f>MAX(IF(IF(E10="",0,E10)+IF(E11="",0,E11)=0,"",IF(E10="",0,-E10)+IF(E11="",0,-E11)),-$T$10)</f>
        <v>-3.5296431205573166E-2</v>
      </c>
      <c r="K50" s="86">
        <f t="shared" ref="K50:O50" si="35">MAX(IF(IF(F10="",0,F10)+IF(F11="",0,F11)=0,"",IF(F10="",0,-F10)+IF(F11="",0,-F11)),-$T$10)</f>
        <v>-2.470750184390122E-2</v>
      </c>
      <c r="L50" s="86">
        <f t="shared" si="35"/>
        <v>-4.1525898349044753E-3</v>
      </c>
      <c r="M50" s="86">
        <f t="shared" si="35"/>
        <v>-6.9792577355239495E-4</v>
      </c>
      <c r="N50" s="86">
        <f t="shared" si="35"/>
        <v>-5.5689079179259474E-7</v>
      </c>
      <c r="O50" s="86">
        <f t="shared" si="35"/>
        <v>-4.4435578357402649E-10</v>
      </c>
      <c r="P50" s="24">
        <v>0</v>
      </c>
      <c r="Q50" s="24">
        <v>5</v>
      </c>
      <c r="R50" s="23" t="s">
        <v>333</v>
      </c>
      <c r="Z50" s="84" t="s">
        <v>265</v>
      </c>
    </row>
    <row r="51" spans="1:26" s="23" customFormat="1" ht="15.75" thickBot="1">
      <c r="A51" s="23" t="s">
        <v>201</v>
      </c>
      <c r="B51" s="23" t="s">
        <v>253</v>
      </c>
      <c r="D51" s="23" t="str">
        <f t="shared" si="25"/>
        <v>\I: DISABLED</v>
      </c>
      <c r="E51" s="23" t="str">
        <f t="shared" si="34"/>
        <v>RSDELC</v>
      </c>
      <c r="F51" s="23" t="str">
        <f t="shared" si="26"/>
        <v>RSDSH_Det</v>
      </c>
      <c r="G51" s="26"/>
      <c r="H51" s="23" t="str">
        <f t="shared" si="27"/>
        <v>RSDSH_Det</v>
      </c>
      <c r="I51" s="24">
        <v>1</v>
      </c>
      <c r="J51" s="32">
        <f t="shared" si="28"/>
        <v>-1.8719900061055537E-2</v>
      </c>
      <c r="K51" s="32">
        <f t="shared" si="29"/>
        <v>-1.3103930042738876E-2</v>
      </c>
      <c r="L51" s="32">
        <f t="shared" si="30"/>
        <v>-2.2023775222831219E-3</v>
      </c>
      <c r="M51" s="32">
        <f t="shared" si="31"/>
        <v>-3.7015359017012416E-4</v>
      </c>
      <c r="N51" s="32">
        <f t="shared" si="32"/>
        <v>-2.9535393837871642E-7</v>
      </c>
      <c r="O51" s="32">
        <f t="shared" si="33"/>
        <v>-2.3566960103162988E-10</v>
      </c>
      <c r="P51" s="24">
        <v>0</v>
      </c>
      <c r="Q51" s="24">
        <v>5</v>
      </c>
      <c r="R51" s="23" t="s">
        <v>334</v>
      </c>
      <c r="Z51" s="84" t="s">
        <v>265</v>
      </c>
    </row>
    <row r="52" spans="1:26" s="23" customFormat="1" ht="15.75" thickBot="1">
      <c r="A52" s="23" t="s">
        <v>202</v>
      </c>
      <c r="B52" s="23" t="s">
        <v>253</v>
      </c>
      <c r="D52" s="23" t="str">
        <f t="shared" si="25"/>
        <v>\I: DISABLED</v>
      </c>
      <c r="E52" s="23" t="str">
        <f t="shared" si="34"/>
        <v>RSDKER</v>
      </c>
      <c r="F52" s="23" t="str">
        <f t="shared" si="26"/>
        <v>RSDSH_Det</v>
      </c>
      <c r="G52" s="26"/>
      <c r="H52" s="23" t="str">
        <f t="shared" si="27"/>
        <v>RSDSH_Det</v>
      </c>
      <c r="I52" s="24">
        <v>1</v>
      </c>
      <c r="J52" s="32">
        <f t="shared" si="28"/>
        <v>-0.44020058892238723</v>
      </c>
      <c r="K52" s="32">
        <f t="shared" si="29"/>
        <v>-0.30814041224567107</v>
      </c>
      <c r="L52" s="32">
        <f t="shared" si="30"/>
        <v>-5.178915908612991E-2</v>
      </c>
      <c r="M52" s="32">
        <f t="shared" si="31"/>
        <v>-8.7042039676058502E-3</v>
      </c>
      <c r="N52" s="32">
        <f t="shared" si="32"/>
        <v>-6.9452816089193598E-6</v>
      </c>
      <c r="O52" s="32">
        <f t="shared" si="33"/>
        <v>-5.5417975965079992E-9</v>
      </c>
      <c r="P52" s="24">
        <v>0</v>
      </c>
      <c r="Q52" s="24">
        <v>5</v>
      </c>
      <c r="R52" s="23" t="s">
        <v>335</v>
      </c>
      <c r="Z52" s="84" t="s">
        <v>265</v>
      </c>
    </row>
    <row r="53" spans="1:26" s="23" customFormat="1" ht="15.75" thickBot="1">
      <c r="A53" s="23" t="s">
        <v>203</v>
      </c>
      <c r="B53" s="23" t="s">
        <v>253</v>
      </c>
      <c r="D53" s="23" t="str">
        <f>IF(Z53="","UC-LO_"&amp;A13,"\I: DISABLED")</f>
        <v>\I: DISABLED</v>
      </c>
      <c r="E53" s="23" t="str">
        <f t="shared" si="34"/>
        <v>RSDGAS</v>
      </c>
      <c r="F53" s="23" t="str">
        <f t="shared" si="26"/>
        <v>RSDSH_Det</v>
      </c>
      <c r="G53" s="26"/>
      <c r="H53" s="23" t="str">
        <f t="shared" si="27"/>
        <v>RSDSH_Det</v>
      </c>
      <c r="I53" s="24">
        <v>1</v>
      </c>
      <c r="J53" s="32">
        <f t="shared" si="28"/>
        <v>-7.8924103630542988E-2</v>
      </c>
      <c r="K53" s="32">
        <f t="shared" si="29"/>
        <v>-5.5246872541380089E-2</v>
      </c>
      <c r="L53" s="32">
        <f t="shared" si="30"/>
        <v>-9.2853418680297461E-3</v>
      </c>
      <c r="M53" s="32">
        <f t="shared" si="31"/>
        <v>-1.5605874077597589E-3</v>
      </c>
      <c r="N53" s="32">
        <f t="shared" si="32"/>
        <v>-1.2452280602066651E-6</v>
      </c>
      <c r="O53" s="32">
        <f t="shared" si="33"/>
        <v>-9.9359568981268908E-10</v>
      </c>
      <c r="P53" s="24">
        <v>0</v>
      </c>
      <c r="Q53" s="24">
        <v>5</v>
      </c>
      <c r="R53" s="23" t="s">
        <v>336</v>
      </c>
      <c r="Z53" s="84" t="s">
        <v>265</v>
      </c>
    </row>
    <row r="54" spans="1:26" s="23" customFormat="1" ht="15.75" thickBot="1">
      <c r="A54" s="23" t="s">
        <v>141</v>
      </c>
      <c r="B54" s="23" t="s">
        <v>253</v>
      </c>
      <c r="D54" s="23" t="str">
        <f t="shared" si="25"/>
        <v>\I: DISABLED</v>
      </c>
      <c r="E54" s="23" t="str">
        <f>A55</f>
        <v>RSDSMF</v>
      </c>
      <c r="F54" s="23" t="str">
        <f t="shared" si="26"/>
        <v>RSDSH_Det</v>
      </c>
      <c r="G54" s="26"/>
      <c r="H54" s="23" t="str">
        <f t="shared" si="27"/>
        <v>RSDSH_Det</v>
      </c>
      <c r="I54" s="24">
        <v>1</v>
      </c>
      <c r="J54" s="32">
        <f t="shared" si="28"/>
        <v>-6.123226495593484E-2</v>
      </c>
      <c r="K54" s="32">
        <f t="shared" si="29"/>
        <v>-4.2862585469154384E-2</v>
      </c>
      <c r="L54" s="32">
        <f t="shared" si="30"/>
        <v>-7.2039147398007741E-3</v>
      </c>
      <c r="M54" s="32">
        <f t="shared" si="31"/>
        <v>-1.2107619503183157E-3</v>
      </c>
      <c r="N54" s="32">
        <f t="shared" si="32"/>
        <v>-9.6609439962814975E-7</v>
      </c>
      <c r="O54" s="32">
        <f t="shared" si="33"/>
        <v>-7.708686160376081E-10</v>
      </c>
      <c r="P54" s="24">
        <v>0</v>
      </c>
      <c r="Q54" s="24">
        <v>5</v>
      </c>
      <c r="R54" s="23" t="s">
        <v>337</v>
      </c>
      <c r="Z54" s="84" t="s">
        <v>265</v>
      </c>
    </row>
    <row r="55" spans="1:26" s="23" customFormat="1" ht="15.75" thickBot="1">
      <c r="A55" s="56" t="s">
        <v>170</v>
      </c>
      <c r="B55" s="23" t="s">
        <v>253</v>
      </c>
      <c r="D55" s="23" t="str">
        <f t="shared" si="25"/>
        <v>\I: DISABLED</v>
      </c>
      <c r="F55" s="23" t="str">
        <f t="shared" si="26"/>
        <v>RSDSH_Det</v>
      </c>
      <c r="G55" s="26"/>
      <c r="H55" s="23" t="str">
        <f t="shared" si="27"/>
        <v>RSDSH_Det</v>
      </c>
      <c r="I55" s="24">
        <v>1</v>
      </c>
      <c r="J55" s="32">
        <f t="shared" si="28"/>
        <v>-7.7264845110440822E-2</v>
      </c>
      <c r="K55" s="32">
        <f t="shared" si="29"/>
        <v>-5.4085391577308572E-2</v>
      </c>
      <c r="L55" s="32">
        <f t="shared" si="30"/>
        <v>-9.0901317623982483E-3</v>
      </c>
      <c r="M55" s="32">
        <f t="shared" si="31"/>
        <v>-1.527778445306273E-3</v>
      </c>
      <c r="N55" s="32">
        <f t="shared" si="32"/>
        <v>-1.219049045516296E-6</v>
      </c>
      <c r="O55" s="32">
        <f t="shared" si="33"/>
        <v>-9.7270686069685884E-10</v>
      </c>
      <c r="P55" s="24">
        <v>0</v>
      </c>
      <c r="Q55" s="24">
        <v>5</v>
      </c>
      <c r="R55" s="23" t="s">
        <v>338</v>
      </c>
      <c r="Z55" s="84" t="s">
        <v>265</v>
      </c>
    </row>
    <row r="56" spans="1:26" s="23" customFormat="1" ht="15.75" thickBot="1">
      <c r="A56" s="23" t="s">
        <v>142</v>
      </c>
      <c r="B56" s="23" t="s">
        <v>253</v>
      </c>
      <c r="D56" s="23" t="str">
        <f t="shared" si="25"/>
        <v>\I: DISABLED</v>
      </c>
      <c r="E56" s="23" t="str">
        <f t="shared" si="34"/>
        <v>RSDWOO</v>
      </c>
      <c r="F56" s="23" t="str">
        <f t="shared" si="26"/>
        <v>RSDSH_Det</v>
      </c>
      <c r="G56" s="26"/>
      <c r="H56" s="23" t="str">
        <f t="shared" si="27"/>
        <v>RSDSH_Det</v>
      </c>
      <c r="I56" s="24">
        <v>1</v>
      </c>
      <c r="J56" s="32">
        <f>IF(E16="","",-E16)</f>
        <v>-1.093180853469637E-2</v>
      </c>
      <c r="K56" s="32">
        <f t="shared" si="29"/>
        <v>-7.6522659742874581E-3</v>
      </c>
      <c r="L56" s="32">
        <f t="shared" si="30"/>
        <v>-1.2861163422984924E-3</v>
      </c>
      <c r="M56" s="32">
        <f t="shared" si="31"/>
        <v>-2.1615757365010756E-4</v>
      </c>
      <c r="N56" s="32">
        <f t="shared" si="32"/>
        <v>-1.7247702678935038E-7</v>
      </c>
      <c r="O56" s="32">
        <f t="shared" si="33"/>
        <v>-1.3762332851796183E-10</v>
      </c>
      <c r="P56" s="24">
        <v>0</v>
      </c>
      <c r="Q56" s="24">
        <v>5</v>
      </c>
      <c r="R56" s="23" t="s">
        <v>339</v>
      </c>
      <c r="Z56" s="84" t="s">
        <v>265</v>
      </c>
    </row>
    <row r="57" spans="1:26" s="23" customFormat="1" ht="15.75" thickBot="1">
      <c r="A57" s="23" t="s">
        <v>143</v>
      </c>
      <c r="B57" s="26" t="s">
        <v>253</v>
      </c>
      <c r="C57" s="26"/>
      <c r="D57" s="23" t="str">
        <f t="shared" si="25"/>
        <v>\I: DISABLED</v>
      </c>
      <c r="E57" s="23" t="str">
        <f t="shared" si="34"/>
        <v>RSDHET</v>
      </c>
      <c r="F57" s="23" t="str">
        <f t="shared" si="26"/>
        <v>RSDSH_Det</v>
      </c>
      <c r="G57" s="26"/>
      <c r="H57" s="23" t="str">
        <f t="shared" si="27"/>
        <v>RSDSH_Det</v>
      </c>
      <c r="I57" s="24">
        <v>1</v>
      </c>
      <c r="J57" s="32">
        <f t="shared" si="28"/>
        <v>-1.8467379912038093E-3</v>
      </c>
      <c r="K57" s="32">
        <f t="shared" si="29"/>
        <v>-1.2927165938426664E-3</v>
      </c>
      <c r="L57" s="32">
        <f t="shared" si="30"/>
        <v>-2.1726687792713686E-4</v>
      </c>
      <c r="M57" s="32">
        <f t="shared" si="31"/>
        <v>-3.6516044173213875E-5</v>
      </c>
      <c r="N57" s="32">
        <f t="shared" si="32"/>
        <v>-2.9136979208044409E-8</v>
      </c>
      <c r="O57" s="32">
        <f t="shared" si="33"/>
        <v>-2.3249056040762599E-11</v>
      </c>
      <c r="P57" s="24">
        <v>0</v>
      </c>
      <c r="Q57" s="24">
        <v>5</v>
      </c>
      <c r="R57" s="23" t="s">
        <v>340</v>
      </c>
      <c r="Z57" s="84" t="s">
        <v>265</v>
      </c>
    </row>
    <row r="58" spans="1:26" s="23" customFormat="1" ht="15.75" thickBot="1">
      <c r="A58" s="53" t="s">
        <v>144</v>
      </c>
      <c r="B58" s="53" t="s">
        <v>253</v>
      </c>
      <c r="C58" s="53"/>
      <c r="D58" s="53" t="str">
        <f t="shared" si="25"/>
        <v>\I: DISABLED</v>
      </c>
      <c r="E58" s="53" t="str">
        <f t="shared" si="34"/>
        <v>RSDGEO</v>
      </c>
      <c r="F58" s="53" t="str">
        <f t="shared" si="26"/>
        <v>RSDSH_Det</v>
      </c>
      <c r="G58" s="53"/>
      <c r="H58" s="53" t="str">
        <f t="shared" si="27"/>
        <v>RSDSH_Det</v>
      </c>
      <c r="I58" s="54">
        <v>1</v>
      </c>
      <c r="J58" s="55" t="str">
        <f t="shared" si="28"/>
        <v/>
      </c>
      <c r="K58" s="55" t="str">
        <f t="shared" si="29"/>
        <v/>
      </c>
      <c r="L58" s="55" t="str">
        <f t="shared" si="30"/>
        <v/>
      </c>
      <c r="M58" s="55" t="str">
        <f t="shared" si="31"/>
        <v/>
      </c>
      <c r="N58" s="55" t="str">
        <f t="shared" si="32"/>
        <v/>
      </c>
      <c r="O58" s="55" t="str">
        <f t="shared" si="33"/>
        <v/>
      </c>
      <c r="P58" s="54">
        <v>0</v>
      </c>
      <c r="Q58" s="54">
        <v>5</v>
      </c>
      <c r="R58" s="53" t="s">
        <v>341</v>
      </c>
      <c r="Z58" s="84" t="s">
        <v>265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 t="s">
        <v>265</v>
      </c>
    </row>
    <row r="60" spans="1:26" s="23" customFormat="1" ht="15.75" thickBot="1">
      <c r="A60" s="23" t="s">
        <v>140</v>
      </c>
      <c r="B60" s="26" t="s">
        <v>254</v>
      </c>
      <c r="C60" s="26"/>
      <c r="D60" s="23" t="str">
        <f t="shared" ref="D60:D72" si="36">IF(Z60="","UC-LO_"&amp;A21,"\I: DISABLED")</f>
        <v>\I: DISABLED</v>
      </c>
      <c r="E60" s="23" t="str">
        <f t="shared" si="34"/>
        <v>RSDCOA</v>
      </c>
      <c r="F60" s="23" t="str">
        <f t="shared" si="26"/>
        <v>RSDWH_Det</v>
      </c>
      <c r="G60" s="26" t="str">
        <f t="shared" ref="G60:G68" si="37">LEFT(A21,12)&amp;"*"</f>
        <v>R-WH_Det_COA*</v>
      </c>
      <c r="H60" s="23" t="str">
        <f t="shared" si="27"/>
        <v>RSDWH_Det</v>
      </c>
      <c r="I60" s="24">
        <v>1</v>
      </c>
      <c r="J60" s="33">
        <f t="shared" ref="J60:O63" si="38">IF(E21="","",-E21)</f>
        <v>-8.2782338924058622E-3</v>
      </c>
      <c r="K60" s="33">
        <f t="shared" si="38"/>
        <v>-5.7947637246841032E-3</v>
      </c>
      <c r="L60" s="33">
        <f t="shared" si="38"/>
        <v>-9.7392593920765669E-4</v>
      </c>
      <c r="M60" s="33">
        <f t="shared" si="38"/>
        <v>-1.636877326026308E-4</v>
      </c>
      <c r="N60" s="33">
        <f t="shared" si="38"/>
        <v>-1.3061015149481406E-7</v>
      </c>
      <c r="O60" s="33">
        <f t="shared" si="38"/>
        <v>-1.0421679989245634E-10</v>
      </c>
      <c r="P60" s="24">
        <v>0</v>
      </c>
      <c r="Q60" s="24">
        <v>5</v>
      </c>
      <c r="R60" s="23" t="s">
        <v>342</v>
      </c>
      <c r="Z60" s="84" t="s">
        <v>265</v>
      </c>
    </row>
    <row r="61" spans="1:26" s="23" customFormat="1" ht="15.75" thickBot="1">
      <c r="A61" s="23" t="s">
        <v>198</v>
      </c>
      <c r="B61" s="26" t="s">
        <v>254</v>
      </c>
      <c r="C61" s="26"/>
      <c r="D61" s="23" t="str">
        <f t="shared" si="36"/>
        <v>\I: DISABLED</v>
      </c>
      <c r="E61" s="77" t="str">
        <f t="shared" si="34"/>
        <v>RSDBDL</v>
      </c>
      <c r="F61" s="77" t="str">
        <f t="shared" si="26"/>
        <v>RSDWH_Det</v>
      </c>
      <c r="G61" s="26" t="str">
        <f t="shared" si="37"/>
        <v>R-WH_Det_BDL*</v>
      </c>
      <c r="H61" s="78" t="str">
        <f t="shared" si="27"/>
        <v>RSDWH_Det</v>
      </c>
      <c r="I61" s="77">
        <v>1</v>
      </c>
      <c r="J61" s="79">
        <f t="shared" si="38"/>
        <v>-4.0973201029448246E-6</v>
      </c>
      <c r="K61" s="80">
        <f t="shared" si="38"/>
        <v>-2.8681240720613771E-6</v>
      </c>
      <c r="L61" s="80">
        <f t="shared" si="38"/>
        <v>-4.8204561279135543E-7</v>
      </c>
      <c r="M61" s="80">
        <f t="shared" si="38"/>
        <v>-8.1017406141843072E-8</v>
      </c>
      <c r="N61" s="80">
        <f t="shared" si="38"/>
        <v>-6.4645624456117198E-11</v>
      </c>
      <c r="O61" s="80">
        <f t="shared" si="38"/>
        <v>-5.1582208815779149E-14</v>
      </c>
      <c r="P61" s="79">
        <v>0</v>
      </c>
      <c r="Q61" s="79">
        <v>5</v>
      </c>
      <c r="R61" s="79" t="s">
        <v>343</v>
      </c>
      <c r="Z61" s="84" t="s">
        <v>265</v>
      </c>
    </row>
    <row r="62" spans="1:26" s="23" customFormat="1" ht="15">
      <c r="A62" s="23" t="s">
        <v>199</v>
      </c>
      <c r="B62" s="26" t="s">
        <v>254</v>
      </c>
      <c r="C62" s="26"/>
      <c r="D62" s="23" t="str">
        <f t="shared" si="36"/>
        <v>\I: DISABLED</v>
      </c>
      <c r="E62" s="77" t="str">
        <f t="shared" si="34"/>
        <v>RSDETH</v>
      </c>
      <c r="F62" s="77" t="str">
        <f t="shared" si="26"/>
        <v>RSDWH_Det</v>
      </c>
      <c r="G62" s="26" t="str">
        <f t="shared" si="37"/>
        <v>R-WH_Det_ETH*</v>
      </c>
      <c r="H62" s="78" t="str">
        <f t="shared" si="27"/>
        <v>RSDWH_Det</v>
      </c>
      <c r="I62" s="77">
        <v>1</v>
      </c>
      <c r="J62" s="79">
        <f t="shared" si="38"/>
        <v>-4.641184649376348E-6</v>
      </c>
      <c r="K62" s="80">
        <f t="shared" si="38"/>
        <v>-3.2488292545634435E-6</v>
      </c>
      <c r="L62" s="80">
        <f t="shared" si="38"/>
        <v>-5.4603073281447769E-7</v>
      </c>
      <c r="M62" s="80">
        <f t="shared" si="38"/>
        <v>-9.1771385264129227E-8</v>
      </c>
      <c r="N62" s="80">
        <f t="shared" si="38"/>
        <v>-7.3226468114961347E-11</v>
      </c>
      <c r="O62" s="80">
        <f t="shared" si="38"/>
        <v>-5.8429058438625826E-14</v>
      </c>
      <c r="P62" s="79">
        <v>0</v>
      </c>
      <c r="Q62" s="79">
        <v>5</v>
      </c>
      <c r="R62" s="79" t="s">
        <v>344</v>
      </c>
      <c r="Z62" s="84" t="s">
        <v>265</v>
      </c>
    </row>
    <row r="63" spans="1:26" s="23" customFormat="1" ht="15">
      <c r="A63" s="23" t="s">
        <v>200</v>
      </c>
      <c r="B63" s="26" t="s">
        <v>254</v>
      </c>
      <c r="C63" s="26"/>
      <c r="D63" s="23" t="str">
        <f t="shared" si="36"/>
        <v>\I: DISABLED</v>
      </c>
      <c r="E63" s="23" t="str">
        <f t="shared" si="34"/>
        <v>RSDLPG</v>
      </c>
      <c r="F63" s="23" t="str">
        <f t="shared" si="26"/>
        <v>RSDWH_Det</v>
      </c>
      <c r="G63" s="26" t="str">
        <f t="shared" si="37"/>
        <v>R-WH_Det_LPG*</v>
      </c>
      <c r="H63" s="23" t="str">
        <f t="shared" si="27"/>
        <v>RSDWH_Det</v>
      </c>
      <c r="I63" s="24">
        <v>1</v>
      </c>
      <c r="J63" s="33">
        <f t="shared" si="38"/>
        <v>-1.8176100465555727E-2</v>
      </c>
      <c r="K63" s="33">
        <f t="shared" si="38"/>
        <v>-1.2723270325889009E-2</v>
      </c>
      <c r="L63" s="33">
        <f t="shared" si="38"/>
        <v>-2.1384000436721643E-3</v>
      </c>
      <c r="M63" s="33">
        <f t="shared" si="38"/>
        <v>-3.5940089533998055E-4</v>
      </c>
      <c r="N63" s="33">
        <f t="shared" si="38"/>
        <v>-2.8677411948567872E-7</v>
      </c>
      <c r="O63" s="33">
        <f t="shared" si="38"/>
        <v>-2.2882356909264444E-10</v>
      </c>
      <c r="P63" s="24">
        <v>0</v>
      </c>
      <c r="Q63" s="24">
        <v>5</v>
      </c>
      <c r="R63" s="23" t="s">
        <v>345</v>
      </c>
      <c r="Z63" s="84" t="s">
        <v>265</v>
      </c>
    </row>
    <row r="64" spans="1:26" s="23" customFormat="1" ht="15">
      <c r="A64" s="23" t="s">
        <v>201</v>
      </c>
      <c r="B64" s="26" t="s">
        <v>254</v>
      </c>
      <c r="C64" s="26"/>
      <c r="D64" s="88" t="str">
        <f t="shared" si="36"/>
        <v>\I: DISABLED</v>
      </c>
      <c r="E64" s="23" t="str">
        <f t="shared" si="34"/>
        <v>RSDELC</v>
      </c>
      <c r="F64" s="23" t="str">
        <f t="shared" si="26"/>
        <v>RSDWH_Det</v>
      </c>
      <c r="G64" s="26" t="str">
        <f t="shared" si="37"/>
        <v>R-WH_Det_ELC*</v>
      </c>
      <c r="H64" s="23" t="str">
        <f t="shared" si="27"/>
        <v>RSDWH_Det</v>
      </c>
      <c r="I64" s="24">
        <v>1</v>
      </c>
      <c r="J64" s="87">
        <f>MAX(IF(E25+E26="","",-E25-E26),-$T$25)</f>
        <v>-6.3270091735538672E-2</v>
      </c>
      <c r="K64" s="87">
        <f t="shared" ref="K64:O64" si="39">MAX(IF(F25+F26="","",-F25-F26),-$T$25)</f>
        <v>-4.4289064214877071E-2</v>
      </c>
      <c r="L64" s="87">
        <f t="shared" si="39"/>
        <v>-7.4436630225943852E-3</v>
      </c>
      <c r="M64" s="87">
        <f t="shared" si="39"/>
        <v>-1.2510564442074379E-3</v>
      </c>
      <c r="N64" s="87">
        <f t="shared" si="39"/>
        <v>-9.9824628949543308E-7</v>
      </c>
      <c r="O64" s="87">
        <f t="shared" si="39"/>
        <v>-7.9652333762022572E-10</v>
      </c>
      <c r="P64" s="24">
        <v>0</v>
      </c>
      <c r="Q64" s="24">
        <v>5</v>
      </c>
      <c r="R64" s="23" t="s">
        <v>346</v>
      </c>
      <c r="Z64" s="84" t="s">
        <v>265</v>
      </c>
    </row>
    <row r="65" spans="1:26" s="23" customFormat="1" ht="15">
      <c r="A65" s="23" t="s">
        <v>201</v>
      </c>
      <c r="B65" s="26" t="s">
        <v>254</v>
      </c>
      <c r="C65" s="26"/>
      <c r="D65" s="23" t="str">
        <f t="shared" si="36"/>
        <v>\I: DISABLED</v>
      </c>
      <c r="E65" s="23" t="str">
        <f t="shared" si="34"/>
        <v>RSDELC</v>
      </c>
      <c r="F65" s="23" t="str">
        <f t="shared" si="26"/>
        <v>RSDWH_Det</v>
      </c>
      <c r="G65" s="26" t="str">
        <f t="shared" si="37"/>
        <v>R-WH_Det_ELC*</v>
      </c>
      <c r="H65" s="23" t="str">
        <f t="shared" si="27"/>
        <v>RSDWH_Det</v>
      </c>
      <c r="I65" s="24">
        <v>1</v>
      </c>
      <c r="J65" s="33">
        <f t="shared" ref="J65:O72" si="40">IF(E26="","",-E26)</f>
        <v>-4.8123999777883189E-2</v>
      </c>
      <c r="K65" s="33">
        <f t="shared" si="40"/>
        <v>-3.368679984451823E-2</v>
      </c>
      <c r="L65" s="33">
        <f t="shared" si="40"/>
        <v>-5.6617404498681759E-3</v>
      </c>
      <c r="M65" s="33">
        <f t="shared" si="40"/>
        <v>-9.5156871740934403E-4</v>
      </c>
      <c r="N65" s="33">
        <f t="shared" si="40"/>
        <v>-7.5927824500003372E-7</v>
      </c>
      <c r="O65" s="33">
        <f t="shared" si="40"/>
        <v>-6.0584531919026098E-10</v>
      </c>
      <c r="P65" s="24">
        <v>0</v>
      </c>
      <c r="Q65" s="24">
        <v>5</v>
      </c>
      <c r="R65" s="23" t="s">
        <v>347</v>
      </c>
      <c r="Z65" s="84" t="s">
        <v>265</v>
      </c>
    </row>
    <row r="66" spans="1:26" s="23" customFormat="1" ht="15">
      <c r="A66" s="23" t="s">
        <v>202</v>
      </c>
      <c r="B66" s="26" t="s">
        <v>254</v>
      </c>
      <c r="C66" s="26"/>
      <c r="D66" s="23" t="str">
        <f t="shared" si="36"/>
        <v>\I: DISABLED</v>
      </c>
      <c r="E66" s="23" t="str">
        <f t="shared" si="34"/>
        <v>RSDKER</v>
      </c>
      <c r="F66" s="23" t="str">
        <f t="shared" si="26"/>
        <v>RSDWH_Det</v>
      </c>
      <c r="G66" s="26" t="str">
        <f t="shared" si="37"/>
        <v>R-WH_Det_KER*</v>
      </c>
      <c r="H66" s="23" t="str">
        <f t="shared" si="27"/>
        <v>RSDWH_Det</v>
      </c>
      <c r="I66" s="24">
        <v>1</v>
      </c>
      <c r="J66" s="33">
        <f t="shared" si="40"/>
        <v>-0.47468902251992667</v>
      </c>
      <c r="K66" s="33">
        <f t="shared" si="40"/>
        <v>-0.33228231576394868</v>
      </c>
      <c r="L66" s="33">
        <f t="shared" si="40"/>
        <v>-5.5846688810446826E-2</v>
      </c>
      <c r="M66" s="33">
        <f t="shared" si="40"/>
        <v>-9.3861529883717942E-3</v>
      </c>
      <c r="N66" s="33">
        <f t="shared" si="40"/>
        <v>-7.4894241875828785E-6</v>
      </c>
      <c r="O66" s="33">
        <f t="shared" si="40"/>
        <v>-5.9759812919138859E-9</v>
      </c>
      <c r="P66" s="24">
        <v>0</v>
      </c>
      <c r="Q66" s="24">
        <v>5</v>
      </c>
      <c r="R66" s="23" t="s">
        <v>348</v>
      </c>
      <c r="Z66" s="84" t="s">
        <v>265</v>
      </c>
    </row>
    <row r="67" spans="1:26" s="23" customFormat="1" ht="15">
      <c r="A67" s="23" t="s">
        <v>203</v>
      </c>
      <c r="B67" s="26" t="s">
        <v>254</v>
      </c>
      <c r="C67" s="26"/>
      <c r="D67" s="23" t="str">
        <f t="shared" si="36"/>
        <v>\I: DISABLED</v>
      </c>
      <c r="E67" s="23" t="str">
        <f t="shared" si="34"/>
        <v>RSDGAS</v>
      </c>
      <c r="F67" s="23" t="str">
        <f t="shared" si="26"/>
        <v>RSDWH_Det</v>
      </c>
      <c r="G67" s="26" t="str">
        <f t="shared" si="37"/>
        <v>R-WH_Det_GAS*</v>
      </c>
      <c r="H67" s="23" t="str">
        <f t="shared" si="27"/>
        <v>RSDWH_Det</v>
      </c>
      <c r="I67" s="24">
        <v>1</v>
      </c>
      <c r="J67" s="33">
        <f t="shared" si="40"/>
        <v>-9.3609299664293086E-2</v>
      </c>
      <c r="K67" s="33">
        <f t="shared" si="40"/>
        <v>-6.5526509765005153E-2</v>
      </c>
      <c r="L67" s="33">
        <f t="shared" si="40"/>
        <v>-1.1013040496204411E-2</v>
      </c>
      <c r="M67" s="33">
        <f t="shared" si="40"/>
        <v>-1.8509617161970747E-3</v>
      </c>
      <c r="N67" s="33">
        <f t="shared" si="40"/>
        <v>-1.476924301654817E-6</v>
      </c>
      <c r="O67" s="33">
        <f t="shared" si="40"/>
        <v>-1.1784713717905564E-9</v>
      </c>
      <c r="P67" s="24">
        <v>0</v>
      </c>
      <c r="Q67" s="24">
        <v>5</v>
      </c>
      <c r="R67" s="23" t="s">
        <v>349</v>
      </c>
      <c r="Z67" s="84" t="s">
        <v>265</v>
      </c>
    </row>
    <row r="68" spans="1:26" s="23" customFormat="1" ht="15">
      <c r="A68" s="23" t="s">
        <v>141</v>
      </c>
      <c r="B68" s="26" t="s">
        <v>254</v>
      </c>
      <c r="C68" s="26"/>
      <c r="D68" s="23" t="str">
        <f t="shared" si="36"/>
        <v>\I: DISABLED</v>
      </c>
      <c r="E68" s="23" t="str">
        <f t="shared" si="34"/>
        <v>RSDPEA</v>
      </c>
      <c r="F68" s="23" t="str">
        <f t="shared" si="26"/>
        <v>RSDWH_Det</v>
      </c>
      <c r="G68" s="26" t="str">
        <f t="shared" si="37"/>
        <v>R-WH_Det_PEA*</v>
      </c>
      <c r="H68" s="23" t="str">
        <f t="shared" si="27"/>
        <v>RSDWH_Det</v>
      </c>
      <c r="I68" s="24">
        <v>1</v>
      </c>
      <c r="J68" s="33">
        <f t="shared" si="40"/>
        <v>-1.8522117812932844E-2</v>
      </c>
      <c r="K68" s="33">
        <f t="shared" si="40"/>
        <v>-1.296548246905299E-2</v>
      </c>
      <c r="L68" s="33">
        <f t="shared" si="40"/>
        <v>-2.1791086385737346E-3</v>
      </c>
      <c r="M68" s="33">
        <f t="shared" si="40"/>
        <v>-3.6624278888508748E-4</v>
      </c>
      <c r="N68" s="33">
        <f t="shared" si="40"/>
        <v>-2.9223342140298952E-7</v>
      </c>
      <c r="O68" s="33">
        <f t="shared" si="40"/>
        <v>-2.3317966981649571E-10</v>
      </c>
      <c r="P68" s="24">
        <v>0</v>
      </c>
      <c r="Q68" s="24">
        <v>5</v>
      </c>
      <c r="R68" s="23" t="s">
        <v>350</v>
      </c>
      <c r="Z68" s="84" t="s">
        <v>265</v>
      </c>
    </row>
    <row r="69" spans="1:26" s="23" customFormat="1" ht="15">
      <c r="A69" s="56" t="s">
        <v>170</v>
      </c>
      <c r="B69" s="26" t="s">
        <v>254</v>
      </c>
      <c r="C69" s="26"/>
      <c r="D69" s="23" t="str">
        <f t="shared" si="36"/>
        <v>\I: DISABLED</v>
      </c>
      <c r="F69" s="23" t="str">
        <f t="shared" si="26"/>
        <v>RSDWH_Det</v>
      </c>
      <c r="G69" s="26"/>
      <c r="H69" s="23" t="str">
        <f t="shared" si="27"/>
        <v>RSDWH_Det</v>
      </c>
      <c r="I69" s="24">
        <v>1</v>
      </c>
      <c r="J69" s="33">
        <f t="shared" si="40"/>
        <v>-2.2344338126672827E-2</v>
      </c>
      <c r="K69" s="33">
        <f t="shared" si="40"/>
        <v>-1.5641036688670978E-2</v>
      </c>
      <c r="L69" s="33">
        <f t="shared" si="40"/>
        <v>-2.6287890362649302E-3</v>
      </c>
      <c r="M69" s="33">
        <f t="shared" si="40"/>
        <v>-4.4182057332504661E-4</v>
      </c>
      <c r="N69" s="33">
        <f t="shared" si="40"/>
        <v>-3.5253864842515683E-7</v>
      </c>
      <c r="O69" s="33">
        <f t="shared" si="40"/>
        <v>-2.8129857715340287E-10</v>
      </c>
      <c r="P69" s="24">
        <v>0</v>
      </c>
      <c r="Q69" s="24">
        <v>5</v>
      </c>
      <c r="R69" s="23" t="s">
        <v>351</v>
      </c>
      <c r="Z69" s="84" t="s">
        <v>265</v>
      </c>
    </row>
    <row r="70" spans="1:26" s="23" customFormat="1" ht="15">
      <c r="A70" s="23" t="s">
        <v>142</v>
      </c>
      <c r="B70" s="26" t="s">
        <v>254</v>
      </c>
      <c r="C70" s="26"/>
      <c r="D70" s="23" t="str">
        <f t="shared" si="36"/>
        <v>\I: DISABLED</v>
      </c>
      <c r="E70" s="23" t="str">
        <f t="shared" si="34"/>
        <v>RSDWOO</v>
      </c>
      <c r="F70" s="23" t="str">
        <f t="shared" si="26"/>
        <v>RSDWH_Det</v>
      </c>
      <c r="G70" s="26" t="str">
        <f>LEFT(A31,12)&amp;"*"</f>
        <v>R-WH_Det_WOO*</v>
      </c>
      <c r="H70" s="23" t="str">
        <f t="shared" si="27"/>
        <v>RSDWH_Det</v>
      </c>
      <c r="I70" s="24">
        <v>1</v>
      </c>
      <c r="J70" s="33">
        <f t="shared" si="40"/>
        <v>-4.9520267695977458E-3</v>
      </c>
      <c r="K70" s="33">
        <f t="shared" si="40"/>
        <v>-3.4664187387184217E-3</v>
      </c>
      <c r="L70" s="33">
        <f t="shared" si="40"/>
        <v>-5.8260099741640485E-4</v>
      </c>
      <c r="M70" s="33">
        <f t="shared" si="40"/>
        <v>-9.7917749635775131E-5</v>
      </c>
      <c r="N70" s="33">
        <f t="shared" si="40"/>
        <v>-7.8130791542006599E-8</v>
      </c>
      <c r="O70" s="33">
        <f t="shared" si="40"/>
        <v>-6.2342329247629927E-11</v>
      </c>
      <c r="P70" s="25">
        <v>0</v>
      </c>
      <c r="Q70" s="25">
        <v>5</v>
      </c>
      <c r="R70" s="23" t="s">
        <v>352</v>
      </c>
      <c r="Z70" s="84" t="s">
        <v>265</v>
      </c>
    </row>
    <row r="71" spans="1:26" s="23" customFormat="1" ht="15">
      <c r="A71" s="23" t="s">
        <v>143</v>
      </c>
      <c r="B71" s="26" t="s">
        <v>254</v>
      </c>
      <c r="C71" s="26"/>
      <c r="D71" s="23" t="str">
        <f t="shared" si="36"/>
        <v>\I: DISABLED</v>
      </c>
      <c r="E71" s="23" t="str">
        <f t="shared" si="34"/>
        <v>RSDHET</v>
      </c>
      <c r="F71" s="23" t="str">
        <f t="shared" si="26"/>
        <v>RSDWH_Det</v>
      </c>
      <c r="G71" s="26" t="str">
        <f>LEFT(A32,12)&amp;"*"</f>
        <v>R-WH_Det_HET*</v>
      </c>
      <c r="H71" s="23" t="str">
        <f t="shared" si="27"/>
        <v>RSDWH_Det</v>
      </c>
      <c r="I71" s="24">
        <v>1</v>
      </c>
      <c r="J71" s="33">
        <f t="shared" si="40"/>
        <v>-4.6928132581009738E-5</v>
      </c>
      <c r="K71" s="33">
        <f t="shared" si="40"/>
        <v>-3.2849692806706809E-5</v>
      </c>
      <c r="L71" s="33">
        <f t="shared" si="40"/>
        <v>-5.5210478700232116E-6</v>
      </c>
      <c r="M71" s="33">
        <f t="shared" si="40"/>
        <v>-9.2792251551480077E-7</v>
      </c>
      <c r="N71" s="33">
        <f t="shared" si="40"/>
        <v>-7.4041040461506889E-10</v>
      </c>
      <c r="O71" s="33">
        <f t="shared" si="40"/>
        <v>-5.9079024174568139E-13</v>
      </c>
      <c r="P71" s="24">
        <v>0</v>
      </c>
      <c r="Q71" s="24">
        <v>5</v>
      </c>
      <c r="R71" s="23" t="s">
        <v>353</v>
      </c>
      <c r="Z71" s="84" t="s">
        <v>265</v>
      </c>
    </row>
    <row r="72" spans="1:26" s="23" customFormat="1" ht="15">
      <c r="A72" s="26" t="s">
        <v>145</v>
      </c>
      <c r="B72" s="26" t="s">
        <v>254</v>
      </c>
      <c r="C72" s="26"/>
      <c r="D72" s="23" t="str">
        <f t="shared" si="36"/>
        <v>\I: DISABLED</v>
      </c>
      <c r="E72" s="23" t="str">
        <f t="shared" si="34"/>
        <v>RSDSOL</v>
      </c>
      <c r="F72" s="23" t="str">
        <f t="shared" si="26"/>
        <v>RSDWH_Det</v>
      </c>
      <c r="G72" s="26" t="str">
        <f>LEFT(A33,12)&amp;"*"</f>
        <v>R-WH_Det_SOL*</v>
      </c>
      <c r="H72" s="23" t="str">
        <f t="shared" si="27"/>
        <v>RSDWH_Det</v>
      </c>
      <c r="I72" s="24">
        <v>1</v>
      </c>
      <c r="J72" s="33">
        <f t="shared" si="40"/>
        <v>-1.8447440502416052E-2</v>
      </c>
      <c r="K72" s="33">
        <f t="shared" si="40"/>
        <v>-1.2913208351691236E-2</v>
      </c>
      <c r="L72" s="33">
        <f t="shared" si="40"/>
        <v>-2.1703229276687449E-3</v>
      </c>
      <c r="M72" s="33">
        <f t="shared" si="40"/>
        <v>-3.6476617445328584E-4</v>
      </c>
      <c r="N72" s="33">
        <f t="shared" si="40"/>
        <v>-2.9105519728337737E-7</v>
      </c>
      <c r="O72" s="33">
        <f t="shared" si="40"/>
        <v>-2.3223953808939211E-10</v>
      </c>
      <c r="P72" s="25">
        <v>0</v>
      </c>
      <c r="Q72" s="25">
        <v>5</v>
      </c>
      <c r="R72" s="23" t="s">
        <v>354</v>
      </c>
      <c r="Z72" s="84" t="s">
        <v>265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267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255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5" t="s">
        <v>266</v>
      </c>
    </row>
    <row r="76" spans="1:26" ht="15">
      <c r="A76" s="26" t="s">
        <v>145</v>
      </c>
      <c r="B76" s="26" t="s">
        <v>254</v>
      </c>
      <c r="D76" s="23" t="str">
        <f>IF(Z76="","UC-UP_"&amp;A33,"\I: DISABLED")</f>
        <v>UC-UP_R-WH_Det_SOL_X0</v>
      </c>
      <c r="E76" s="23" t="str">
        <f t="shared" ref="E76:E81" si="41">A76</f>
        <v>RSDSOL</v>
      </c>
      <c r="F76" s="23" t="str">
        <f t="shared" ref="F76:F81" si="42">H76</f>
        <v>RSDWH_Det</v>
      </c>
      <c r="H76" s="23" t="str">
        <f t="shared" ref="H76:H81" si="43">B76</f>
        <v>RSDWH_Det</v>
      </c>
      <c r="I76" s="24">
        <v>1</v>
      </c>
      <c r="J76" s="34">
        <f t="shared" ref="J76:O76" si="44">IF(L33="","",-L33)</f>
        <v>-3.4259532361629812E-2</v>
      </c>
      <c r="K76" s="34">
        <f t="shared" si="44"/>
        <v>-4.453739207011876E-2</v>
      </c>
      <c r="L76" s="34">
        <f t="shared" si="44"/>
        <v>-0.16536421913890612</v>
      </c>
      <c r="M76" s="34">
        <f t="shared" si="44"/>
        <v>-0.5</v>
      </c>
      <c r="N76" s="34">
        <f t="shared" si="44"/>
        <v>-0.5</v>
      </c>
      <c r="O76" s="34">
        <f t="shared" si="44"/>
        <v>-0.5</v>
      </c>
      <c r="P76" s="24">
        <v>0</v>
      </c>
      <c r="Q76" s="24">
        <v>5</v>
      </c>
      <c r="R76" s="23" t="s">
        <v>355</v>
      </c>
      <c r="Z76" s="84"/>
    </row>
    <row r="77" spans="1:26" ht="15">
      <c r="A77" s="23" t="s">
        <v>203</v>
      </c>
      <c r="B77" s="26" t="s">
        <v>254</v>
      </c>
      <c r="D77" s="23" t="str">
        <f>IF(Z77="","UC-UP_"&amp;A28,"\I: DISABLED")</f>
        <v>UC-UP_R-WH_Det_GAS_X0</v>
      </c>
      <c r="E77" s="23" t="str">
        <f t="shared" si="41"/>
        <v>RSDGAS</v>
      </c>
      <c r="F77" s="23" t="str">
        <f t="shared" si="42"/>
        <v>RSDWH_Det</v>
      </c>
      <c r="H77" s="23" t="str">
        <f t="shared" si="43"/>
        <v>RSDWH_Det</v>
      </c>
      <c r="I77" s="24">
        <v>1</v>
      </c>
      <c r="J77" s="34">
        <f t="shared" ref="J77:O77" si="45">IF(L28="","",-L28)</f>
        <v>-0.15537976680035717</v>
      </c>
      <c r="K77" s="34">
        <f t="shared" si="45"/>
        <v>-0.15537976680035717</v>
      </c>
      <c r="L77" s="34">
        <f t="shared" si="45"/>
        <v>-0.15537976680035717</v>
      </c>
      <c r="M77" s="34">
        <f t="shared" si="45"/>
        <v>-0.15537976680035717</v>
      </c>
      <c r="N77" s="34">
        <f t="shared" si="45"/>
        <v>-0.15537976680035717</v>
      </c>
      <c r="O77" s="34">
        <f t="shared" si="45"/>
        <v>-0.15537976680035717</v>
      </c>
      <c r="P77" s="24">
        <v>0</v>
      </c>
      <c r="Q77" s="24">
        <v>5</v>
      </c>
      <c r="R77" s="23" t="s">
        <v>356</v>
      </c>
      <c r="Z77" s="84"/>
    </row>
    <row r="78" spans="1:26" s="23" customFormat="1" ht="15">
      <c r="A78" s="23" t="s">
        <v>203</v>
      </c>
      <c r="B78" s="23" t="s">
        <v>253</v>
      </c>
      <c r="C78" s="26"/>
      <c r="D78" s="23" t="str">
        <f>IF(Z78="","UC-UP_"&amp;A13,"\I: DISABLED")</f>
        <v>UC-UP_R-SH_Det_GAS_X0</v>
      </c>
      <c r="E78" s="23" t="str">
        <f t="shared" si="41"/>
        <v>RSDGAS</v>
      </c>
      <c r="F78" s="23" t="str">
        <f t="shared" si="42"/>
        <v>RSDSH_Det</v>
      </c>
      <c r="G78" s="38"/>
      <c r="H78" s="23" t="str">
        <f t="shared" si="43"/>
        <v>RSDSH_Det</v>
      </c>
      <c r="I78" s="24">
        <v>1</v>
      </c>
      <c r="J78" s="34">
        <f t="shared" ref="J78:O78" si="46">IF(L13="","",-L13)</f>
        <v>-0.14657333531386557</v>
      </c>
      <c r="K78" s="34">
        <f t="shared" si="46"/>
        <v>-0.15537976680035717</v>
      </c>
      <c r="L78" s="34">
        <f t="shared" si="46"/>
        <v>-0.15537976680035717</v>
      </c>
      <c r="M78" s="34">
        <f t="shared" si="46"/>
        <v>-0.15537976680035717</v>
      </c>
      <c r="N78" s="34">
        <f t="shared" si="46"/>
        <v>-0.15537976680035717</v>
      </c>
      <c r="O78" s="34">
        <f t="shared" si="46"/>
        <v>-0.15537976680035717</v>
      </c>
      <c r="P78" s="24">
        <v>0</v>
      </c>
      <c r="Q78" s="24">
        <v>5</v>
      </c>
      <c r="R78" s="23" t="s">
        <v>357</v>
      </c>
      <c r="Z78" s="84"/>
    </row>
    <row r="79" spans="1:26" s="23" customFormat="1" ht="15">
      <c r="A79" s="23" t="s">
        <v>201</v>
      </c>
      <c r="B79" s="23" t="s">
        <v>253</v>
      </c>
      <c r="C79" s="26"/>
      <c r="D79" s="88" t="str">
        <f>IF(Z79="","UC-UP_"&amp;A10,"\I: DISABLED")</f>
        <v>\I: DISABLED</v>
      </c>
      <c r="E79" s="23" t="str">
        <f t="shared" si="41"/>
        <v>RSDELC</v>
      </c>
      <c r="F79" s="23" t="str">
        <f t="shared" si="42"/>
        <v>RSDSH_Det</v>
      </c>
      <c r="H79" s="23" t="str">
        <f t="shared" si="43"/>
        <v>RSDSH_Det</v>
      </c>
      <c r="I79" s="24">
        <v>1</v>
      </c>
      <c r="J79" s="116">
        <f t="shared" ref="J79:O79" si="47">MAX(IF(IF(L10="",0,L10)+IF(L11="",0,L11)=0,"",IF(L10="",0,-L10)+IF(L11="",0,-L11)),-$T$10)</f>
        <v>-6.5550515096064466E-2</v>
      </c>
      <c r="K79" s="116">
        <f t="shared" si="47"/>
        <v>-8.5215669624883805E-2</v>
      </c>
      <c r="L79" s="116">
        <f t="shared" si="47"/>
        <v>-0.23680758777882333</v>
      </c>
      <c r="M79" s="116">
        <f t="shared" si="47"/>
        <v>-0.23680758777882333</v>
      </c>
      <c r="N79" s="116">
        <f t="shared" si="47"/>
        <v>-0.23680758777882333</v>
      </c>
      <c r="O79" s="116">
        <f t="shared" si="47"/>
        <v>-0.23680758777882333</v>
      </c>
      <c r="P79" s="24">
        <v>0</v>
      </c>
      <c r="Q79" s="24">
        <v>5</v>
      </c>
      <c r="R79" s="23" t="s">
        <v>362</v>
      </c>
      <c r="Z79" s="84" t="s">
        <v>265</v>
      </c>
    </row>
    <row r="80" spans="1:26" s="23" customFormat="1" ht="15">
      <c r="A80" s="23" t="s">
        <v>140</v>
      </c>
      <c r="B80" s="23" t="s">
        <v>253</v>
      </c>
      <c r="C80" s="26"/>
      <c r="D80" s="23" t="str">
        <f>IF(Z80="","UC-UP_"&amp;A6,"\I: DISABLED")</f>
        <v>UC-UP_R-SH_Det_COA_X0</v>
      </c>
      <c r="E80" s="23" t="str">
        <f t="shared" si="41"/>
        <v>RSDCOA</v>
      </c>
      <c r="F80" s="23" t="str">
        <f t="shared" si="42"/>
        <v>RSDSH_Det</v>
      </c>
      <c r="H80" s="23" t="str">
        <f t="shared" si="43"/>
        <v>RSDSH_Det</v>
      </c>
      <c r="I80" s="24">
        <v>1</v>
      </c>
      <c r="J80" s="34">
        <f t="shared" ref="J80:O80" si="48">IF(L6="","",-L6)</f>
        <v>-7.7229583535462734E-2</v>
      </c>
      <c r="K80" s="34">
        <f t="shared" si="48"/>
        <v>-7.7229583535462734E-2</v>
      </c>
      <c r="L80" s="34">
        <f t="shared" si="48"/>
        <v>-7.7229583535462734E-2</v>
      </c>
      <c r="M80" s="34">
        <f t="shared" si="48"/>
        <v>-7.7229583535462734E-2</v>
      </c>
      <c r="N80" s="34">
        <f t="shared" si="48"/>
        <v>-7.7229583535462734E-2</v>
      </c>
      <c r="O80" s="34">
        <f t="shared" si="48"/>
        <v>-7.7229583535462734E-2</v>
      </c>
      <c r="P80" s="24">
        <v>0</v>
      </c>
      <c r="Q80" s="24">
        <v>5</v>
      </c>
      <c r="R80" s="23" t="s">
        <v>358</v>
      </c>
      <c r="Z80" s="84"/>
    </row>
    <row r="81" spans="1:26" s="23" customFormat="1" ht="15">
      <c r="A81" s="23" t="s">
        <v>198</v>
      </c>
      <c r="B81" s="23" t="s">
        <v>253</v>
      </c>
      <c r="C81" s="26"/>
      <c r="D81" s="23" t="str">
        <f>IF(Z81="","UC-UP_"&amp;A7,"\I: DISABLED")</f>
        <v>\I: DISABLED</v>
      </c>
      <c r="E81" s="77" t="str">
        <f t="shared" si="41"/>
        <v>RSDBDL</v>
      </c>
      <c r="F81" s="23" t="str">
        <f t="shared" si="42"/>
        <v>RSDSH_Det</v>
      </c>
      <c r="H81" s="23" t="str">
        <f t="shared" si="43"/>
        <v>RSDSH_Det</v>
      </c>
      <c r="I81" s="24">
        <v>1</v>
      </c>
      <c r="J81" s="34">
        <f t="shared" ref="J81:O83" si="49">IF(L7="","",-L7)</f>
        <v>-1.15E-2</v>
      </c>
      <c r="K81" s="34">
        <f t="shared" si="49"/>
        <v>-1.3224999999999999E-2</v>
      </c>
      <c r="L81" s="34">
        <f t="shared" si="49"/>
        <v>-2.6600198804687482E-2</v>
      </c>
      <c r="M81" s="34">
        <f t="shared" si="49"/>
        <v>-5.3502501054737056E-2</v>
      </c>
      <c r="N81" s="34">
        <f t="shared" si="49"/>
        <v>-0.87565068412849112</v>
      </c>
      <c r="O81" s="34">
        <f t="shared" si="49"/>
        <v>-0.9</v>
      </c>
      <c r="P81" s="24">
        <v>0</v>
      </c>
      <c r="Q81" s="24">
        <v>5</v>
      </c>
      <c r="R81" s="23" t="s">
        <v>359</v>
      </c>
      <c r="Z81" s="84" t="s">
        <v>265</v>
      </c>
    </row>
    <row r="82" spans="1:26" s="23" customFormat="1" ht="15">
      <c r="A82" s="23" t="s">
        <v>199</v>
      </c>
      <c r="B82" s="23" t="s">
        <v>253</v>
      </c>
      <c r="C82" s="26"/>
      <c r="D82" s="23" t="str">
        <f>IF(Z82="","UC-UP_"&amp;A8,"\I: DISABLED")</f>
        <v>\I: DISABLED</v>
      </c>
      <c r="E82" s="77" t="str">
        <f t="shared" ref="E82:E102" si="50">A82</f>
        <v>RSDETH</v>
      </c>
      <c r="F82" s="23" t="str">
        <f t="shared" ref="F82:F102" si="51">H82</f>
        <v>RSDSH_Det</v>
      </c>
      <c r="H82" s="23" t="str">
        <f t="shared" ref="H82:H102" si="52">B82</f>
        <v>RSDSH_Det</v>
      </c>
      <c r="I82" s="24">
        <v>1</v>
      </c>
      <c r="J82" s="34" t="str">
        <f t="shared" si="49"/>
        <v/>
      </c>
      <c r="K82" s="34" t="str">
        <f t="shared" si="49"/>
        <v/>
      </c>
      <c r="L82" s="34" t="str">
        <f t="shared" si="49"/>
        <v/>
      </c>
      <c r="M82" s="34" t="str">
        <f t="shared" si="49"/>
        <v/>
      </c>
      <c r="N82" s="34" t="str">
        <f t="shared" si="49"/>
        <v/>
      </c>
      <c r="O82" s="34" t="str">
        <f t="shared" si="49"/>
        <v/>
      </c>
      <c r="P82" s="24">
        <v>0</v>
      </c>
      <c r="Q82" s="24">
        <v>5</v>
      </c>
      <c r="R82" s="23" t="s">
        <v>360</v>
      </c>
      <c r="Z82" s="84" t="s">
        <v>265</v>
      </c>
    </row>
    <row r="83" spans="1:26" s="23" customFormat="1" ht="15">
      <c r="A83" s="23" t="s">
        <v>200</v>
      </c>
      <c r="B83" s="23" t="s">
        <v>253</v>
      </c>
      <c r="C83" s="26"/>
      <c r="D83" s="23" t="str">
        <f>IF(Z83="","UC-UP_"&amp;A9,"\I: DISABLED")</f>
        <v>\I: DISABLED</v>
      </c>
      <c r="E83" s="23" t="str">
        <f t="shared" si="50"/>
        <v>RSDLPG</v>
      </c>
      <c r="F83" s="23" t="str">
        <f t="shared" si="51"/>
        <v>RSDSH_Det</v>
      </c>
      <c r="H83" s="23" t="str">
        <f t="shared" si="52"/>
        <v>RSDSH_Det</v>
      </c>
      <c r="I83" s="24">
        <v>1</v>
      </c>
      <c r="J83" s="34">
        <f t="shared" si="49"/>
        <v>-3.7294540652607802E-2</v>
      </c>
      <c r="K83" s="34">
        <f t="shared" si="49"/>
        <v>-4.8482902848390144E-2</v>
      </c>
      <c r="L83" s="34">
        <f t="shared" si="49"/>
        <v>-0.18001362447287328</v>
      </c>
      <c r="M83" s="34">
        <f t="shared" si="49"/>
        <v>-0.66837798671406545</v>
      </c>
      <c r="N83" s="34">
        <f t="shared" si="49"/>
        <v>-0.9</v>
      </c>
      <c r="O83" s="34">
        <f t="shared" si="49"/>
        <v>-0.9</v>
      </c>
      <c r="P83" s="24">
        <v>0</v>
      </c>
      <c r="Q83" s="24">
        <v>5</v>
      </c>
      <c r="R83" s="23" t="s">
        <v>361</v>
      </c>
      <c r="Z83" s="84" t="s">
        <v>265</v>
      </c>
    </row>
    <row r="84" spans="1:26" s="23" customFormat="1" ht="15">
      <c r="A84" s="23" t="s">
        <v>201</v>
      </c>
      <c r="B84" s="23" t="s">
        <v>253</v>
      </c>
      <c r="C84" s="26"/>
      <c r="D84" s="23" t="str">
        <f>IF(Z84="","UC-UP_"&amp;A11,"\I: DISABLED")</f>
        <v>\I: DISABLED</v>
      </c>
      <c r="E84" s="23" t="str">
        <f>A84</f>
        <v>RSDELC</v>
      </c>
      <c r="F84" s="23" t="str">
        <f>H84</f>
        <v>RSDSH_Det</v>
      </c>
      <c r="H84" s="23" t="str">
        <f>B84</f>
        <v>RSDSH_Det</v>
      </c>
      <c r="I84" s="24">
        <v>1</v>
      </c>
      <c r="J84" s="34">
        <f t="shared" ref="J84:O85" si="53">IF(L11="","",-L11)</f>
        <v>-3.4765528684817429E-2</v>
      </c>
      <c r="K84" s="34">
        <f t="shared" si="53"/>
        <v>-4.5195187290262666E-2</v>
      </c>
      <c r="L84" s="34">
        <f t="shared" si="53"/>
        <v>-0.16780656674563502</v>
      </c>
      <c r="M84" s="34">
        <f t="shared" si="53"/>
        <v>-0.62305403586687069</v>
      </c>
      <c r="N84" s="34">
        <f t="shared" si="53"/>
        <v>-0.9</v>
      </c>
      <c r="O84" s="34">
        <f t="shared" si="53"/>
        <v>-0.9</v>
      </c>
      <c r="P84" s="24">
        <v>0</v>
      </c>
      <c r="Q84" s="24">
        <v>5</v>
      </c>
      <c r="R84" s="23" t="s">
        <v>363</v>
      </c>
      <c r="Z84" s="84" t="s">
        <v>265</v>
      </c>
    </row>
    <row r="85" spans="1:26" s="23" customFormat="1" ht="15">
      <c r="A85" s="23" t="s">
        <v>202</v>
      </c>
      <c r="B85" s="23" t="s">
        <v>253</v>
      </c>
      <c r="C85" s="26"/>
      <c r="D85" s="23" t="str">
        <f>IF(Z85="","UC-UP_"&amp;A12,"\I: DISABLED")</f>
        <v>\I: DISABLED</v>
      </c>
      <c r="E85" s="23" t="str">
        <f t="shared" si="50"/>
        <v>RSDKER</v>
      </c>
      <c r="F85" s="23" t="str">
        <f t="shared" si="51"/>
        <v>RSDSH_Det</v>
      </c>
      <c r="H85" s="23" t="str">
        <f t="shared" si="52"/>
        <v>RSDSH_Det</v>
      </c>
      <c r="I85" s="24">
        <v>1</v>
      </c>
      <c r="J85" s="34">
        <f t="shared" si="53"/>
        <v>-0.81751537942729069</v>
      </c>
      <c r="K85" s="34">
        <f t="shared" si="53"/>
        <v>-0.9</v>
      </c>
      <c r="L85" s="34">
        <f t="shared" si="53"/>
        <v>-0.9</v>
      </c>
      <c r="M85" s="34">
        <f t="shared" si="53"/>
        <v>-0.9</v>
      </c>
      <c r="N85" s="34">
        <f t="shared" si="53"/>
        <v>-0.9</v>
      </c>
      <c r="O85" s="34">
        <f t="shared" si="53"/>
        <v>-0.9</v>
      </c>
      <c r="P85" s="24">
        <v>0</v>
      </c>
      <c r="Q85" s="24">
        <v>5</v>
      </c>
      <c r="R85" s="23" t="s">
        <v>364</v>
      </c>
      <c r="Z85" s="84" t="s">
        <v>265</v>
      </c>
    </row>
    <row r="86" spans="1:26" ht="15">
      <c r="A86" s="23" t="s">
        <v>141</v>
      </c>
      <c r="B86" s="23" t="s">
        <v>253</v>
      </c>
      <c r="D86" s="23" t="str">
        <f>IF(Z86="","UC-UP_"&amp;A14,"\I: DISABLED")</f>
        <v>\I: DISABLED</v>
      </c>
      <c r="E86" s="23" t="str">
        <f t="shared" si="50"/>
        <v>RSDPEA</v>
      </c>
      <c r="F86" s="23" t="str">
        <f t="shared" si="51"/>
        <v>RSDSH_Det</v>
      </c>
      <c r="H86" s="23" t="str">
        <f t="shared" si="52"/>
        <v>RSDSH_Det</v>
      </c>
      <c r="I86" s="24">
        <v>1</v>
      </c>
      <c r="J86" s="34">
        <f t="shared" ref="J86:O90" si="54">IF(L14="","",-L14)</f>
        <v>-0.11371706348959329</v>
      </c>
      <c r="K86" s="34">
        <f t="shared" si="54"/>
        <v>-0.14783218253647129</v>
      </c>
      <c r="L86" s="34">
        <f t="shared" si="54"/>
        <v>-0.54889054550514049</v>
      </c>
      <c r="M86" s="34">
        <f t="shared" si="54"/>
        <v>-0.9</v>
      </c>
      <c r="N86" s="34">
        <f t="shared" si="54"/>
        <v>-0.9</v>
      </c>
      <c r="O86" s="34">
        <f t="shared" si="54"/>
        <v>-0.9</v>
      </c>
      <c r="P86" s="24">
        <v>0</v>
      </c>
      <c r="Q86" s="24">
        <v>5</v>
      </c>
      <c r="R86" s="23" t="s">
        <v>365</v>
      </c>
      <c r="Z86" s="84" t="s">
        <v>265</v>
      </c>
    </row>
    <row r="87" spans="1:26" ht="15">
      <c r="A87" s="56" t="s">
        <v>170</v>
      </c>
      <c r="B87" s="23" t="s">
        <v>253</v>
      </c>
      <c r="D87" s="23" t="str">
        <f>IF(Z87="","UC-UP_"&amp;A15,"\I: DISABLED")</f>
        <v>\I: DISABLED</v>
      </c>
      <c r="E87" s="23"/>
      <c r="F87" s="23" t="str">
        <f t="shared" si="51"/>
        <v>RSDSH_Det</v>
      </c>
      <c r="H87" s="23" t="str">
        <f t="shared" si="52"/>
        <v>RSDSH_Det</v>
      </c>
      <c r="I87" s="24">
        <v>1</v>
      </c>
      <c r="J87" s="34">
        <f t="shared" si="54"/>
        <v>-0.14349185520510441</v>
      </c>
      <c r="K87" s="34">
        <f t="shared" si="54"/>
        <v>-0.18653941176663574</v>
      </c>
      <c r="L87" s="34">
        <f t="shared" si="54"/>
        <v>-0.69260777813069507</v>
      </c>
      <c r="M87" s="34">
        <f t="shared" si="54"/>
        <v>-0.9</v>
      </c>
      <c r="N87" s="34">
        <f t="shared" si="54"/>
        <v>-0.9</v>
      </c>
      <c r="O87" s="34">
        <f t="shared" si="54"/>
        <v>-0.9</v>
      </c>
      <c r="P87" s="24">
        <v>0</v>
      </c>
      <c r="Q87" s="24">
        <v>5</v>
      </c>
      <c r="R87" s="23" t="s">
        <v>366</v>
      </c>
      <c r="Z87" s="84" t="s">
        <v>265</v>
      </c>
    </row>
    <row r="88" spans="1:26" ht="15">
      <c r="A88" s="23" t="s">
        <v>142</v>
      </c>
      <c r="B88" s="23" t="s">
        <v>253</v>
      </c>
      <c r="D88" s="23" t="str">
        <f>IF(Z88="","UC-UP_"&amp;A16,"\I: DISABLED")</f>
        <v>\I: DISABLED</v>
      </c>
      <c r="E88" s="23" t="str">
        <f t="shared" si="50"/>
        <v>RSDWOO</v>
      </c>
      <c r="F88" s="23" t="str">
        <f t="shared" si="51"/>
        <v>RSDSH_Det</v>
      </c>
      <c r="H88" s="23" t="str">
        <f t="shared" si="52"/>
        <v>RSDSH_Det</v>
      </c>
      <c r="I88" s="24">
        <v>1</v>
      </c>
      <c r="J88" s="34">
        <f t="shared" si="54"/>
        <v>-2.030193013586469E-2</v>
      </c>
      <c r="K88" s="34">
        <f t="shared" si="54"/>
        <v>-2.6392509176624099E-2</v>
      </c>
      <c r="L88" s="34">
        <f t="shared" si="54"/>
        <v>-9.7993539097162949E-2</v>
      </c>
      <c r="M88" s="34">
        <f t="shared" si="54"/>
        <v>-0.36384315112002924</v>
      </c>
      <c r="N88" s="34">
        <f t="shared" si="54"/>
        <v>-0.9</v>
      </c>
      <c r="O88" s="34">
        <f t="shared" si="54"/>
        <v>-0.9</v>
      </c>
      <c r="P88" s="24">
        <v>0</v>
      </c>
      <c r="Q88" s="24">
        <v>5</v>
      </c>
      <c r="R88" s="23" t="s">
        <v>367</v>
      </c>
      <c r="Z88" s="84" t="s">
        <v>265</v>
      </c>
    </row>
    <row r="89" spans="1:26" ht="15">
      <c r="A89" s="23" t="s">
        <v>143</v>
      </c>
      <c r="B89" s="26" t="s">
        <v>253</v>
      </c>
      <c r="D89" s="23" t="str">
        <f>IF(Z89="","UC-UP_"&amp;A17,"\I: DISABLED")</f>
        <v>\I: DISABLED</v>
      </c>
      <c r="E89" s="23" t="str">
        <f t="shared" si="50"/>
        <v>RSDHET</v>
      </c>
      <c r="F89" s="23" t="str">
        <f t="shared" si="51"/>
        <v>RSDSH_Det</v>
      </c>
      <c r="H89" s="23" t="str">
        <f t="shared" si="52"/>
        <v>RSDSH_Det</v>
      </c>
      <c r="I89" s="24">
        <v>1</v>
      </c>
      <c r="J89" s="34">
        <f t="shared" si="54"/>
        <v>-3.4296562693785036E-3</v>
      </c>
      <c r="K89" s="34">
        <f t="shared" si="54"/>
        <v>-4.4585531501920546E-3</v>
      </c>
      <c r="L89" s="34">
        <f t="shared" si="54"/>
        <v>-1.6554295747942593E-2</v>
      </c>
      <c r="M89" s="34">
        <f t="shared" si="54"/>
        <v>-6.1464941311408491E-2</v>
      </c>
      <c r="N89" s="34">
        <f t="shared" si="54"/>
        <v>-0.1</v>
      </c>
      <c r="O89" s="34">
        <f t="shared" si="54"/>
        <v>-0.1</v>
      </c>
      <c r="P89" s="24">
        <v>0</v>
      </c>
      <c r="Q89" s="24">
        <v>5</v>
      </c>
      <c r="R89" s="23" t="s">
        <v>368</v>
      </c>
      <c r="Z89" s="84" t="s">
        <v>265</v>
      </c>
    </row>
    <row r="90" spans="1:26" ht="15.75" thickBot="1">
      <c r="A90" s="53" t="s">
        <v>144</v>
      </c>
      <c r="B90" s="53" t="s">
        <v>253</v>
      </c>
      <c r="C90" s="58"/>
      <c r="D90" s="53" t="str">
        <f>IF(Z90="","UC-UP_"&amp;A18,"\I: DISABLED")</f>
        <v>\I: DISABLED</v>
      </c>
      <c r="E90" s="53" t="str">
        <f t="shared" si="50"/>
        <v>RSDGEO</v>
      </c>
      <c r="F90" s="53" t="str">
        <f t="shared" si="51"/>
        <v>RSDSH_Det</v>
      </c>
      <c r="G90" s="58"/>
      <c r="H90" s="53" t="str">
        <f t="shared" si="52"/>
        <v>RSDSH_Det</v>
      </c>
      <c r="I90" s="54">
        <v>1</v>
      </c>
      <c r="J90" s="59" t="str">
        <f t="shared" si="54"/>
        <v/>
      </c>
      <c r="K90" s="59" t="str">
        <f t="shared" si="54"/>
        <v/>
      </c>
      <c r="L90" s="59" t="str">
        <f t="shared" si="54"/>
        <v/>
      </c>
      <c r="M90" s="59" t="str">
        <f t="shared" si="54"/>
        <v/>
      </c>
      <c r="N90" s="59" t="str">
        <f t="shared" si="54"/>
        <v/>
      </c>
      <c r="O90" s="59" t="str">
        <f t="shared" si="54"/>
        <v/>
      </c>
      <c r="P90" s="54">
        <v>0</v>
      </c>
      <c r="Q90" s="54">
        <v>5</v>
      </c>
      <c r="R90" s="53" t="s">
        <v>369</v>
      </c>
      <c r="S90" s="58"/>
      <c r="T90" s="58"/>
      <c r="U90" s="58"/>
      <c r="V90" s="58"/>
      <c r="W90" s="58"/>
      <c r="X90" s="58"/>
      <c r="Y90" s="58"/>
      <c r="Z90" s="115" t="s">
        <v>265</v>
      </c>
    </row>
    <row r="91" spans="1:26" ht="15">
      <c r="A91" s="26"/>
      <c r="B91" s="26"/>
      <c r="C91" s="93"/>
      <c r="D91" s="26"/>
      <c r="E91" s="26"/>
      <c r="F91" s="26"/>
      <c r="G91" s="93"/>
      <c r="H91" s="26"/>
      <c r="I91" s="63"/>
      <c r="J91" s="33"/>
      <c r="K91" s="33"/>
      <c r="L91" s="33"/>
      <c r="M91" s="33"/>
      <c r="N91" s="33"/>
      <c r="O91" s="33"/>
      <c r="P91" s="63"/>
      <c r="Q91" s="63"/>
      <c r="R91" s="26"/>
      <c r="S91" s="93"/>
      <c r="T91" s="93"/>
      <c r="U91" s="93"/>
      <c r="V91" s="93"/>
      <c r="W91" s="93"/>
      <c r="X91" s="93"/>
      <c r="Y91" s="93"/>
      <c r="Z91" s="118"/>
    </row>
    <row r="92" spans="1:26" ht="15.75" thickBot="1">
      <c r="A92" s="23" t="s">
        <v>140</v>
      </c>
      <c r="B92" s="26" t="s">
        <v>254</v>
      </c>
      <c r="D92" s="23" t="str">
        <f t="shared" ref="D92:D98" si="55">IF(Z92="","UC-UP_"&amp;A21,"\I: DISABLED")</f>
        <v>\I: DISABLED</v>
      </c>
      <c r="E92" s="23" t="str">
        <f t="shared" si="50"/>
        <v>RSDCOA</v>
      </c>
      <c r="F92" s="23" t="str">
        <f t="shared" si="51"/>
        <v>RSDWH_Det</v>
      </c>
      <c r="G92" s="38" t="str">
        <f>LEFT(A21,12)&amp;"*"</f>
        <v>R-WH_Det_COA*</v>
      </c>
      <c r="H92" s="23" t="str">
        <f t="shared" si="52"/>
        <v>RSDWH_Det</v>
      </c>
      <c r="I92" s="24">
        <v>1</v>
      </c>
      <c r="J92" s="34">
        <f t="shared" ref="J92:J98" si="56">IF(L21="","",-L21)</f>
        <v>-1.2417350838608794E-2</v>
      </c>
      <c r="K92" s="34">
        <f t="shared" ref="K92:K98" si="57">IF(M21="","",-M21)</f>
        <v>-1.2417350838608794E-2</v>
      </c>
      <c r="L92" s="34">
        <f t="shared" ref="L92:L98" si="58">IF(N21="","",-N21)</f>
        <v>-1.2417350838608794E-2</v>
      </c>
      <c r="M92" s="34">
        <f t="shared" ref="M92:M98" si="59">IF(O21="","",-O21)</f>
        <v>-1.2417350838608794E-2</v>
      </c>
      <c r="N92" s="34">
        <f t="shared" ref="N92:N98" si="60">IF(P21="","",-P21)</f>
        <v>-1.2417350838608794E-2</v>
      </c>
      <c r="O92" s="34">
        <f t="shared" ref="O92:O98" si="61">IF(Q21="","",-Q21)</f>
        <v>-1.2417350838608794E-2</v>
      </c>
      <c r="P92" s="24">
        <v>0</v>
      </c>
      <c r="Q92" s="24">
        <v>5</v>
      </c>
      <c r="R92" s="23" t="s">
        <v>370</v>
      </c>
      <c r="Z92" s="84" t="s">
        <v>265</v>
      </c>
    </row>
    <row r="93" spans="1:26" ht="15.75" thickBot="1">
      <c r="A93" s="23" t="s">
        <v>198</v>
      </c>
      <c r="B93" s="26" t="s">
        <v>254</v>
      </c>
      <c r="D93" s="23" t="str">
        <f t="shared" si="55"/>
        <v>\I: DISABLED</v>
      </c>
      <c r="E93" s="77" t="str">
        <f t="shared" si="50"/>
        <v>RSDBDL</v>
      </c>
      <c r="F93" s="77" t="str">
        <f t="shared" si="51"/>
        <v>RSDWH_Det</v>
      </c>
      <c r="G93" s="38" t="str">
        <f t="shared" ref="G93:G98" si="62">LEFT(A22,12)&amp;"*"</f>
        <v>R-WH_Det_BDL*</v>
      </c>
      <c r="H93" s="78" t="str">
        <f t="shared" si="52"/>
        <v>RSDWH_Det</v>
      </c>
      <c r="I93" s="77">
        <v>1</v>
      </c>
      <c r="J93" s="79">
        <f t="shared" si="56"/>
        <v>-7.6093087626118174E-6</v>
      </c>
      <c r="K93" s="80">
        <f t="shared" si="57"/>
        <v>-9.8921013913953638E-6</v>
      </c>
      <c r="L93" s="80">
        <f t="shared" si="58"/>
        <v>-3.6728680019153602E-5</v>
      </c>
      <c r="M93" s="80">
        <f t="shared" si="59"/>
        <v>-1.3637101790351598E-4</v>
      </c>
      <c r="N93" s="80">
        <f t="shared" si="60"/>
        <v>-2.5917262551999446E-2</v>
      </c>
      <c r="O93" s="80">
        <f t="shared" si="61"/>
        <v>-0.9</v>
      </c>
      <c r="P93" s="79">
        <v>0</v>
      </c>
      <c r="Q93" s="79">
        <v>5</v>
      </c>
      <c r="R93" s="79" t="s">
        <v>371</v>
      </c>
      <c r="Z93" s="84" t="s">
        <v>265</v>
      </c>
    </row>
    <row r="94" spans="1:26" ht="15">
      <c r="A94" s="23" t="s">
        <v>199</v>
      </c>
      <c r="B94" s="26" t="s">
        <v>254</v>
      </c>
      <c r="D94" s="23" t="str">
        <f t="shared" si="55"/>
        <v>\I: DISABLED</v>
      </c>
      <c r="E94" s="77" t="str">
        <f t="shared" si="50"/>
        <v>RSDETH</v>
      </c>
      <c r="F94" s="77" t="str">
        <f t="shared" si="51"/>
        <v>RSDWH_Det</v>
      </c>
      <c r="G94" s="38" t="str">
        <f t="shared" si="62"/>
        <v>R-WH_Det_ETH*</v>
      </c>
      <c r="H94" s="78" t="str">
        <f t="shared" si="52"/>
        <v>RSDWH_Det</v>
      </c>
      <c r="I94" s="77">
        <v>1</v>
      </c>
      <c r="J94" s="79">
        <f t="shared" si="56"/>
        <v>-8.6193429202703607E-6</v>
      </c>
      <c r="K94" s="80">
        <f t="shared" si="57"/>
        <v>-1.1205145796351471E-5</v>
      </c>
      <c r="L94" s="80">
        <f t="shared" si="58"/>
        <v>-4.160392198164728E-5</v>
      </c>
      <c r="M94" s="80">
        <f t="shared" si="59"/>
        <v>-1.5447245004331764E-4</v>
      </c>
      <c r="N94" s="80">
        <f t="shared" si="60"/>
        <v>-2.9357433172903385E-2</v>
      </c>
      <c r="O94" s="80">
        <f t="shared" si="61"/>
        <v>-0.9</v>
      </c>
      <c r="P94" s="79">
        <v>0</v>
      </c>
      <c r="Q94" s="79">
        <v>5</v>
      </c>
      <c r="R94" s="79" t="s">
        <v>372</v>
      </c>
      <c r="Z94" s="84" t="s">
        <v>265</v>
      </c>
    </row>
    <row r="95" spans="1:26" ht="15">
      <c r="A95" s="23" t="s">
        <v>200</v>
      </c>
      <c r="B95" s="26" t="s">
        <v>254</v>
      </c>
      <c r="D95" s="23" t="str">
        <f t="shared" si="55"/>
        <v>\I: DISABLED</v>
      </c>
      <c r="E95" s="23" t="str">
        <f t="shared" si="50"/>
        <v>RSDLPG</v>
      </c>
      <c r="F95" s="23" t="str">
        <f t="shared" si="51"/>
        <v>RSDWH_Det</v>
      </c>
      <c r="G95" s="38" t="str">
        <f t="shared" si="62"/>
        <v>R-WH_Det_LPG*</v>
      </c>
      <c r="H95" s="23" t="str">
        <f t="shared" si="52"/>
        <v>RSDWH_Det</v>
      </c>
      <c r="I95" s="24">
        <v>1</v>
      </c>
      <c r="J95" s="34">
        <f t="shared" si="56"/>
        <v>-3.3755615150317782E-2</v>
      </c>
      <c r="K95" s="34">
        <f t="shared" si="57"/>
        <v>-4.3882299695413116E-2</v>
      </c>
      <c r="L95" s="34">
        <f t="shared" si="58"/>
        <v>-0.16293190700809029</v>
      </c>
      <c r="M95" s="34">
        <f t="shared" si="59"/>
        <v>-0.60495476548754867</v>
      </c>
      <c r="N95" s="34">
        <f t="shared" si="60"/>
        <v>-0.9</v>
      </c>
      <c r="O95" s="34">
        <f t="shared" si="61"/>
        <v>-0.9</v>
      </c>
      <c r="P95" s="24">
        <v>0</v>
      </c>
      <c r="Q95" s="24">
        <v>5</v>
      </c>
      <c r="R95" s="23" t="s">
        <v>373</v>
      </c>
      <c r="Z95" s="84" t="s">
        <v>265</v>
      </c>
    </row>
    <row r="96" spans="1:26" ht="15">
      <c r="A96" s="23" t="s">
        <v>201</v>
      </c>
      <c r="B96" s="26" t="s">
        <v>254</v>
      </c>
      <c r="D96" s="88" t="str">
        <f t="shared" si="55"/>
        <v>\I: DISABLED</v>
      </c>
      <c r="E96" s="23" t="str">
        <f t="shared" si="50"/>
        <v>RSDELC</v>
      </c>
      <c r="F96" s="23" t="str">
        <f t="shared" si="51"/>
        <v>RSDWH_Det</v>
      </c>
      <c r="G96" s="38" t="str">
        <f t="shared" si="62"/>
        <v>R-WH_Det_ELC*</v>
      </c>
      <c r="H96" s="23" t="str">
        <f t="shared" si="52"/>
        <v>RSDWH_Det</v>
      </c>
      <c r="I96" s="24">
        <v>1</v>
      </c>
      <c r="J96" s="89">
        <f>MAX(IF(L25+L26="","",-L25-L26),-$T$25)</f>
        <v>-0.11750159893742898</v>
      </c>
      <c r="K96" s="89">
        <f t="shared" ref="K96:O96" si="63">MAX(IF(M25+M26="","",-M25-M26),-$T$25)</f>
        <v>-0.15275207861865769</v>
      </c>
      <c r="L96" s="89">
        <f t="shared" si="63"/>
        <v>-0.21637274225222125</v>
      </c>
      <c r="M96" s="89">
        <f t="shared" si="63"/>
        <v>-0.21637274225222125</v>
      </c>
      <c r="N96" s="89">
        <f t="shared" si="63"/>
        <v>-0.21637274225222125</v>
      </c>
      <c r="O96" s="89">
        <f t="shared" si="63"/>
        <v>-0.21637274225222125</v>
      </c>
      <c r="P96" s="24">
        <v>0</v>
      </c>
      <c r="Q96" s="24">
        <v>5</v>
      </c>
      <c r="R96" s="23" t="s">
        <v>374</v>
      </c>
      <c r="Z96" s="84" t="s">
        <v>265</v>
      </c>
    </row>
    <row r="97" spans="1:26" ht="15">
      <c r="A97" s="23" t="s">
        <v>201</v>
      </c>
      <c r="B97" s="26" t="s">
        <v>254</v>
      </c>
      <c r="D97" s="23" t="str">
        <f t="shared" si="55"/>
        <v>\I: DISABLED</v>
      </c>
      <c r="E97" s="23" t="str">
        <f t="shared" si="50"/>
        <v>RSDELC</v>
      </c>
      <c r="F97" s="23" t="str">
        <f t="shared" si="51"/>
        <v>RSDWH_Det</v>
      </c>
      <c r="G97" s="38" t="str">
        <f t="shared" si="62"/>
        <v>R-WH_Det_ELC*</v>
      </c>
      <c r="H97" s="23" t="str">
        <f t="shared" si="52"/>
        <v>RSDWH_Det</v>
      </c>
      <c r="I97" s="24">
        <v>1</v>
      </c>
      <c r="J97" s="34">
        <f t="shared" si="56"/>
        <v>-8.9373142444640216E-2</v>
      </c>
      <c r="K97" s="34">
        <f t="shared" si="57"/>
        <v>-0.11618508517803229</v>
      </c>
      <c r="L97" s="34">
        <f t="shared" si="58"/>
        <v>-0.43138708831007155</v>
      </c>
      <c r="M97" s="34">
        <f t="shared" si="59"/>
        <v>-0.9</v>
      </c>
      <c r="N97" s="34">
        <f t="shared" si="60"/>
        <v>-0.9</v>
      </c>
      <c r="O97" s="34">
        <f t="shared" si="61"/>
        <v>-0.9</v>
      </c>
      <c r="P97" s="24">
        <v>0</v>
      </c>
      <c r="Q97" s="24">
        <v>5</v>
      </c>
      <c r="R97" s="23" t="s">
        <v>375</v>
      </c>
      <c r="Z97" s="84" t="s">
        <v>265</v>
      </c>
    </row>
    <row r="98" spans="1:26" ht="15">
      <c r="A98" s="23" t="s">
        <v>202</v>
      </c>
      <c r="B98" s="26" t="s">
        <v>254</v>
      </c>
      <c r="D98" s="23" t="str">
        <f t="shared" si="55"/>
        <v>\I: DISABLED</v>
      </c>
      <c r="E98" s="23" t="str">
        <f t="shared" si="50"/>
        <v>RSDKER</v>
      </c>
      <c r="F98" s="23" t="str">
        <f t="shared" si="51"/>
        <v>RSDWH_Det</v>
      </c>
      <c r="G98" s="38" t="str">
        <f t="shared" si="62"/>
        <v>R-WH_Det_KER*</v>
      </c>
      <c r="H98" s="23" t="str">
        <f t="shared" si="52"/>
        <v>RSDWH_Det</v>
      </c>
      <c r="I98" s="24">
        <v>1</v>
      </c>
      <c r="J98" s="34">
        <f t="shared" si="56"/>
        <v>-0.88156532753700678</v>
      </c>
      <c r="K98" s="34">
        <f t="shared" si="57"/>
        <v>-0.9</v>
      </c>
      <c r="L98" s="34">
        <f t="shared" si="58"/>
        <v>-0.9</v>
      </c>
      <c r="M98" s="34">
        <f t="shared" si="59"/>
        <v>-0.9</v>
      </c>
      <c r="N98" s="34">
        <f t="shared" si="60"/>
        <v>-0.9</v>
      </c>
      <c r="O98" s="34">
        <f t="shared" si="61"/>
        <v>-0.9</v>
      </c>
      <c r="P98" s="24">
        <v>0</v>
      </c>
      <c r="Q98" s="24">
        <v>5</v>
      </c>
      <c r="R98" s="23" t="s">
        <v>376</v>
      </c>
      <c r="Z98" s="84" t="s">
        <v>265</v>
      </c>
    </row>
    <row r="99" spans="1:26" ht="15">
      <c r="A99" s="23" t="s">
        <v>141</v>
      </c>
      <c r="B99" s="26" t="s">
        <v>254</v>
      </c>
      <c r="D99" s="23" t="str">
        <f>IF(Z99="","UC-UP_"&amp;A29,"\I: DISABLED")</f>
        <v>\I: DISABLED</v>
      </c>
      <c r="E99" s="23" t="str">
        <f t="shared" si="50"/>
        <v>RSDPEA</v>
      </c>
      <c r="F99" s="23" t="str">
        <f t="shared" si="51"/>
        <v>RSDWH_Det</v>
      </c>
      <c r="G99" s="38" t="str">
        <f>LEFT(A29,12)&amp;"*"</f>
        <v>R-WH_Det_PEA*</v>
      </c>
      <c r="H99" s="23" t="str">
        <f t="shared" si="52"/>
        <v>RSDWH_Det</v>
      </c>
      <c r="I99" s="24">
        <v>1</v>
      </c>
      <c r="J99" s="34">
        <f t="shared" ref="J99:O102" si="64">IF(L29="","",-L29)</f>
        <v>-3.439821879544671E-2</v>
      </c>
      <c r="K99" s="34">
        <f t="shared" si="64"/>
        <v>-4.471768443408073E-2</v>
      </c>
      <c r="L99" s="34">
        <f t="shared" si="64"/>
        <v>-0.16603363206583141</v>
      </c>
      <c r="M99" s="34">
        <f t="shared" si="64"/>
        <v>-0.61647125350618748</v>
      </c>
      <c r="N99" s="34">
        <f t="shared" si="64"/>
        <v>-0.9</v>
      </c>
      <c r="O99" s="34">
        <f t="shared" si="64"/>
        <v>-0.9</v>
      </c>
      <c r="P99" s="24">
        <v>0</v>
      </c>
      <c r="Q99" s="24">
        <v>5</v>
      </c>
      <c r="R99" s="23" t="s">
        <v>377</v>
      </c>
      <c r="Z99" s="84" t="s">
        <v>265</v>
      </c>
    </row>
    <row r="100" spans="1:26" ht="15">
      <c r="A100" s="56" t="s">
        <v>170</v>
      </c>
      <c r="B100" s="26" t="s">
        <v>254</v>
      </c>
      <c r="D100" s="23" t="str">
        <f>IF(Z100="","UC-UP_"&amp;A30,"\I: DISABLED")</f>
        <v>\I: DISABLED</v>
      </c>
      <c r="E100" s="23"/>
      <c r="F100" s="23" t="str">
        <f t="shared" si="51"/>
        <v>RSDWH_Det</v>
      </c>
      <c r="H100" s="23" t="str">
        <f t="shared" si="52"/>
        <v>RSDWH_Det</v>
      </c>
      <c r="I100" s="24">
        <v>1</v>
      </c>
      <c r="J100" s="34">
        <f t="shared" si="64"/>
        <v>-4.1496627949535257E-2</v>
      </c>
      <c r="K100" s="34">
        <f t="shared" si="64"/>
        <v>-5.3945616334395832E-2</v>
      </c>
      <c r="L100" s="34">
        <f t="shared" si="64"/>
        <v>-0.20029629725646839</v>
      </c>
      <c r="M100" s="34">
        <f t="shared" si="64"/>
        <v>-0.74368613097245928</v>
      </c>
      <c r="N100" s="34">
        <f t="shared" si="64"/>
        <v>-0.9</v>
      </c>
      <c r="O100" s="34">
        <f t="shared" si="64"/>
        <v>-0.9</v>
      </c>
      <c r="P100" s="24">
        <v>0</v>
      </c>
      <c r="Q100" s="24">
        <v>5</v>
      </c>
      <c r="R100" s="23" t="s">
        <v>378</v>
      </c>
      <c r="Z100" s="84" t="s">
        <v>265</v>
      </c>
    </row>
    <row r="101" spans="1:26" ht="15">
      <c r="A101" s="23" t="s">
        <v>142</v>
      </c>
      <c r="B101" s="26" t="s">
        <v>254</v>
      </c>
      <c r="D101" s="23" t="str">
        <f>IF(Z101="","UC-UP_"&amp;A31,"\I: DISABLED")</f>
        <v>\I: DISABLED</v>
      </c>
      <c r="E101" s="23" t="str">
        <f t="shared" si="50"/>
        <v>RSDWOO</v>
      </c>
      <c r="F101" s="23" t="str">
        <f t="shared" si="51"/>
        <v>RSDWH_Det</v>
      </c>
      <c r="G101" s="38" t="str">
        <f>LEFT(A31,12)&amp;"*"</f>
        <v>R-WH_Det_WOO*</v>
      </c>
      <c r="H101" s="23" t="str">
        <f t="shared" si="52"/>
        <v>RSDWH_Det</v>
      </c>
      <c r="I101" s="24">
        <v>1</v>
      </c>
      <c r="J101" s="34">
        <f t="shared" si="64"/>
        <v>-9.1966211435386708E-3</v>
      </c>
      <c r="K101" s="34">
        <f t="shared" si="64"/>
        <v>-1.1955607486600274E-2</v>
      </c>
      <c r="L101" s="34">
        <f t="shared" si="64"/>
        <v>-4.4390333705222773E-2</v>
      </c>
      <c r="M101" s="34">
        <f t="shared" si="64"/>
        <v>-0.16481820172413281</v>
      </c>
      <c r="N101" s="34">
        <f t="shared" si="64"/>
        <v>-0.9</v>
      </c>
      <c r="O101" s="34">
        <f t="shared" si="64"/>
        <v>-0.9</v>
      </c>
      <c r="P101" s="24">
        <v>0</v>
      </c>
      <c r="Q101" s="24">
        <v>5</v>
      </c>
      <c r="R101" s="23" t="s">
        <v>379</v>
      </c>
      <c r="Z101" s="84" t="s">
        <v>265</v>
      </c>
    </row>
    <row r="102" spans="1:26" ht="15.75" thickBot="1">
      <c r="A102" s="53" t="s">
        <v>143</v>
      </c>
      <c r="B102" s="53" t="s">
        <v>254</v>
      </c>
      <c r="C102" s="58"/>
      <c r="D102" s="53" t="str">
        <f>IF(Z102="","UC-UP_"&amp;A32,"\I: DISABLED")</f>
        <v>\I: DISABLED</v>
      </c>
      <c r="E102" s="53" t="str">
        <f t="shared" si="50"/>
        <v>RSDHET</v>
      </c>
      <c r="F102" s="53" t="str">
        <f t="shared" si="51"/>
        <v>RSDWH_Det</v>
      </c>
      <c r="G102" s="58" t="str">
        <f>LEFT(A32,12)&amp;"*"</f>
        <v>R-WH_Det_HET*</v>
      </c>
      <c r="H102" s="53" t="str">
        <f t="shared" si="52"/>
        <v>RSDWH_Det</v>
      </c>
      <c r="I102" s="54">
        <v>1</v>
      </c>
      <c r="J102" s="59">
        <f t="shared" si="64"/>
        <v>-8.7152246221875227E-5</v>
      </c>
      <c r="K102" s="59">
        <f t="shared" si="64"/>
        <v>-1.1329792008843781E-4</v>
      </c>
      <c r="L102" s="59">
        <f t="shared" si="64"/>
        <v>-4.2066724643396352E-4</v>
      </c>
      <c r="M102" s="59">
        <f t="shared" si="64"/>
        <v>-1.5619080393020563E-3</v>
      </c>
      <c r="N102" s="59">
        <f t="shared" si="64"/>
        <v>-0.1</v>
      </c>
      <c r="O102" s="59">
        <f t="shared" si="64"/>
        <v>-0.1</v>
      </c>
      <c r="P102" s="54">
        <v>0</v>
      </c>
      <c r="Q102" s="54">
        <v>5</v>
      </c>
      <c r="R102" s="53" t="s">
        <v>380</v>
      </c>
      <c r="S102" s="58"/>
      <c r="T102" s="58"/>
      <c r="U102" s="58"/>
      <c r="V102" s="58"/>
      <c r="W102" s="58"/>
      <c r="X102" s="58"/>
      <c r="Y102" s="58"/>
      <c r="Z102" s="115" t="s">
        <v>265</v>
      </c>
    </row>
    <row r="103" spans="1:26" ht="15">
      <c r="J103" s="34" t="str">
        <f t="shared" ref="J103" si="65">IF(L34="","",-L34)</f>
        <v/>
      </c>
      <c r="K103" s="34" t="str">
        <f t="shared" ref="K103:O103" si="66">IF(M34="","",-M34)</f>
        <v/>
      </c>
      <c r="L103" s="34" t="str">
        <f t="shared" si="66"/>
        <v/>
      </c>
      <c r="M103" s="34" t="str">
        <f t="shared" si="66"/>
        <v/>
      </c>
      <c r="N103" s="34" t="str">
        <f t="shared" si="66"/>
        <v/>
      </c>
      <c r="O103" s="34" t="str">
        <f t="shared" si="66"/>
        <v/>
      </c>
    </row>
  </sheetData>
  <mergeCells count="8">
    <mergeCell ref="S3:V3"/>
    <mergeCell ref="E4:J4"/>
    <mergeCell ref="E19:I19"/>
    <mergeCell ref="L19:P19"/>
    <mergeCell ref="Y7:Z7"/>
    <mergeCell ref="Y12:Z12"/>
    <mergeCell ref="Y15:Z15"/>
    <mergeCell ref="Z3:AF3"/>
  </mergeCells>
  <conditionalFormatting sqref="F93:F94 D93:D98 E95:E98 D99:E102 D82:D91 D76:E81 E82:E92">
    <cfRule type="containsText" dxfId="8" priority="12" operator="containsText" text="\I: DISABLED">
      <formula>NOT(ISERROR(SEARCH("\I: DISABLED",D76)))</formula>
    </cfRule>
  </conditionalFormatting>
  <conditionalFormatting sqref="F61:F62">
    <cfRule type="containsText" dxfId="7" priority="11" operator="containsText" text="\I: DISABLED">
      <formula>NOT(ISERROR(SEARCH("\I: DISABLED",F61)))</formula>
    </cfRule>
  </conditionalFormatting>
  <conditionalFormatting sqref="D46:D60">
    <cfRule type="containsText" dxfId="6" priority="10" operator="containsText" text="\I: DISABLED">
      <formula>NOT(ISERROR(SEARCH("\I: DISABLED",D46)))</formula>
    </cfRule>
  </conditionalFormatting>
  <conditionalFormatting sqref="D61:D72">
    <cfRule type="containsText" dxfId="5" priority="9" operator="containsText" text="\I: DISABLED">
      <formula>NOT(ISERROR(SEARCH("\I: DISABLED",D61)))</formula>
    </cfRule>
  </conditionalFormatting>
  <conditionalFormatting sqref="D80">
    <cfRule type="containsText" dxfId="4" priority="8" operator="containsText" text="\I: DISABLED">
      <formula>NOT(ISERROR(SEARCH("\I: DISABLED",D80)))</formula>
    </cfRule>
  </conditionalFormatting>
  <conditionalFormatting sqref="D92">
    <cfRule type="containsText" dxfId="3" priority="6" operator="containsText" text="\I: DISABLED">
      <formula>NOT(ISERROR(SEARCH("\I: DISABLED",D92)))</formula>
    </cfRule>
  </conditionalFormatting>
  <conditionalFormatting sqref="E80 E63:E72 E56:E60 E46:E54">
    <cfRule type="containsText" dxfId="2" priority="4" operator="containsText" text="\I: DISABLED">
      <formula>NOT(ISERROR(SEARCH("\I: DISABLED",E46)))</formula>
    </cfRule>
  </conditionalFormatting>
  <conditionalFormatting sqref="E61:E62">
    <cfRule type="containsText" dxfId="1" priority="3" operator="containsText" text="\I: DISABLED">
      <formula>NOT(ISERROR(SEARCH("\I: DISABLED",E61)))</formula>
    </cfRule>
  </conditionalFormatting>
  <conditionalFormatting sqref="E93:E94">
    <cfRule type="containsText" dxfId="0" priority="1" operator="containsText" text="\I: DISABLED">
      <formula>NOT(ISERROR(SEARCH("\I: DISABLED",E93)))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</vt:lpstr>
      <vt:lpstr>AF</vt:lpstr>
      <vt:lpstr>Stock</vt:lpstr>
      <vt:lpstr>Legend</vt:lpstr>
      <vt:lpstr>Ambient Heat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2021-04-14T16:56:48Z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877697169780731</vt:r8>
  </property>
</Properties>
</file>