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291F30F-0A32-43A5-9585-A431904E2EB4}" xr6:coauthVersionLast="45" xr6:coauthVersionMax="46" xr10:uidLastSave="{00000000-0000-0000-0000-000000000000}"/>
  <bookViews>
    <workbookView xWindow="-120" yWindow="-16320" windowWidth="29040" windowHeight="15840" activeTab="6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7" i="28" l="1"/>
  <c r="E77" i="28"/>
  <c r="G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G78" i="32" l="1"/>
  <c r="G78" i="28"/>
  <c r="G79" i="31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7" i="32" l="1"/>
  <c r="G98" i="32"/>
  <c r="G99" i="32"/>
  <c r="G100" i="32"/>
  <c r="G101" i="32"/>
  <c r="G102" i="32"/>
  <c r="G77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78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78" i="32"/>
  <c r="E87" i="32"/>
  <c r="E86" i="32"/>
  <c r="E79" i="32"/>
  <c r="E85" i="32"/>
  <c r="E84" i="32"/>
  <c r="E83" i="32"/>
  <c r="E82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79" i="31"/>
  <c r="E88" i="31"/>
  <c r="E87" i="31"/>
  <c r="E80" i="31"/>
  <c r="E86" i="31"/>
  <c r="E85" i="31"/>
  <c r="E84" i="31"/>
  <c r="E83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78" i="32"/>
  <c r="D87" i="32"/>
  <c r="D86" i="32"/>
  <c r="D79" i="32"/>
  <c r="D85" i="32"/>
  <c r="D84" i="32"/>
  <c r="D83" i="32"/>
  <c r="D82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79" i="31"/>
  <c r="D88" i="31"/>
  <c r="D87" i="31"/>
  <c r="D80" i="31"/>
  <c r="D86" i="31"/>
  <c r="D85" i="31"/>
  <c r="D84" i="31"/>
  <c r="D83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2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82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78" i="32"/>
  <c r="F78" i="32" s="1"/>
  <c r="H87" i="32"/>
  <c r="F87" i="32" s="1"/>
  <c r="H86" i="32"/>
  <c r="F86" i="32" s="1"/>
  <c r="H79" i="32"/>
  <c r="F79" i="32" s="1"/>
  <c r="H85" i="32"/>
  <c r="F85" i="32" s="1"/>
  <c r="H84" i="32"/>
  <c r="F84" i="32" s="1"/>
  <c r="H83" i="32"/>
  <c r="F83" i="32" s="1"/>
  <c r="H82" i="32"/>
  <c r="F82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79" i="31"/>
  <c r="F79" i="31" s="1"/>
  <c r="H88" i="31"/>
  <c r="F88" i="31" s="1"/>
  <c r="H87" i="31"/>
  <c r="F87" i="31" s="1"/>
  <c r="H80" i="31"/>
  <c r="F80" i="31" s="1"/>
  <c r="H86" i="31"/>
  <c r="F86" i="31" s="1"/>
  <c r="H85" i="31"/>
  <c r="F85" i="31" s="1"/>
  <c r="H84" i="31"/>
  <c r="F84" i="31" s="1"/>
  <c r="H83" i="31"/>
  <c r="F83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2" i="28"/>
  <c r="F82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6" i="31" s="1"/>
  <c r="Q9" i="31"/>
  <c r="O86" i="31" s="1"/>
  <c r="N9" i="31"/>
  <c r="L86" i="31" s="1"/>
  <c r="O9" i="31"/>
  <c r="M86" i="31" s="1"/>
  <c r="L9" i="31"/>
  <c r="J86" i="31" s="1"/>
  <c r="M9" i="31"/>
  <c r="K86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7" i="31" s="1"/>
  <c r="M11" i="31"/>
  <c r="K87" i="31" s="1"/>
  <c r="N11" i="31"/>
  <c r="L87" i="31" s="1"/>
  <c r="O11" i="31"/>
  <c r="M87" i="31" s="1"/>
  <c r="P11" i="31"/>
  <c r="N87" i="31" s="1"/>
  <c r="Q11" i="31"/>
  <c r="O87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5" i="31" s="1"/>
  <c r="O8" i="31"/>
  <c r="M85" i="31" s="1"/>
  <c r="P8" i="31"/>
  <c r="N85" i="31" s="1"/>
  <c r="Q8" i="31"/>
  <c r="O85" i="31" s="1"/>
  <c r="L8" i="31"/>
  <c r="J85" i="31" s="1"/>
  <c r="M8" i="31"/>
  <c r="K85" i="31" s="1"/>
  <c r="L7" i="31"/>
  <c r="J84" i="31" s="1"/>
  <c r="M7" i="31"/>
  <c r="K84" i="31" s="1"/>
  <c r="Q7" i="31"/>
  <c r="O84" i="31" s="1"/>
  <c r="N7" i="31"/>
  <c r="L84" i="31" s="1"/>
  <c r="P7" i="31"/>
  <c r="N84" i="31" s="1"/>
  <c r="O7" i="31"/>
  <c r="M84" i="31" s="1"/>
  <c r="N12" i="31"/>
  <c r="L88" i="31" s="1"/>
  <c r="O12" i="31"/>
  <c r="M88" i="31" s="1"/>
  <c r="L12" i="31"/>
  <c r="J88" i="31" s="1"/>
  <c r="P12" i="31"/>
  <c r="N88" i="31" s="1"/>
  <c r="M12" i="31"/>
  <c r="K88" i="31" s="1"/>
  <c r="Q12" i="31"/>
  <c r="O88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82" i="28" s="1"/>
  <c r="L6" i="28"/>
  <c r="J82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2" i="28" s="1"/>
  <c r="F6" i="28"/>
  <c r="K46" i="28" s="1"/>
  <c r="O6" i="28"/>
  <c r="M82" i="28" s="1"/>
  <c r="G6" i="28"/>
  <c r="L46" i="28" s="1"/>
  <c r="P6" i="28"/>
  <c r="N82" i="28" s="1"/>
  <c r="H6" i="28"/>
  <c r="M46" i="28" s="1"/>
  <c r="I6" i="28"/>
  <c r="N46" i="28" s="1"/>
  <c r="J6" i="28"/>
  <c r="O46" i="28" s="1"/>
  <c r="M6" i="28"/>
  <c r="K82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7" i="32" s="1"/>
  <c r="Q12" i="32"/>
  <c r="O87" i="32" s="1"/>
  <c r="P11" i="32"/>
  <c r="N86" i="32" s="1"/>
  <c r="Q11" i="32"/>
  <c r="O86" i="32" s="1"/>
  <c r="P10" i="32"/>
  <c r="Q10" i="32"/>
  <c r="P9" i="32"/>
  <c r="N85" i="32" s="1"/>
  <c r="Q9" i="32"/>
  <c r="O85" i="32" s="1"/>
  <c r="P8" i="32"/>
  <c r="N84" i="32" s="1"/>
  <c r="Q8" i="32"/>
  <c r="O84" i="32" s="1"/>
  <c r="P7" i="32"/>
  <c r="N83" i="32" s="1"/>
  <c r="Q7" i="32"/>
  <c r="O83" i="32" s="1"/>
  <c r="P17" i="32"/>
  <c r="N91" i="32" s="1"/>
  <c r="Q17" i="32"/>
  <c r="O91" i="32" s="1"/>
  <c r="P13" i="32"/>
  <c r="N78" i="32" s="1"/>
  <c r="Q13" i="32"/>
  <c r="O78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7" i="32" s="1"/>
  <c r="O12" i="32"/>
  <c r="M87" i="32" s="1"/>
  <c r="N11" i="32"/>
  <c r="L86" i="32" s="1"/>
  <c r="O11" i="32"/>
  <c r="M86" i="32" s="1"/>
  <c r="N9" i="32"/>
  <c r="L85" i="32" s="1"/>
  <c r="O9" i="32"/>
  <c r="M85" i="32" s="1"/>
  <c r="N7" i="32"/>
  <c r="L83" i="32" s="1"/>
  <c r="O7" i="32"/>
  <c r="M83" i="32" s="1"/>
  <c r="N8" i="32"/>
  <c r="L84" i="32" s="1"/>
  <c r="O8" i="32"/>
  <c r="M84" i="32" s="1"/>
  <c r="N17" i="32"/>
  <c r="L91" i="32" s="1"/>
  <c r="O17" i="32"/>
  <c r="M91" i="32" s="1"/>
  <c r="N13" i="32"/>
  <c r="L78" i="32" s="1"/>
  <c r="O13" i="32"/>
  <c r="M78" i="32" s="1"/>
  <c r="M15" i="32"/>
  <c r="K89" i="32" s="1"/>
  <c r="N15" i="32"/>
  <c r="L89" i="32" s="1"/>
  <c r="L12" i="32"/>
  <c r="J87" i="32" s="1"/>
  <c r="M12" i="32"/>
  <c r="K87" i="32" s="1"/>
  <c r="L7" i="32"/>
  <c r="J83" i="32" s="1"/>
  <c r="M7" i="32"/>
  <c r="K83" i="32" s="1"/>
  <c r="L18" i="32"/>
  <c r="J92" i="32" s="1"/>
  <c r="M18" i="32"/>
  <c r="K92" i="32" s="1"/>
  <c r="L11" i="32"/>
  <c r="J86" i="32" s="1"/>
  <c r="M11" i="32"/>
  <c r="K86" i="32" s="1"/>
  <c r="L10" i="32"/>
  <c r="M10" i="32"/>
  <c r="L9" i="32"/>
  <c r="J85" i="32" s="1"/>
  <c r="M9" i="32"/>
  <c r="K85" i="32" s="1"/>
  <c r="L8" i="32"/>
  <c r="J84" i="32" s="1"/>
  <c r="M8" i="32"/>
  <c r="K84" i="32" s="1"/>
  <c r="L17" i="32"/>
  <c r="J91" i="32" s="1"/>
  <c r="M17" i="32"/>
  <c r="K91" i="32" s="1"/>
  <c r="L13" i="32"/>
  <c r="J78" i="32" s="1"/>
  <c r="M13" i="32"/>
  <c r="K78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9" i="32"/>
  <c r="C1" i="20"/>
  <c r="K92" i="28" l="1"/>
  <c r="O92" i="28"/>
  <c r="L92" i="28"/>
  <c r="J92" i="28"/>
  <c r="N92" i="28"/>
  <c r="M92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3" i="31" s="1"/>
  <c r="P6" i="31"/>
  <c r="N83" i="31" s="1"/>
  <c r="M6" i="31"/>
  <c r="K83" i="31" s="1"/>
  <c r="N6" i="31"/>
  <c r="L83" i="31" s="1"/>
  <c r="L6" i="31"/>
  <c r="J83" i="31" s="1"/>
  <c r="Q6" i="31"/>
  <c r="O83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2" i="32" s="1"/>
  <c r="Q6" i="32"/>
  <c r="O82" i="32" s="1"/>
  <c r="N16" i="32"/>
  <c r="L90" i="32" s="1"/>
  <c r="O16" i="32"/>
  <c r="M90" i="32" s="1"/>
  <c r="N14" i="32"/>
  <c r="L88" i="32" s="1"/>
  <c r="O14" i="32"/>
  <c r="M88" i="32" s="1"/>
  <c r="N6" i="32"/>
  <c r="L82" i="32" s="1"/>
  <c r="O6" i="32"/>
  <c r="M82" i="32" s="1"/>
  <c r="L16" i="32"/>
  <c r="J90" i="32" s="1"/>
  <c r="M16" i="32"/>
  <c r="K90" i="32" s="1"/>
  <c r="L14" i="32"/>
  <c r="J88" i="32" s="1"/>
  <c r="M14" i="32"/>
  <c r="K88" i="32" s="1"/>
  <c r="L6" i="32"/>
  <c r="J82" i="32" s="1"/>
  <c r="M6" i="32"/>
  <c r="K82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0" i="32"/>
  <c r="O100" i="32"/>
  <c r="J99" i="28"/>
  <c r="J100" i="32"/>
  <c r="J79" i="28"/>
  <c r="L64" i="32"/>
  <c r="J64" i="32"/>
  <c r="K64" i="32"/>
  <c r="O64" i="32"/>
  <c r="N64" i="32"/>
  <c r="J64" i="28"/>
  <c r="K80" i="31"/>
  <c r="K101" i="31"/>
  <c r="K50" i="31"/>
  <c r="J50" i="28"/>
  <c r="O101" i="31"/>
  <c r="M50" i="31"/>
  <c r="M101" i="31"/>
  <c r="J101" i="31"/>
  <c r="L101" i="31"/>
  <c r="N101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<sst xmlns="http://schemas.openxmlformats.org/spreadsheetml/2006/main" count="4836" uniqueCount="422">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</sst>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5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115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5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295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4" t="s">
        <v>284</v>
      </c>
      <c r="Z7" s="114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tabSelected="1" zoomScale="60" zoomScaleNormal="60" workbookViewId="0">
      <selection activeCell="C26" sqref="A26:XFD2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</v>
      </c>
      <c r="O10" s="47">
        <f t="shared" si="9"/>
        <v>0.4</v>
      </c>
      <c r="P10" s="47">
        <f t="shared" si="10"/>
        <v>0.4</v>
      </c>
      <c r="Q10" s="47">
        <f t="shared" si="11"/>
        <v>0.4</v>
      </c>
      <c r="S10" s="81">
        <v>0</v>
      </c>
      <c r="T10" s="81">
        <v>0.4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0.25</v>
      </c>
      <c r="S17" s="81">
        <v>0</v>
      </c>
      <c r="T17" s="81">
        <v>0.25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2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0.4</v>
      </c>
      <c r="P25" s="47">
        <f t="shared" si="22"/>
        <v>0.4</v>
      </c>
      <c r="Q25" s="47">
        <f t="shared" si="23"/>
        <v>0.4</v>
      </c>
      <c r="S25" s="81">
        <v>0</v>
      </c>
      <c r="T25" s="81">
        <v>0.4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0.25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</v>
      </c>
      <c r="K50" s="86">
        <f t="shared" ref="K50:O50" si="29">MAX(IF(F10+F11="","",-F10-F11),-$T$10)</f>
        <v>-0.4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-0.4</v>
      </c>
      <c r="K64" s="87">
        <f t="shared" ref="K64:O64" si="36">MAX(IF(F25+F26="","",-F25-F26),-$T$25)</f>
        <v>-0.4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G77" s="38" t="str">
        <f>LEFT(A28,12)&amp;"*"</f>
        <v>R-WH_Apt_GAS*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 t="str">
        <f>LEFT(A13,12)&amp;"*"</f>
        <v>R-SH_Apt_GAS*</v>
      </c>
      <c r="H78" s="23" t="str">
        <f>B78</f>
        <v>RSDSH_Apt</v>
      </c>
      <c r="I78" s="24">
        <v>1</v>
      </c>
      <c r="J78" s="34">
        <f>IF(L13="","",-L13)</f>
        <v>-0.35521358497784</v>
      </c>
      <c r="K78" s="34" t="str">
        <f>IF(M13="","",-M13)</f>
        <v/>
      </c>
      <c r="L78" s="34" t="str">
        <f>IF(N13="","",-N13)</f>
        <v/>
      </c>
      <c r="M78" s="34" t="str">
        <f>IF(O13="","",-O13)</f>
        <v/>
      </c>
      <c r="N78" s="34" t="str">
        <f>IF(P13="","",-P13)</f>
        <v/>
      </c>
      <c r="O78" s="34">
        <f>IF(Q13="","",-Q13)</f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>MAX(IF(L10+L11="","",-L10-L11),-$T$10)</f>
        <v>-0.4</v>
      </c>
      <c r="K79" s="89">
        <f>MAX(IF(M10+M11="","",-M10-M11),-$T$10)</f>
        <v>-0.4</v>
      </c>
      <c r="L79" s="89">
        <f>MAX(IF(N10+N11="","",-N10-N11),-$T$10)</f>
        <v>-0.4</v>
      </c>
      <c r="M79" s="89">
        <f>MAX(IF(O10+O11="","",-O10-O11),-$T$10)</f>
        <v>-0.4</v>
      </c>
      <c r="N79" s="89">
        <f>MAX(IF(P10+P11="","",-P10-P11),-$T$10)</f>
        <v>-0.4</v>
      </c>
      <c r="O79" s="89">
        <f>MAX(IF(Q10+Q11="","",-Q10-Q11),-$T$10)</f>
        <v>-0.4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C80" s="26"/>
      <c r="G80" s="38"/>
      <c r="I80" s="24"/>
      <c r="J80" s="34"/>
      <c r="K80" s="34"/>
      <c r="L80" s="34"/>
      <c r="M80" s="34"/>
      <c r="N80" s="34"/>
      <c r="O80" s="34"/>
      <c r="P80" s="24"/>
      <c r="Q80" s="24"/>
      <c r="Y80" s="84"/>
    </row>
    <row r="81" spans="1:25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Y81" s="85"/>
    </row>
    <row r="82" spans="1:25" s="23" customFormat="1" ht="15.75" thickBot="1">
      <c r="A82" s="23" t="s">
        <v>140</v>
      </c>
      <c r="B82" s="23" t="s">
        <v>137</v>
      </c>
      <c r="C82" s="26"/>
      <c r="D82" s="23" t="str">
        <f>IF(Y82="","UC-UP_"&amp;A6,"\I: DISABLED")</f>
        <v>\I: DISABLED</v>
      </c>
      <c r="E82" s="23" t="str">
        <f>A82</f>
        <v>RSDCOA</v>
      </c>
      <c r="F82" s="23" t="str">
        <f t="shared" ref="F82:F104" si="41">H82</f>
        <v>RSDSH_Apt</v>
      </c>
      <c r="H82" s="23" t="str">
        <f t="shared" ref="H82:H105" si="42">B82</f>
        <v>RSDSH_Apt</v>
      </c>
      <c r="I82" s="24">
        <v>1</v>
      </c>
      <c r="J82" s="34">
        <f>IF(L6="","",-L6)</f>
        <v>-3.4668831504356956E-2</v>
      </c>
      <c r="K82" s="34">
        <f>IF(M6="","",-M6)</f>
        <v>-3.8135714654792652E-2</v>
      </c>
      <c r="L82" s="34">
        <f>IF(N6="","",-N6)</f>
        <v>-6.1417949808690149E-2</v>
      </c>
      <c r="M82" s="34">
        <f>IF(O6="","",-O6)</f>
        <v>-9.891422234639359E-2</v>
      </c>
      <c r="N82" s="34">
        <f>IF(P6="","",-P6)</f>
        <v>-0.66544542582294486</v>
      </c>
      <c r="O82" s="34">
        <f>IF(Q6="","",-Q6)</f>
        <v>-0.9</v>
      </c>
      <c r="P82" s="24">
        <v>0</v>
      </c>
      <c r="Q82" s="24">
        <v>5</v>
      </c>
      <c r="R82" s="23" t="s">
        <v>173</v>
      </c>
      <c r="Y82" s="84" t="s">
        <v>289</v>
      </c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3">A83</f>
        <v>RSDBDL</v>
      </c>
      <c r="F83" s="94" t="str">
        <f t="shared" si="41"/>
        <v>RSDSH_Apt</v>
      </c>
      <c r="G83" s="94"/>
      <c r="H83" s="94" t="str">
        <f t="shared" si="42"/>
        <v>RSDSH_Apt</v>
      </c>
      <c r="I83" s="95">
        <v>1</v>
      </c>
      <c r="J83" s="32">
        <f>IF(L7="","",-L7)</f>
        <v>-7.3202059641156673E-6</v>
      </c>
      <c r="K83" s="32">
        <f>IF(M7="","",-M7)</f>
        <v>-8.0522265605272343E-6</v>
      </c>
      <c r="L83" s="32">
        <f>IF(N7="","",-N7)</f>
        <v>-1.2968191397994723E-5</v>
      </c>
      <c r="M83" s="32">
        <f>IF(O7="","",-O7)</f>
        <v>-2.0885401928384486E-5</v>
      </c>
      <c r="N83" s="32">
        <f>IF(P7="","",-P7)</f>
        <v>-1.4050654041485161E-4</v>
      </c>
      <c r="O83" s="32">
        <f>IF(Q7="","",-Q7)</f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3"/>
        <v>RSDETH</v>
      </c>
      <c r="F84" s="94" t="str">
        <f t="shared" si="41"/>
        <v>RSDSH_Apt</v>
      </c>
      <c r="G84" s="94"/>
      <c r="H84" s="94" t="str">
        <f t="shared" si="42"/>
        <v>RSDSH_Apt</v>
      </c>
      <c r="I84" s="95">
        <v>1</v>
      </c>
      <c r="J84" s="32">
        <f>IF(L8="","",-L8)</f>
        <v>-5.2512237906138389E-9</v>
      </c>
      <c r="K84" s="32">
        <f>IF(M8="","",-M8)</f>
        <v>-5.7763461696752232E-9</v>
      </c>
      <c r="L84" s="32">
        <f>IF(N8="","",-N8)</f>
        <v>-9.3028632697236478E-9</v>
      </c>
      <c r="M84" s="32">
        <f>IF(O8="","",-O8)</f>
        <v>-1.4982354324522636E-8</v>
      </c>
      <c r="N84" s="32">
        <f>IF(P8="","",-P8)</f>
        <v>-1.0079378795900435E-7</v>
      </c>
      <c r="O84" s="32">
        <f>IF(Q8="","",-Q8)</f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3"/>
        <v>RSDLPG</v>
      </c>
      <c r="F85" s="23" t="str">
        <f t="shared" si="41"/>
        <v>RSDSH_Apt</v>
      </c>
      <c r="H85" s="23" t="str">
        <f t="shared" si="42"/>
        <v>RSDSH_Apt</v>
      </c>
      <c r="I85" s="24">
        <v>1</v>
      </c>
      <c r="J85" s="34">
        <f>IF(L9="","",-L9)</f>
        <v>-2.3992723986589713E-2</v>
      </c>
      <c r="K85" s="34">
        <f>IF(M9="","",-M9)</f>
        <v>-2.6391996385248685E-2</v>
      </c>
      <c r="L85" s="34">
        <f>IF(N9="","",-N9)</f>
        <v>-4.2504574098406876E-2</v>
      </c>
      <c r="M85" s="34">
        <f>IF(O9="","",-O9)</f>
        <v>-6.8454041631225274E-2</v>
      </c>
      <c r="N85" s="34">
        <f>IF(P9="","",-P9)</f>
        <v>-0.46052456160520122</v>
      </c>
      <c r="O85" s="34">
        <f>IF(Q9="","",-Q9)</f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3"/>
        <v>RSDELC</v>
      </c>
      <c r="F86" s="23" t="str">
        <f t="shared" si="41"/>
        <v>RSDSH_Apt</v>
      </c>
      <c r="H86" s="23" t="str">
        <f t="shared" si="42"/>
        <v>RSDSH_Apt</v>
      </c>
      <c r="I86" s="24">
        <v>1</v>
      </c>
      <c r="J86" s="34">
        <f>IF(L11="","",-L11)</f>
        <v>-0.30577053666016718</v>
      </c>
      <c r="K86" s="34">
        <f>IF(M11="","",-M11)</f>
        <v>-0.33634759032618394</v>
      </c>
      <c r="L86" s="34">
        <f>IF(N11="","",-N11)</f>
        <v>-0.54169115769622278</v>
      </c>
      <c r="M86" s="34">
        <f>IF(O11="","",-O11)</f>
        <v>-0.87239902638134392</v>
      </c>
      <c r="N86" s="34">
        <f>IF(P11="","",-P11)</f>
        <v>-0.9</v>
      </c>
      <c r="O86" s="34">
        <f>IF(Q11="","",-Q11)</f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3"/>
        <v>RSDKER</v>
      </c>
      <c r="F87" s="23" t="str">
        <f t="shared" si="41"/>
        <v>RSDSH_Apt</v>
      </c>
      <c r="H87" s="23" t="str">
        <f t="shared" si="42"/>
        <v>RSDSH_Apt</v>
      </c>
      <c r="I87" s="24">
        <v>1</v>
      </c>
      <c r="J87" s="34">
        <f>IF(L12="","",-L12)</f>
        <v>-7.9941167281313966E-2</v>
      </c>
      <c r="K87" s="34">
        <f>IF(M12="","",-M12)</f>
        <v>-8.7935284009445364E-2</v>
      </c>
      <c r="L87" s="34">
        <f>IF(N12="","",-N12)</f>
        <v>-0.14162065425005194</v>
      </c>
      <c r="M87" s="34">
        <f>IF(O12="","",-O12)</f>
        <v>-0.22808147987625119</v>
      </c>
      <c r="N87" s="34">
        <f>IF(P12="","",-P12)</f>
        <v>-0.9</v>
      </c>
      <c r="O87" s="34">
        <f>IF(Q12="","",-Q12)</f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3"/>
        <v>RSDPEA</v>
      </c>
      <c r="F88" s="23" t="str">
        <f t="shared" si="41"/>
        <v>RSDSH_Apt</v>
      </c>
      <c r="G88" s="23"/>
      <c r="H88" s="23" t="str">
        <f t="shared" si="42"/>
        <v>RSDSH_Apt</v>
      </c>
      <c r="I88" s="24">
        <v>1</v>
      </c>
      <c r="J88" s="34">
        <f>IF(L14="","",-L14)</f>
        <v>-1.2930059282406916E-2</v>
      </c>
      <c r="K88" s="34">
        <f>IF(M14="","",-M14)</f>
        <v>-1.4223065210647609E-2</v>
      </c>
      <c r="L88" s="34">
        <f>IF(N14="","",-N14)</f>
        <v>-2.290638875240009E-2</v>
      </c>
      <c r="M88" s="34">
        <f>IF(O14="","",-O14)</f>
        <v>-3.6890968149627876E-2</v>
      </c>
      <c r="N88" s="34">
        <f>IF(P14="","",-P14)</f>
        <v>-0.24818398635719421</v>
      </c>
      <c r="O88" s="34">
        <f>IF(Q14="","",-Q14)</f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3"/>
        <v>RSDWOO</v>
      </c>
      <c r="F90" s="23" t="str">
        <f t="shared" si="41"/>
        <v>RSDSH_Apt</v>
      </c>
      <c r="G90" s="23"/>
      <c r="H90" s="23" t="str">
        <f t="shared" si="42"/>
        <v>RSDSH_Apt</v>
      </c>
      <c r="I90" s="24">
        <v>1</v>
      </c>
      <c r="J90" s="34">
        <f>IF(L16="","",-L16)</f>
        <v>-2.8298994328905657E-3</v>
      </c>
      <c r="K90" s="34">
        <f>IF(M16="","",-M16)</f>
        <v>-0.35</v>
      </c>
      <c r="L90" s="34">
        <f>IF(N16="","",-N16)</f>
        <v>-5.0133394692310467E-3</v>
      </c>
      <c r="M90" s="34">
        <f>IF(O16="","",-O16)</f>
        <v>-8.0740333485912943E-3</v>
      </c>
      <c r="N90" s="34">
        <f>IF(P16="","",-P16)</f>
        <v>-5.431805894350121E-2</v>
      </c>
      <c r="O90" s="34">
        <f>IF(Q16="","",-Q16)</f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3"/>
        <v>RSDHET</v>
      </c>
      <c r="F91" s="23" t="str">
        <f t="shared" si="41"/>
        <v>RSDSH_Apt</v>
      </c>
      <c r="G91" s="23"/>
      <c r="H91" s="23" t="str">
        <f t="shared" si="42"/>
        <v>RSDSH_Apt</v>
      </c>
      <c r="I91" s="24">
        <v>1</v>
      </c>
      <c r="J91" s="34">
        <f>IF(L17="","",-L17)</f>
        <v>-5.3132352403748879E-3</v>
      </c>
      <c r="K91" s="34">
        <f>IF(M17="","",-M17)</f>
        <v>-5.8445587644123777E-3</v>
      </c>
      <c r="L91" s="34">
        <f>IF(N17="","",-N17)</f>
        <v>-9.4127203356737816E-3</v>
      </c>
      <c r="M91" s="34">
        <f>IF(O17="","",-O17)</f>
        <v>-1.5159280227805987E-2</v>
      </c>
      <c r="N91" s="34">
        <f>IF(P17="","",-P17)</f>
        <v>-0.10198405696437748</v>
      </c>
      <c r="O91" s="34">
        <f>IF(Q17="","",-Q17)</f>
        <v>-0.25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3"/>
        <v>RSDGEO</v>
      </c>
      <c r="F92" s="53" t="str">
        <f t="shared" si="41"/>
        <v>RSDSH_Apt</v>
      </c>
      <c r="G92" s="53"/>
      <c r="H92" s="53" t="str">
        <f t="shared" si="42"/>
        <v>RSDSH_Apt</v>
      </c>
      <c r="I92" s="54">
        <v>1</v>
      </c>
      <c r="J92" s="59" t="str">
        <f>IF(L18="","",-L18)</f>
        <v/>
      </c>
      <c r="K92" s="59" t="str">
        <f>IF(M18="","",-M18)</f>
        <v/>
      </c>
      <c r="L92" s="59" t="str">
        <f>IF(N18="","",-N18)</f>
        <v/>
      </c>
      <c r="M92" s="59" t="str">
        <f>IF(O18="","",-O18)</f>
        <v/>
      </c>
      <c r="N92" s="59" t="str">
        <f>IF(P18="","",-P18)</f>
        <v/>
      </c>
      <c r="O92" s="59" t="str">
        <f>IF(Q18="","",-Q18)</f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>IF(Y95="","UC-UP_"&amp;A21,"\I: DISABLED")</f>
        <v>\I: DISABLED</v>
      </c>
      <c r="E95" s="23" t="str">
        <f t="shared" si="43"/>
        <v>RSDCOA</v>
      </c>
      <c r="F95" s="23" t="str">
        <f t="shared" si="41"/>
        <v>RSDWH_Apt</v>
      </c>
      <c r="G95" s="38" t="str">
        <f>LEFT(A21,12)&amp;"*"</f>
        <v>R-WH_Apt_COA*</v>
      </c>
      <c r="H95" s="23" t="str">
        <f t="shared" si="42"/>
        <v>RSDWH_Apt</v>
      </c>
      <c r="I95" s="24">
        <v>1</v>
      </c>
      <c r="J95" s="34">
        <f>IF(L21="","",-L21)</f>
        <v>-1.6693016962260596E-3</v>
      </c>
      <c r="K95" s="34">
        <f>IF(M21="","",-M21)</f>
        <v>-1.8362318658486658E-3</v>
      </c>
      <c r="L95" s="34">
        <f>IF(N21="","",-N21)</f>
        <v>-2.957269782267936E-3</v>
      </c>
      <c r="M95" s="34">
        <f>IF(O21="","",-O21)</f>
        <v>-4.7627125570403345E-3</v>
      </c>
      <c r="N95" s="34">
        <f>IF(P21="","",-P21)</f>
        <v>-3.2041148486141292E-2</v>
      </c>
      <c r="O95" s="34">
        <f>IF(Q21="","",-Q21)</f>
        <v>-0.21555682481684987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>IF(Y96="","UC-UP_"&amp;A22,"\I: DISABLED")</f>
        <v>\I: DISABLED</v>
      </c>
      <c r="E96" s="77" t="str">
        <f t="shared" si="43"/>
        <v>RSDBDL</v>
      </c>
      <c r="F96" s="77" t="str">
        <f t="shared" si="41"/>
        <v>RSDWH_Apt</v>
      </c>
      <c r="G96" s="38" t="str">
        <f>LEFT(A22,12)&amp;"*"</f>
        <v>R-WH_Apt_BDL*</v>
      </c>
      <c r="H96" s="77" t="str">
        <f t="shared" si="42"/>
        <v>RSDWH_Apt</v>
      </c>
      <c r="I96" s="79">
        <v>1</v>
      </c>
      <c r="J96" s="80">
        <f>IF(L22="","",-L22)</f>
        <v>-1.7738653445611984E-5</v>
      </c>
      <c r="K96" s="80">
        <f>IF(M22="","",-M22)</f>
        <v>-1.9512518790173183E-5</v>
      </c>
      <c r="L96" s="80">
        <f>IF(N22="","",-N22)</f>
        <v>-3.1425106636761831E-5</v>
      </c>
      <c r="M96" s="80">
        <f>IF(O22="","",-O22)</f>
        <v>-5.0610448489571305E-5</v>
      </c>
      <c r="N96" s="80">
        <f>IF(P22="","",-P22)</f>
        <v>-3.4048178964893728E-4</v>
      </c>
      <c r="O96" s="80">
        <f>IF(Q22="","",-Q22)</f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>IF(Y97="","UC-UP_"&amp;A23,"\I: DISABLED")</f>
        <v>\I: DISABLED</v>
      </c>
      <c r="E97" s="77" t="str">
        <f t="shared" si="43"/>
        <v>RSDETH</v>
      </c>
      <c r="F97" s="77" t="str">
        <f t="shared" si="41"/>
        <v>RSDWH_Apt</v>
      </c>
      <c r="G97" s="38" t="str">
        <f>LEFT(A23,12)&amp;"*"</f>
        <v>R-WH_Apt_ETH*</v>
      </c>
      <c r="H97" s="77" t="str">
        <f t="shared" si="42"/>
        <v>RSDWH_Apt</v>
      </c>
      <c r="I97" s="79">
        <v>1</v>
      </c>
      <c r="J97" s="80">
        <f>IF(L23="","",-L23)</f>
        <v>-1.6028733053010708E-5</v>
      </c>
      <c r="K97" s="80">
        <f>IF(M23="","",-M23)</f>
        <v>-1.7631606358311781E-5</v>
      </c>
      <c r="L97" s="80">
        <f>IF(N23="","",-N23)</f>
        <v>-2.839587835612472E-5</v>
      </c>
      <c r="M97" s="80">
        <f>IF(O23="","",-O23)</f>
        <v>-4.5731846051322432E-5</v>
      </c>
      <c r="N97" s="80">
        <f>IF(P23="","",-P23)</f>
        <v>-3.0766099199283821E-4</v>
      </c>
      <c r="O97" s="80">
        <f>IF(Q23="","",-Q23)</f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>IF(Y98="","UC-UP_"&amp;A24,"\I: DISABLED")</f>
        <v>UC-UP_R-WH_Apt_LPG_X0</v>
      </c>
      <c r="E98" s="23" t="str">
        <f t="shared" si="43"/>
        <v>RSDLPG</v>
      </c>
      <c r="F98" s="23" t="str">
        <f t="shared" si="41"/>
        <v>RSDWH_Apt</v>
      </c>
      <c r="G98" s="38" t="str">
        <f>LEFT(A24,12)&amp;"*"</f>
        <v>R-WH_Apt_LPG*</v>
      </c>
      <c r="H98" s="23" t="str">
        <f t="shared" si="42"/>
        <v>RSDWH_Apt</v>
      </c>
      <c r="I98" s="24">
        <v>1</v>
      </c>
      <c r="J98" s="34">
        <f>IF(L24="","",-L24)</f>
        <v>-1.3572533858759946E-2</v>
      </c>
      <c r="K98" s="34">
        <f>IF(M24="","",-M24)</f>
        <v>-1.4929787244635942E-2</v>
      </c>
      <c r="L98" s="34">
        <f>IF(N24="","",-N24)</f>
        <v>-2.4044571655358643E-2</v>
      </c>
      <c r="M98" s="34">
        <f>IF(O24="","",-O24)</f>
        <v>-3.8724023096671653E-2</v>
      </c>
      <c r="N98" s="34">
        <f>IF(P24="","",-P24)</f>
        <v>-0.26051586342054228</v>
      </c>
      <c r="O98" s="34">
        <f>IF(Q24="","",-Q24)</f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>IF(Y99="","UC-UP_"&amp;A25,"\I: DISABLED")</f>
        <v>UC-UP_R-WH_Apt_ELC_X0</v>
      </c>
      <c r="E99" s="23" t="str">
        <f t="shared" si="43"/>
        <v>RSDELC</v>
      </c>
      <c r="F99" s="23" t="str">
        <f t="shared" si="41"/>
        <v>RSDWH_Apt</v>
      </c>
      <c r="G99" s="38" t="str">
        <f>LEFT(A25,12)&amp;"*"</f>
        <v>R-WH_Apt_ELC*</v>
      </c>
      <c r="H99" s="23" t="str">
        <f t="shared" si="42"/>
        <v>RSDWH_Apt</v>
      </c>
      <c r="I99" s="24">
        <v>1</v>
      </c>
      <c r="J99" s="89">
        <f>MAX(IF(L25+L26="","",-L25-L26),-$T$25)</f>
        <v>-0.4</v>
      </c>
      <c r="K99" s="89">
        <f>MAX(IF(M25+M26="","",-M25-M26),-$T$25)</f>
        <v>-0.4</v>
      </c>
      <c r="L99" s="89">
        <f>MAX(IF(N25+N26="","",-N25-N26),-$T$25)</f>
        <v>-0.4</v>
      </c>
      <c r="M99" s="89">
        <f>MAX(IF(O25+O26="","",-O25-O26),-$T$25)</f>
        <v>-0.4</v>
      </c>
      <c r="N99" s="89">
        <f>MAX(IF(P25+P26="","",-P25-P26),-$T$25)</f>
        <v>-0.4</v>
      </c>
      <c r="O99" s="89">
        <f>MAX(IF(Q25+Q26="","",-Q25-Q26),-$T$25)</f>
        <v>-0.4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>IF(Y100="","UC-UP_"&amp;A26,"\I: DISABLED")</f>
        <v>\I: DISABLED</v>
      </c>
      <c r="E100" s="23" t="str">
        <f t="shared" si="43"/>
        <v>RSDELC</v>
      </c>
      <c r="F100" s="23" t="str">
        <f t="shared" si="41"/>
        <v>RSDWH_Apt</v>
      </c>
      <c r="G100" s="38" t="str">
        <f>LEFT(A26,12)&amp;"*"</f>
        <v>R-WH_Apt_ELC*</v>
      </c>
      <c r="H100" s="23" t="str">
        <f t="shared" si="42"/>
        <v>RSDWH_Apt</v>
      </c>
      <c r="I100" s="24">
        <v>1</v>
      </c>
      <c r="J100" s="34">
        <f>IF(L26="","",-L26)</f>
        <v>-0.60937172079550694</v>
      </c>
      <c r="K100" s="34">
        <f>IF(M26="","",-M26)</f>
        <v>-0.67030889287505768</v>
      </c>
      <c r="L100" s="34">
        <f>IF(N26="","",-N26)</f>
        <v>-0.9</v>
      </c>
      <c r="M100" s="34">
        <f>IF(O26="","",-O26)</f>
        <v>-0.9</v>
      </c>
      <c r="N100" s="34">
        <f>IF(P26="","",-P26)</f>
        <v>-0.9</v>
      </c>
      <c r="O100" s="34">
        <f>IF(Q26="","",-Q26)</f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>IF(Y101="","UC-UP_"&amp;A27,"\I: DISABLED")</f>
        <v>UC-UP_R-WH_Apt_KER_X0</v>
      </c>
      <c r="E101" s="23" t="str">
        <f t="shared" si="43"/>
        <v>RSDKER</v>
      </c>
      <c r="F101" s="23" t="str">
        <f t="shared" si="41"/>
        <v>RSDWH_Apt</v>
      </c>
      <c r="G101" s="38" t="str">
        <f>LEFT(A27,12)&amp;"*"</f>
        <v>R-WH_Apt_KER*</v>
      </c>
      <c r="H101" s="23" t="str">
        <f t="shared" si="42"/>
        <v>RSDWH_Apt</v>
      </c>
      <c r="I101" s="24">
        <v>1</v>
      </c>
      <c r="J101" s="34">
        <f>IF(L27="","",-L27)</f>
        <v>-2.3955683942141207E-2</v>
      </c>
      <c r="K101" s="34">
        <f>IF(M27="","",-M27)</f>
        <v>-2.6351252336355331E-2</v>
      </c>
      <c r="L101" s="34">
        <f>IF(N27="","",-N27)</f>
        <v>-4.2438955400223639E-2</v>
      </c>
      <c r="M101" s="34">
        <f>IF(O27="","",-O27)</f>
        <v>-6.8348362061614196E-2</v>
      </c>
      <c r="N101" s="34">
        <f>IF(P27="","",-P27)</f>
        <v>-0.45981360230599788</v>
      </c>
      <c r="O101" s="34">
        <f>IF(Q27="","",-Q27)</f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3"/>
        <v>RSDPEA</v>
      </c>
      <c r="F102" s="23" t="str">
        <f t="shared" si="41"/>
        <v>RSDWH_Apt</v>
      </c>
      <c r="G102" s="38" t="str">
        <f>LEFT(A29,12)&amp;"*"</f>
        <v>R-WH_Apt_PEA*</v>
      </c>
      <c r="H102" s="23" t="str">
        <f t="shared" si="42"/>
        <v>RSDWH_Apt</v>
      </c>
      <c r="I102" s="24">
        <v>1</v>
      </c>
      <c r="J102" s="34">
        <f>IF(L29="","",-L29)</f>
        <v>-1.6160383975679653E-3</v>
      </c>
      <c r="K102" s="34">
        <f>IF(M29="","",-M29)</f>
        <v>-1.7776422373247619E-3</v>
      </c>
      <c r="L102" s="34">
        <f>IF(N29="","",-N29)</f>
        <v>-2.8629105996339035E-3</v>
      </c>
      <c r="M102" s="34">
        <f>IF(O29="","",-O29)</f>
        <v>-4.6107461498163995E-3</v>
      </c>
      <c r="N102" s="34">
        <f>IF(P29="","",-P29)</f>
        <v>-3.1018794489243072E-2</v>
      </c>
      <c r="O102" s="34">
        <f>IF(Q29="","",-Q29)</f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3"/>
        <v>RSDWOO</v>
      </c>
      <c r="F104" s="23" t="str">
        <f t="shared" si="41"/>
        <v>RSDWH_Apt</v>
      </c>
      <c r="G104" s="38" t="str">
        <f>LEFT(A31,12)&amp;"*"</f>
        <v>R-WH_Apt_WOO*</v>
      </c>
      <c r="H104" s="23" t="str">
        <f t="shared" si="42"/>
        <v>RSDWH_Apt</v>
      </c>
      <c r="I104" s="24">
        <v>1</v>
      </c>
      <c r="J104" s="34">
        <f>IF(L31="","",-L31)</f>
        <v>-1.2077947398618999E-3</v>
      </c>
      <c r="K104" s="34">
        <f>IF(M31="","",-M31)</f>
        <v>-1.32857421384809E-3</v>
      </c>
      <c r="L104" s="34">
        <f>IF(N31="","",-N31)</f>
        <v>-2.1396820571444883E-3</v>
      </c>
      <c r="M104" s="34">
        <f>IF(O31="","",-O31)</f>
        <v>-3.4459793498517709E-3</v>
      </c>
      <c r="N104" s="34">
        <f>IF(P31="","",-P31)</f>
        <v>-2.3182825901504882E-2</v>
      </c>
      <c r="O104" s="34">
        <f>IF(Q31="","",-Q31)</f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3"/>
        <v>RSDHET</v>
      </c>
      <c r="F105" s="23" t="str">
        <f t="shared" ref="F105" si="44">H105</f>
        <v>RSDWH_Apt</v>
      </c>
      <c r="G105" s="38" t="str">
        <f>LEFT(A32,12)&amp;"*"</f>
        <v>R-WH_Apt_HET*</v>
      </c>
      <c r="H105" s="23" t="str">
        <f t="shared" si="42"/>
        <v>RSDWH_Apt</v>
      </c>
      <c r="I105" s="24">
        <v>1</v>
      </c>
      <c r="J105" s="34">
        <f>IF(L32="","",-L32)</f>
        <v>-1.6403602814960032E-3</v>
      </c>
      <c r="K105" s="34">
        <f>IF(M32="","",-M32)</f>
        <v>-1.8043963096456036E-3</v>
      </c>
      <c r="L105" s="34">
        <f>IF(N32="","",-N32)</f>
        <v>-2.9059983006473424E-3</v>
      </c>
      <c r="M105" s="34">
        <f>IF(O32="","",-O32)</f>
        <v>-4.680139323175553E-3</v>
      </c>
      <c r="N105" s="34">
        <f>IF(P32="","",-P32)</f>
        <v>-3.1485637059500318E-2</v>
      </c>
      <c r="O105" s="34">
        <f>IF(Q32="","",-Q32)</f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45">IF(L34="","",-L34)</f>
        <v/>
      </c>
      <c r="J107" s="34" t="str">
        <f t="shared" ref="J107" si="46">IF(M34="","",-M34)</f>
        <v/>
      </c>
      <c r="K107" s="34" t="str">
        <f t="shared" ref="K107" si="47">IF(N34="","",-N34)</f>
        <v/>
      </c>
      <c r="L107" s="34" t="str">
        <f t="shared" ref="L107" si="48">IF(O34="","",-O34)</f>
        <v/>
      </c>
      <c r="M107" s="34" t="str">
        <f t="shared" ref="M107" si="49">IF(P34="","",-P34)</f>
        <v/>
      </c>
      <c r="N107" s="34" t="str">
        <f t="shared" ref="N107" si="50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82 E63:E72 D56:E60 D55 D46:E54 E94:E95 D94 E98:E101 D96:D101 D102:E105 E85 D83:D85 D86:E92 D76:E80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83:E84">
    <cfRule type="containsText" dxfId="24" priority="7" operator="containsText" text="\I: DISABLED">
      <formula>NOT(ISERROR(SEARCH("\I: DISABLED",E83)))</formula>
    </cfRule>
  </conditionalFormatting>
  <conditionalFormatting sqref="E96:E97">
    <cfRule type="containsText" dxfId="23" priority="6" operator="containsText" text="\I: DISABLED">
      <formula>NOT(ISERROR(SEARCH("\I: DISABLED",E96)))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82">
    <cfRule type="containsText" dxfId="21" priority="4" operator="containsText" text="\I: DISABLED">
      <formula>NOT(ISERROR(SEARCH("\I: DISABLED",D82)))</formula>
    </cfRule>
  </conditionalFormatting>
  <conditionalFormatting sqref="D95">
    <cfRule type="containsText" dxfId="20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zoomScale="60" zoomScaleNormal="60" workbookViewId="0">
      <selection activeCell="T26" sqref="T2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 t="shared" ref="L7:L18" si="6">IF($D7=0,"",MIN($D7*(1+$S$4)^($L$5-$D$5),T7))</f>
        <v>1.4652299828546426E-6</v>
      </c>
      <c r="M7" s="47">
        <f t="shared" ref="M7:M18" si="7">IF($D7=0,"",MIN($D7*(1+$S$4)^($M$5-$D$5),T7))</f>
        <v>1.6117529811401068E-6</v>
      </c>
      <c r="N7" s="47">
        <f t="shared" ref="N7:N18" si="8">IF($D7=0,"",MIN($D7*(1+$S$4)^($N$5-$D$5),T7))</f>
        <v>2.5957442936559546E-6</v>
      </c>
      <c r="O7" s="47">
        <f t="shared" ref="O7:O18" si="9">IF($D7=0,"",MIN($D7*(1+$S$4)^($O$5-$D$5),T7))</f>
        <v>4.1804721423758522E-6</v>
      </c>
      <c r="P7" s="47">
        <f t="shared" ref="P7:P18" si="10">IF($D7=0,"",MIN($D7*(1+$S$4)^($P$5-$D$5),T7))</f>
        <v>2.8124126125990667E-5</v>
      </c>
      <c r="Q7" s="47">
        <f t="shared" ref="Q7:Q18" si="11">IF($D7=0,"",MIN($D7*(1+$S$4)^($Q$5-$D$5),T7))</f>
        <v>1.8920505708742928E-4</v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0.15</v>
      </c>
      <c r="Q10" s="47">
        <f t="shared" si="11"/>
        <v>0.15</v>
      </c>
      <c r="S10" s="81">
        <v>0</v>
      </c>
      <c r="T10" s="81">
        <v>0.15</v>
      </c>
      <c r="Y10" s="76" t="s">
        <v>286</v>
      </c>
      <c r="Z10" s="83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</row>
    <row r="14" spans="1:26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0.25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2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0.15</v>
      </c>
      <c r="Q25" s="47">
        <f t="shared" si="23"/>
        <v>0.15</v>
      </c>
      <c r="S25" s="81">
        <v>0</v>
      </c>
      <c r="T25" s="81">
        <v>0.15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0.25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G78" s="38" t="str">
        <f>LEFT(A28,12)&amp;"*"</f>
        <v>R-WH_Att_GAS*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 t="str">
        <f>LEFT(A13,12)&amp;"*"</f>
        <v>R-SH_Att_GAS*</v>
      </c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>MAX(IF(L10+L11="","",-L10-L11),-$T$10)</f>
        <v>-7.3964190052607182E-2</v>
      </c>
      <c r="K80" s="89">
        <f>MAX(IF(M10+M11="","",-M10-M11),-$T$10)</f>
        <v>-8.1360609057867905E-2</v>
      </c>
      <c r="L80" s="89">
        <f>MAX(IF(N10+N11="","",-N10-N11),-$T$10)</f>
        <v>-0.1310320744937869</v>
      </c>
      <c r="M80" s="89">
        <f>MAX(IF(O10+O11="","",-O10-O11),-$T$10)</f>
        <v>-0.15</v>
      </c>
      <c r="N80" s="89">
        <f>MAX(IF(P10+P11="","",-P10-P11),-$T$10)</f>
        <v>-0.15</v>
      </c>
      <c r="O80" s="89">
        <f>MAX(IF(Q10+Q11="","",-Q10-Q11),-$T$10)</f>
        <v>-0.15</v>
      </c>
      <c r="P80" s="24">
        <v>0</v>
      </c>
      <c r="Q80" s="24">
        <v>5</v>
      </c>
      <c r="R80" s="23" t="s">
        <v>255</v>
      </c>
      <c r="Z80" s="84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15.75" thickBot="1">
      <c r="A83" s="23" t="s">
        <v>140</v>
      </c>
      <c r="B83" s="23" t="s">
        <v>223</v>
      </c>
      <c r="C83" s="26"/>
      <c r="D83" s="23" t="str">
        <f>IF(Z83="","UC-UP_"&amp;A6,"\I: DISABLED")</f>
        <v>\I: DISABLED</v>
      </c>
      <c r="E83" s="23" t="str">
        <f>A83</f>
        <v>RSDCOA</v>
      </c>
      <c r="F83" s="23" t="str">
        <f t="shared" ref="F83:F107" si="43">H83</f>
        <v>RSDSH_Att</v>
      </c>
      <c r="H83" s="23" t="str">
        <f t="shared" ref="H83:H107" si="44">B83</f>
        <v>RSDSH_Att</v>
      </c>
      <c r="I83" s="24">
        <v>1</v>
      </c>
      <c r="J83" s="34">
        <f>IF(L6="","",-L6)</f>
        <v>-0.14416236732152607</v>
      </c>
      <c r="K83" s="34">
        <f>IF(M6="","",-M6)</f>
        <v>-0.15857860405367868</v>
      </c>
      <c r="L83" s="34">
        <f>IF(N6="","",-N6)</f>
        <v>-0.25539242761449021</v>
      </c>
      <c r="M83" s="34">
        <f>IF(O6="","",-O6)</f>
        <v>-0.41131205859741271</v>
      </c>
      <c r="N83" s="34">
        <f>IF(P6="","",-P6)</f>
        <v>-0.9</v>
      </c>
      <c r="O83" s="34">
        <f>IF(Q6="","",-Q6)</f>
        <v>-0.9</v>
      </c>
      <c r="P83" s="24">
        <v>0</v>
      </c>
      <c r="Q83" s="24">
        <v>5</v>
      </c>
      <c r="R83" s="23" t="s">
        <v>251</v>
      </c>
      <c r="Z83" s="84" t="s">
        <v>289</v>
      </c>
    </row>
    <row r="84" spans="1:26" s="23" customFormat="1" ht="15">
      <c r="A84" s="23" t="s">
        <v>198</v>
      </c>
      <c r="B84" s="23" t="s">
        <v>223</v>
      </c>
      <c r="C84" s="26"/>
      <c r="D84" s="23" t="str">
        <f>IF(Z84="","UC-UP_"&amp;A7,"\I: DISABLED")</f>
        <v>\I: DISABLED</v>
      </c>
      <c r="E84" s="77" t="str">
        <f t="shared" ref="E84:E107" si="45">A84</f>
        <v>RSDBDL</v>
      </c>
      <c r="F84" s="77" t="str">
        <f t="shared" si="43"/>
        <v>RSDSH_Att</v>
      </c>
      <c r="G84" s="77"/>
      <c r="H84" s="78" t="str">
        <f t="shared" si="44"/>
        <v>RSDSH_Att</v>
      </c>
      <c r="I84" s="77">
        <v>1</v>
      </c>
      <c r="J84" s="79">
        <f>IF(L7="","",-L7)</f>
        <v>-1.4652299828546426E-6</v>
      </c>
      <c r="K84" s="80">
        <f>IF(M7="","",-M7)</f>
        <v>-1.6117529811401068E-6</v>
      </c>
      <c r="L84" s="80">
        <f>IF(N7="","",-N7)</f>
        <v>-2.5957442936559546E-6</v>
      </c>
      <c r="M84" s="80">
        <f>IF(O7="","",-O7)</f>
        <v>-4.1804721423758522E-6</v>
      </c>
      <c r="N84" s="80">
        <f>IF(P7="","",-P7)</f>
        <v>-2.8124126125990667E-5</v>
      </c>
      <c r="O84" s="80">
        <f>IF(Q7="","",-Q7)</f>
        <v>-1.8920505708742928E-4</v>
      </c>
      <c r="P84" s="79">
        <v>0</v>
      </c>
      <c r="Q84" s="79">
        <v>5</v>
      </c>
      <c r="R84" s="79" t="s">
        <v>252</v>
      </c>
      <c r="Z84" s="84" t="s">
        <v>289</v>
      </c>
    </row>
    <row r="85" spans="1:26" s="23" customFormat="1" ht="15">
      <c r="A85" s="23" t="s">
        <v>199</v>
      </c>
      <c r="B85" s="23" t="s">
        <v>223</v>
      </c>
      <c r="C85" s="26"/>
      <c r="D85" s="23" t="str">
        <f>IF(Z85="","UC-UP_"&amp;A8,"\I: DISABLED")</f>
        <v>\I: DISABLED</v>
      </c>
      <c r="E85" s="77" t="str">
        <f t="shared" si="45"/>
        <v>RSDETH</v>
      </c>
      <c r="F85" s="23" t="str">
        <f t="shared" si="43"/>
        <v>RSDSH_Att</v>
      </c>
      <c r="H85" s="23" t="str">
        <f t="shared" si="44"/>
        <v>RSDSH_Att</v>
      </c>
      <c r="I85" s="24">
        <v>1</v>
      </c>
      <c r="J85" s="34" t="str">
        <f>IF(L8="","",-L8)</f>
        <v/>
      </c>
      <c r="K85" s="34" t="str">
        <f>IF(M8="","",-M8)</f>
        <v/>
      </c>
      <c r="L85" s="34" t="str">
        <f>IF(N8="","",-N8)</f>
        <v/>
      </c>
      <c r="M85" s="34" t="str">
        <f>IF(O8="","",-O8)</f>
        <v/>
      </c>
      <c r="N85" s="34" t="str">
        <f>IF(P8="","",-P8)</f>
        <v/>
      </c>
      <c r="O85" s="34" t="str">
        <f>IF(Q8="","",-Q8)</f>
        <v/>
      </c>
      <c r="P85" s="24">
        <v>0</v>
      </c>
      <c r="Q85" s="24">
        <v>5</v>
      </c>
      <c r="R85" s="23" t="s">
        <v>253</v>
      </c>
      <c r="Z85" s="84" t="s">
        <v>289</v>
      </c>
    </row>
    <row r="86" spans="1:26" s="23" customFormat="1" ht="15">
      <c r="A86" s="23" t="s">
        <v>200</v>
      </c>
      <c r="B86" s="23" t="s">
        <v>223</v>
      </c>
      <c r="C86" s="26"/>
      <c r="D86" s="23" t="str">
        <f>IF(Z86="","UC-UP_"&amp;A9,"\I: DISABLED")</f>
        <v>UC-UP_R-SH_Att_LPG_X0</v>
      </c>
      <c r="E86" s="23" t="str">
        <f t="shared" si="45"/>
        <v>RSDLPG</v>
      </c>
      <c r="F86" s="23" t="str">
        <f t="shared" si="43"/>
        <v>RSDSH_Att</v>
      </c>
      <c r="H86" s="23" t="str">
        <f t="shared" si="44"/>
        <v>RSDSH_Att</v>
      </c>
      <c r="I86" s="24">
        <v>1</v>
      </c>
      <c r="J86" s="34">
        <f>IF(L9="","",-L9)</f>
        <v>-1.3503106488587916E-2</v>
      </c>
      <c r="K86" s="34">
        <f>IF(M9="","",-M9)</f>
        <v>-1.4853417137446707E-2</v>
      </c>
      <c r="L86" s="34">
        <f>IF(N9="","",-N9)</f>
        <v>-2.3921576834029307E-2</v>
      </c>
      <c r="M86" s="34">
        <f>IF(O9="","",-O9)</f>
        <v>-3.8525938706972553E-2</v>
      </c>
      <c r="N86" s="34">
        <f>IF(P9="","",-P9)</f>
        <v>-0.25918325069887937</v>
      </c>
      <c r="O86" s="34">
        <f>IF(Q9="","",-Q9)</f>
        <v>-0.9</v>
      </c>
      <c r="P86" s="24">
        <v>0</v>
      </c>
      <c r="Q86" s="24">
        <v>5</v>
      </c>
      <c r="R86" s="23" t="s">
        <v>254</v>
      </c>
      <c r="Z86" s="84"/>
    </row>
    <row r="87" spans="1:26" s="23" customFormat="1" ht="15">
      <c r="A87" s="23" t="s">
        <v>201</v>
      </c>
      <c r="B87" s="23" t="s">
        <v>223</v>
      </c>
      <c r="C87" s="26"/>
      <c r="D87" s="23" t="str">
        <f>IF(Z87="","UC-UP_"&amp;A11,"\I: DISABLED")</f>
        <v>\I: DISABLED</v>
      </c>
      <c r="E87" s="23" t="str">
        <f t="shared" si="45"/>
        <v>RSDELC</v>
      </c>
      <c r="F87" s="23" t="str">
        <f t="shared" si="43"/>
        <v>RSDSH_Att</v>
      </c>
      <c r="H87" s="23" t="str">
        <f t="shared" si="44"/>
        <v>RSDSH_Att</v>
      </c>
      <c r="I87" s="24">
        <v>1</v>
      </c>
      <c r="J87" s="34">
        <f>IF(L11="","",-L11)</f>
        <v>-3.5616269890299562E-2</v>
      </c>
      <c r="K87" s="34">
        <f>IF(M11="","",-M11)</f>
        <v>-3.9177896879329523E-2</v>
      </c>
      <c r="L87" s="34">
        <f>IF(N11="","",-N11)</f>
        <v>-6.3096394703129027E-2</v>
      </c>
      <c r="M87" s="34">
        <f>IF(O11="","",-O11)</f>
        <v>-0.10161737463333634</v>
      </c>
      <c r="N87" s="34">
        <f>IF(P11="","",-P11)</f>
        <v>-0.68363088269637173</v>
      </c>
      <c r="O87" s="34">
        <f>IF(Q11="","",-Q11)</f>
        <v>-0.9</v>
      </c>
      <c r="P87" s="24">
        <v>0</v>
      </c>
      <c r="Q87" s="24">
        <v>5</v>
      </c>
      <c r="R87" s="23" t="s">
        <v>256</v>
      </c>
      <c r="Z87" s="84" t="s">
        <v>289</v>
      </c>
    </row>
    <row r="88" spans="1:26" s="23" customFormat="1" ht="15">
      <c r="A88" s="23" t="s">
        <v>202</v>
      </c>
      <c r="B88" s="23" t="s">
        <v>223</v>
      </c>
      <c r="C88" s="26"/>
      <c r="D88" s="23" t="str">
        <f>IF(Z88="","UC-UP_"&amp;A12,"\I: DISABLED")</f>
        <v>UC-UP_R-SH_Att_KER_X0</v>
      </c>
      <c r="E88" s="23" t="str">
        <f t="shared" si="45"/>
        <v>RSDKER</v>
      </c>
      <c r="F88" s="23" t="str">
        <f t="shared" si="43"/>
        <v>RSDSH_Att</v>
      </c>
      <c r="H88" s="23" t="str">
        <f t="shared" si="44"/>
        <v>RSDSH_Att</v>
      </c>
      <c r="I88" s="24">
        <v>1</v>
      </c>
      <c r="J88" s="34">
        <f>IF(L12="","",-L12)</f>
        <v>-0.33225067789476914</v>
      </c>
      <c r="K88" s="34">
        <f>IF(M12="","",-M12)</f>
        <v>-0.36547574568424612</v>
      </c>
      <c r="L88" s="34">
        <f>IF(N12="","",-N12)</f>
        <v>-0.58860234318193549</v>
      </c>
      <c r="M88" s="34">
        <f>IF(O12="","",-O12)</f>
        <v>-0.9</v>
      </c>
      <c r="N88" s="34">
        <f>IF(P12="","",-P12)</f>
        <v>-0.9</v>
      </c>
      <c r="O88" s="34">
        <f>IF(Q12="","",-Q12)</f>
        <v>-0.9</v>
      </c>
      <c r="P88" s="24">
        <v>0</v>
      </c>
      <c r="Q88" s="24">
        <v>5</v>
      </c>
      <c r="R88" s="23" t="s">
        <v>257</v>
      </c>
      <c r="Z88" s="84"/>
    </row>
    <row r="89" spans="1:26" ht="15">
      <c r="A89" s="23" t="s">
        <v>141</v>
      </c>
      <c r="B89" s="23" t="s">
        <v>223</v>
      </c>
      <c r="D89" s="23" t="str">
        <f>IF(Z89="","UC-UP_"&amp;A14,"\I: DISABLED")</f>
        <v>\I: DISABLED</v>
      </c>
      <c r="E89" s="23" t="str">
        <f t="shared" si="45"/>
        <v>RSDPEA</v>
      </c>
      <c r="F89" s="23" t="str">
        <f t="shared" si="43"/>
        <v>RSDSH_Att</v>
      </c>
      <c r="H89" s="23" t="str">
        <f t="shared" si="44"/>
        <v>RSDSH_Att</v>
      </c>
      <c r="I89" s="24">
        <v>1</v>
      </c>
      <c r="J89" s="34">
        <f>IF(L14="","",-L14)</f>
        <v>-5.7589855495535719E-2</v>
      </c>
      <c r="K89" s="34">
        <f>IF(M14="","",-M14)</f>
        <v>-6.3348841045089296E-2</v>
      </c>
      <c r="L89" s="34">
        <f>IF(N14="","",-N14)</f>
        <v>-0.1020239419915268</v>
      </c>
      <c r="M89" s="34">
        <f>IF(O14="","",-O14)</f>
        <v>-0.16431057881677386</v>
      </c>
      <c r="N89" s="34">
        <f>IF(P14="","",-P14)</f>
        <v>-0.9</v>
      </c>
      <c r="O89" s="34">
        <f>IF(Q14="","",-Q14)</f>
        <v>-0.9</v>
      </c>
      <c r="P89" s="24">
        <v>0</v>
      </c>
      <c r="Q89" s="24">
        <v>5</v>
      </c>
      <c r="R89" s="23" t="s">
        <v>259</v>
      </c>
      <c r="Z89" s="84" t="s">
        <v>289</v>
      </c>
    </row>
    <row r="90" spans="1:26" ht="15">
      <c r="A90" s="56" t="s">
        <v>170</v>
      </c>
      <c r="B90" s="23" t="s">
        <v>223</v>
      </c>
      <c r="D90" s="23" t="str">
        <f>IF(Z90="","UC-UP_"&amp;A15,"\I: DISABLED")</f>
        <v>\I: DISABLED</v>
      </c>
      <c r="E90" s="23"/>
      <c r="F90" s="23" t="str">
        <f t="shared" si="43"/>
        <v>RSDSH_Att</v>
      </c>
      <c r="H90" s="23" t="str">
        <f t="shared" si="44"/>
        <v>RSDSH_Att</v>
      </c>
      <c r="I90" s="24">
        <v>1</v>
      </c>
      <c r="J90" s="34">
        <f>IF(L15="","",-L15)</f>
        <v>-7.3900977783410718E-2</v>
      </c>
      <c r="K90" s="34">
        <f>IF(M15="","",-M15)</f>
        <v>-8.1291075561751802E-2</v>
      </c>
      <c r="L90" s="34">
        <f>IF(N15="","",-N15)</f>
        <v>-0.13092009010295694</v>
      </c>
      <c r="M90" s="34">
        <f>IF(O15="","",-O15)</f>
        <v>-0.21084811431171324</v>
      </c>
      <c r="N90" s="34">
        <f>IF(P15="","",-P15)</f>
        <v>-0.9</v>
      </c>
      <c r="O90" s="34">
        <f>IF(Q15="","",-Q15)</f>
        <v>-0.9</v>
      </c>
      <c r="P90" s="24">
        <v>0</v>
      </c>
      <c r="Q90" s="24">
        <v>5</v>
      </c>
      <c r="R90" s="23" t="s">
        <v>260</v>
      </c>
      <c r="Z90" s="84" t="s">
        <v>289</v>
      </c>
    </row>
    <row r="91" spans="1:26" ht="15">
      <c r="A91" s="23" t="s">
        <v>142</v>
      </c>
      <c r="B91" s="23" t="s">
        <v>223</v>
      </c>
      <c r="D91" s="23" t="str">
        <f>IF(Z91="","UC-UP_"&amp;A16,"\I: DISABLED")</f>
        <v>UC-UP_R-SH_Att_WOO_X0</v>
      </c>
      <c r="E91" s="23" t="str">
        <f t="shared" si="45"/>
        <v>RSDWOO</v>
      </c>
      <c r="F91" s="23" t="str">
        <f t="shared" si="43"/>
        <v>RSDSH_Att</v>
      </c>
      <c r="H91" s="23" t="str">
        <f t="shared" si="44"/>
        <v>RSDSH_Att</v>
      </c>
      <c r="I91" s="24">
        <v>1</v>
      </c>
      <c r="J91" s="34">
        <f>IF(L16="","",-L16)</f>
        <v>-7.9976446031616594E-3</v>
      </c>
      <c r="K91" s="34">
        <f>IF(M16="","",-M16)</f>
        <v>-8.7974090634778245E-3</v>
      </c>
      <c r="L91" s="34">
        <f>IF(N16="","",-N16)</f>
        <v>-1.4168315270821678E-2</v>
      </c>
      <c r="M91" s="34">
        <f>IF(O16="","",-O16)</f>
        <v>-2.2818213426811028E-2</v>
      </c>
      <c r="N91" s="34">
        <f>IF(P16="","",-P16)</f>
        <v>-0.15350952967257211</v>
      </c>
      <c r="O91" s="34">
        <f>IF(Q16="","",-Q16)</f>
        <v>-0.9</v>
      </c>
      <c r="P91" s="24">
        <v>0</v>
      </c>
      <c r="Q91" s="24">
        <v>5</v>
      </c>
      <c r="R91" s="23" t="s">
        <v>261</v>
      </c>
      <c r="Z91" s="84"/>
    </row>
    <row r="92" spans="1:26" ht="15">
      <c r="A92" s="23" t="s">
        <v>143</v>
      </c>
      <c r="B92" s="26" t="s">
        <v>223</v>
      </c>
      <c r="D92" s="23" t="str">
        <f>IF(Z92="","UC-UP_"&amp;A17,"\I: DISABLED")</f>
        <v>UC-UP_R-SH_Att_HET_X0</v>
      </c>
      <c r="E92" s="23" t="str">
        <f t="shared" si="45"/>
        <v>RSDHET</v>
      </c>
      <c r="F92" s="23" t="str">
        <f t="shared" si="43"/>
        <v>RSDSH_Att</v>
      </c>
      <c r="H92" s="23" t="str">
        <f t="shared" si="44"/>
        <v>RSDSH_Att</v>
      </c>
      <c r="I92" s="24">
        <v>1</v>
      </c>
      <c r="J92" s="34">
        <f>IF(L17="","",-L17)</f>
        <v>-1.3822087480297653E-3</v>
      </c>
      <c r="K92" s="34">
        <f>IF(M17="","",-M17)</f>
        <v>-1.5204296228327418E-3</v>
      </c>
      <c r="L92" s="34">
        <f>IF(N17="","",-N17)</f>
        <v>-2.4486671118683604E-3</v>
      </c>
      <c r="M92" s="34">
        <f>IF(O17="","",-O17)</f>
        <v>-3.9436028703351139E-3</v>
      </c>
      <c r="N92" s="34">
        <f>IF(P17="","",-P17)</f>
        <v>-2.6530588110339804E-2</v>
      </c>
      <c r="O92" s="34">
        <f>IF(Q17="","",-Q17)</f>
        <v>-0.17848453016788965</v>
      </c>
      <c r="P92" s="24">
        <v>0</v>
      </c>
      <c r="Q92" s="24">
        <v>5</v>
      </c>
      <c r="R92" s="23" t="s">
        <v>262</v>
      </c>
      <c r="Z92" s="84"/>
    </row>
    <row r="93" spans="1:26" ht="15.75" thickBot="1">
      <c r="A93" s="53" t="s">
        <v>144</v>
      </c>
      <c r="B93" s="53" t="s">
        <v>223</v>
      </c>
      <c r="C93" s="58"/>
      <c r="D93" s="53" t="str">
        <f>IF(Z93="","UC-UP_"&amp;A18,"\I: DISABLED")</f>
        <v>UC-UP_R-SH_Att_GEO_X0</v>
      </c>
      <c r="E93" s="53" t="str">
        <f t="shared" si="45"/>
        <v>RSDGEO</v>
      </c>
      <c r="F93" s="53" t="str">
        <f t="shared" si="43"/>
        <v>RSDSH_Att</v>
      </c>
      <c r="G93" s="58"/>
      <c r="H93" s="53" t="str">
        <f t="shared" si="44"/>
        <v>RSDSH_Att</v>
      </c>
      <c r="I93" s="54">
        <v>1</v>
      </c>
      <c r="J93" s="59" t="str">
        <f>IF(L18="","",-L18)</f>
        <v/>
      </c>
      <c r="K93" s="59" t="str">
        <f>IF(M18="","",-M18)</f>
        <v/>
      </c>
      <c r="L93" s="59" t="str">
        <f>IF(N18="","",-N18)</f>
        <v/>
      </c>
      <c r="M93" s="59" t="str">
        <f>IF(O18="","",-O18)</f>
        <v/>
      </c>
      <c r="N93" s="59" t="str">
        <f>IF(P18="","",-P18)</f>
        <v/>
      </c>
      <c r="O93" s="59" t="str">
        <f>IF(Q18="","",-Q18)</f>
        <v/>
      </c>
      <c r="P93" s="54">
        <v>0</v>
      </c>
      <c r="Q93" s="54">
        <v>5</v>
      </c>
      <c r="R93" s="53" t="s">
        <v>263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224</v>
      </c>
      <c r="D97" s="23" t="str">
        <f>IF(Z97="","UC-UP_"&amp;A21,"\I: DISABLED")</f>
        <v>\I: DISABLED</v>
      </c>
      <c r="E97" s="23" t="str">
        <f t="shared" si="45"/>
        <v>RSDCOA</v>
      </c>
      <c r="F97" s="23" t="str">
        <f t="shared" si="43"/>
        <v>RSDWH_Att</v>
      </c>
      <c r="G97" s="38" t="str">
        <f>LEFT(A21,12)&amp;"*"</f>
        <v>R-WH_Att_COA*</v>
      </c>
      <c r="H97" s="23" t="str">
        <f t="shared" si="44"/>
        <v>RSDWH_Att</v>
      </c>
      <c r="I97" s="24">
        <v>1</v>
      </c>
      <c r="J97" s="34">
        <f t="shared" ref="J97:J103" si="46">IF(L21="","",-L21)</f>
        <v>-3.0108087084099549E-2</v>
      </c>
      <c r="K97" s="34">
        <f t="shared" ref="K97:K103" si="47">IF(M21="","",-M21)</f>
        <v>-3.3118895792509505E-2</v>
      </c>
      <c r="L97" s="34">
        <f t="shared" ref="L97:L103" si="48">IF(N21="","",-N21)</f>
        <v>-5.3338312862794508E-2</v>
      </c>
      <c r="M97" s="34">
        <f t="shared" ref="M97:M103" si="49">IF(O21="","",-O21)</f>
        <v>-8.5901886248659201E-2</v>
      </c>
      <c r="N97" s="34">
        <f t="shared" ref="N97:N103" si="50">IF(P21="","",-P21)</f>
        <v>-0.57790493538482901</v>
      </c>
      <c r="O97" s="34">
        <f t="shared" ref="O97:O103" si="51">IF(Q21="","",-Q21)</f>
        <v>-0.9</v>
      </c>
      <c r="P97" s="24">
        <v>0</v>
      </c>
      <c r="Q97" s="24">
        <v>5</v>
      </c>
      <c r="R97" s="23" t="s">
        <v>264</v>
      </c>
      <c r="Z97" s="84" t="s">
        <v>289</v>
      </c>
    </row>
    <row r="98" spans="1:26" ht="15.75" thickBot="1">
      <c r="A98" s="23" t="s">
        <v>198</v>
      </c>
      <c r="B98" s="26" t="s">
        <v>224</v>
      </c>
      <c r="D98" s="23" t="str">
        <f>IF(Z98="","UC-UP_"&amp;A22,"\I: DISABLED")</f>
        <v>\I: DISABLED</v>
      </c>
      <c r="E98" s="77" t="str">
        <f t="shared" si="45"/>
        <v>RSDBDL</v>
      </c>
      <c r="F98" s="77" t="str">
        <f t="shared" si="43"/>
        <v>RSDWH_Att</v>
      </c>
      <c r="G98" s="38" t="str">
        <f t="shared" ref="G98:G103" si="52">LEFT(A22,12)&amp;"*"</f>
        <v>R-WH_Att_BDL*</v>
      </c>
      <c r="H98" s="78" t="str">
        <f t="shared" si="44"/>
        <v>RSDWH_Att</v>
      </c>
      <c r="I98" s="77">
        <v>1</v>
      </c>
      <c r="J98" s="79">
        <f t="shared" si="46"/>
        <v>-1.020315181775452E-5</v>
      </c>
      <c r="K98" s="80">
        <f t="shared" si="47"/>
        <v>-1.1223466999529973E-5</v>
      </c>
      <c r="L98" s="80">
        <f t="shared" si="48"/>
        <v>-1.8075505837413025E-5</v>
      </c>
      <c r="M98" s="80">
        <f t="shared" si="49"/>
        <v>-2.9110782906212056E-5</v>
      </c>
      <c r="N98" s="80">
        <f t="shared" si="50"/>
        <v>-1.9584279052637041E-4</v>
      </c>
      <c r="O98" s="80">
        <f t="shared" si="51"/>
        <v>-1.3175323633419431E-3</v>
      </c>
      <c r="P98" s="79">
        <v>0</v>
      </c>
      <c r="Q98" s="79">
        <v>5</v>
      </c>
      <c r="R98" s="79" t="s">
        <v>265</v>
      </c>
      <c r="Z98" s="84" t="s">
        <v>289</v>
      </c>
    </row>
    <row r="99" spans="1:26" ht="15">
      <c r="A99" s="23" t="s">
        <v>199</v>
      </c>
      <c r="B99" s="26" t="s">
        <v>224</v>
      </c>
      <c r="D99" s="23" t="str">
        <f>IF(Z99="","UC-UP_"&amp;A23,"\I: DISABLED")</f>
        <v>\I: DISABLED</v>
      </c>
      <c r="E99" s="77" t="str">
        <f t="shared" si="45"/>
        <v>RSDETH</v>
      </c>
      <c r="F99" s="77" t="str">
        <f t="shared" si="43"/>
        <v>RSDWH_Att</v>
      </c>
      <c r="G99" s="38" t="str">
        <f t="shared" si="52"/>
        <v>R-WH_Att_ETH*</v>
      </c>
      <c r="H99" s="78" t="str">
        <f t="shared" si="44"/>
        <v>RSDWH_Att</v>
      </c>
      <c r="I99" s="77">
        <v>1</v>
      </c>
      <c r="J99" s="79">
        <f t="shared" si="46"/>
        <v>-2.5707855731160229E-6</v>
      </c>
      <c r="K99" s="80">
        <f t="shared" si="47"/>
        <v>-2.8278641304276256E-6</v>
      </c>
      <c r="L99" s="80">
        <f t="shared" si="48"/>
        <v>-4.5543034606949973E-6</v>
      </c>
      <c r="M99" s="80">
        <f t="shared" si="49"/>
        <v>-7.334751266483902E-6</v>
      </c>
      <c r="N99" s="80">
        <f t="shared" si="50"/>
        <v>-4.9344538773586394E-5</v>
      </c>
      <c r="O99" s="80">
        <f t="shared" si="51"/>
        <v>-3.3196538209879806E-4</v>
      </c>
      <c r="P99" s="79">
        <v>0</v>
      </c>
      <c r="Q99" s="79">
        <v>5</v>
      </c>
      <c r="R99" s="79" t="s">
        <v>266</v>
      </c>
      <c r="Z99" s="84" t="s">
        <v>289</v>
      </c>
    </row>
    <row r="100" spans="1:26" ht="15">
      <c r="A100" s="23" t="s">
        <v>200</v>
      </c>
      <c r="B100" s="26" t="s">
        <v>224</v>
      </c>
      <c r="D100" s="23" t="str">
        <f>IF(Z100="","UC-UP_"&amp;A24,"\I: DISABLED")</f>
        <v>UC-UP_R-WH_Att_LPG_X0</v>
      </c>
      <c r="E100" s="23" t="str">
        <f t="shared" si="45"/>
        <v>RSDLPG</v>
      </c>
      <c r="F100" s="23" t="str">
        <f t="shared" si="43"/>
        <v>RSDWH_Att</v>
      </c>
      <c r="G100" s="38" t="str">
        <f t="shared" si="52"/>
        <v>R-WH_Att_LPG*</v>
      </c>
      <c r="H100" s="23" t="str">
        <f t="shared" si="44"/>
        <v>RSDWH_Att</v>
      </c>
      <c r="I100" s="24">
        <v>1</v>
      </c>
      <c r="J100" s="34">
        <f t="shared" si="46"/>
        <v>-1.5773958166261832E-2</v>
      </c>
      <c r="K100" s="34">
        <f t="shared" si="47"/>
        <v>-1.7351353982888017E-2</v>
      </c>
      <c r="L100" s="34">
        <f t="shared" si="48"/>
        <v>-2.7944529102980994E-2</v>
      </c>
      <c r="M100" s="34">
        <f t="shared" si="49"/>
        <v>-4.5004943565641935E-2</v>
      </c>
      <c r="N100" s="34">
        <f t="shared" si="50"/>
        <v>-0.30277075555725802</v>
      </c>
      <c r="O100" s="34">
        <f t="shared" si="51"/>
        <v>-0.9</v>
      </c>
      <c r="P100" s="24">
        <v>0</v>
      </c>
      <c r="Q100" s="24">
        <v>5</v>
      </c>
      <c r="R100" s="23" t="s">
        <v>267</v>
      </c>
      <c r="Z100" s="84"/>
    </row>
    <row r="101" spans="1:26" ht="15">
      <c r="A101" s="23" t="s">
        <v>201</v>
      </c>
      <c r="B101" s="26" t="s">
        <v>224</v>
      </c>
      <c r="D101" s="88" t="str">
        <f>IF(Z101="","UC-UP_"&amp;A25,"\I: DISABLED")</f>
        <v>UC-UP_R-WH_Att_ELC_X0</v>
      </c>
      <c r="E101" s="23" t="str">
        <f t="shared" si="45"/>
        <v>RSDELC</v>
      </c>
      <c r="F101" s="23" t="str">
        <f t="shared" si="43"/>
        <v>RSDWH_Att</v>
      </c>
      <c r="G101" s="38" t="str">
        <f t="shared" si="52"/>
        <v>R-WH_Att_ELC*</v>
      </c>
      <c r="H101" s="23" t="str">
        <f t="shared" si="44"/>
        <v>RSDWH_Att</v>
      </c>
      <c r="I101" s="24">
        <v>1</v>
      </c>
      <c r="J101" s="89">
        <f>MAX(IF(L25+L26="","",-L25-L26),-$T$25)</f>
        <v>-0.15</v>
      </c>
      <c r="K101" s="89">
        <f t="shared" ref="K101:O101" si="53">MAX(IF(M25+M26="","",-M25-M26),-$T$25)</f>
        <v>-0.15</v>
      </c>
      <c r="L101" s="89">
        <f t="shared" si="53"/>
        <v>-0.15</v>
      </c>
      <c r="M101" s="89">
        <f t="shared" si="53"/>
        <v>-0.15</v>
      </c>
      <c r="N101" s="89">
        <f t="shared" si="53"/>
        <v>-0.15</v>
      </c>
      <c r="O101" s="89">
        <f t="shared" si="53"/>
        <v>-0.15</v>
      </c>
      <c r="P101" s="24">
        <v>0</v>
      </c>
      <c r="Q101" s="24">
        <v>5</v>
      </c>
      <c r="R101" s="23" t="s">
        <v>268</v>
      </c>
      <c r="Z101" s="84"/>
    </row>
    <row r="102" spans="1:26" ht="15">
      <c r="A102" s="23" t="s">
        <v>201</v>
      </c>
      <c r="B102" s="26" t="s">
        <v>224</v>
      </c>
      <c r="D102" s="23" t="str">
        <f>IF(Z102="","UC-UP_"&amp;A26,"\I: DISABLED")</f>
        <v>\I: DISABLED</v>
      </c>
      <c r="E102" s="23" t="str">
        <f t="shared" si="45"/>
        <v>RSDELC</v>
      </c>
      <c r="F102" s="23" t="str">
        <f t="shared" si="43"/>
        <v>RSDWH_Att</v>
      </c>
      <c r="G102" s="38" t="str">
        <f t="shared" si="52"/>
        <v>R-WH_Att_ELC*</v>
      </c>
      <c r="H102" s="23" t="str">
        <f t="shared" si="44"/>
        <v>RSDWH_Att</v>
      </c>
      <c r="I102" s="24">
        <v>1</v>
      </c>
      <c r="J102" s="34">
        <f t="shared" si="46"/>
        <v>-0.12103685469470249</v>
      </c>
      <c r="K102" s="34">
        <f t="shared" si="47"/>
        <v>-0.13314054016417276</v>
      </c>
      <c r="L102" s="34">
        <f t="shared" si="48"/>
        <v>-0.21442417133980196</v>
      </c>
      <c r="M102" s="34">
        <f t="shared" si="49"/>
        <v>-0.34533227218446455</v>
      </c>
      <c r="N102" s="34">
        <f t="shared" si="50"/>
        <v>-0.9</v>
      </c>
      <c r="O102" s="34">
        <f t="shared" si="51"/>
        <v>-0.9</v>
      </c>
      <c r="P102" s="24">
        <v>0</v>
      </c>
      <c r="Q102" s="24">
        <v>5</v>
      </c>
      <c r="R102" s="23" t="s">
        <v>269</v>
      </c>
      <c r="Z102" s="84" t="s">
        <v>289</v>
      </c>
    </row>
    <row r="103" spans="1:26" ht="15">
      <c r="A103" s="23" t="s">
        <v>202</v>
      </c>
      <c r="B103" s="26" t="s">
        <v>224</v>
      </c>
      <c r="D103" s="23" t="str">
        <f>IF(Z103="","UC-UP_"&amp;A27,"\I: DISABLED")</f>
        <v>UC-UP_R-WH_Att_KER_X0</v>
      </c>
      <c r="E103" s="23" t="str">
        <f t="shared" si="45"/>
        <v>RSDKER</v>
      </c>
      <c r="F103" s="23" t="str">
        <f t="shared" si="43"/>
        <v>RSDWH_Att</v>
      </c>
      <c r="G103" s="38" t="str">
        <f t="shared" si="52"/>
        <v>R-WH_Att_KER*</v>
      </c>
      <c r="H103" s="23" t="str">
        <f t="shared" si="44"/>
        <v>RSDWH_Att</v>
      </c>
      <c r="I103" s="24">
        <v>1</v>
      </c>
      <c r="J103" s="34">
        <f t="shared" si="46"/>
        <v>-0.32789968907552713</v>
      </c>
      <c r="K103" s="34">
        <f t="shared" si="47"/>
        <v>-0.36068965798307989</v>
      </c>
      <c r="L103" s="34">
        <f t="shared" si="48"/>
        <v>-0.58089430107833029</v>
      </c>
      <c r="M103" s="34">
        <f t="shared" si="49"/>
        <v>-0.9</v>
      </c>
      <c r="N103" s="34">
        <f t="shared" si="50"/>
        <v>-0.9</v>
      </c>
      <c r="O103" s="34">
        <f t="shared" si="51"/>
        <v>-0.9</v>
      </c>
      <c r="P103" s="24">
        <v>0</v>
      </c>
      <c r="Q103" s="24">
        <v>5</v>
      </c>
      <c r="R103" s="23" t="s">
        <v>270</v>
      </c>
      <c r="Z103" s="84"/>
    </row>
    <row r="104" spans="1:26" ht="15">
      <c r="A104" s="23" t="s">
        <v>141</v>
      </c>
      <c r="B104" s="26" t="s">
        <v>224</v>
      </c>
      <c r="D104" s="23" t="str">
        <f>IF(Z104="","UC-UP_"&amp;A29,"\I: DISABLED")</f>
        <v>\I: DISABLED</v>
      </c>
      <c r="E104" s="23" t="str">
        <f t="shared" si="45"/>
        <v>RSDPEA</v>
      </c>
      <c r="F104" s="23" t="str">
        <f t="shared" si="43"/>
        <v>RSDWH_Att</v>
      </c>
      <c r="G104" s="38" t="str">
        <f>LEFT(A29,12)&amp;"*"</f>
        <v>R-WH_Att_PEA*</v>
      </c>
      <c r="H104" s="23" t="str">
        <f t="shared" si="44"/>
        <v>RSDWH_Att</v>
      </c>
      <c r="I104" s="24">
        <v>1</v>
      </c>
      <c r="J104" s="34">
        <f t="shared" ref="J104:O107" si="54">IF(L29="","",-L29)</f>
        <v>-2.8722178385897461E-2</v>
      </c>
      <c r="K104" s="34">
        <f t="shared" si="54"/>
        <v>-3.159439622448721E-2</v>
      </c>
      <c r="L104" s="34">
        <f t="shared" si="54"/>
        <v>-5.088309106349892E-2</v>
      </c>
      <c r="M104" s="34">
        <f t="shared" si="54"/>
        <v>-8.1947726988675654E-2</v>
      </c>
      <c r="N104" s="34">
        <f t="shared" si="54"/>
        <v>-0.55130332916366431</v>
      </c>
      <c r="O104" s="34">
        <f t="shared" si="54"/>
        <v>-0.9</v>
      </c>
      <c r="P104" s="24">
        <v>0</v>
      </c>
      <c r="Q104" s="24">
        <v>5</v>
      </c>
      <c r="R104" s="23" t="s">
        <v>272</v>
      </c>
      <c r="Z104" s="84" t="s">
        <v>289</v>
      </c>
    </row>
    <row r="105" spans="1:26" ht="15">
      <c r="A105" s="56" t="s">
        <v>170</v>
      </c>
      <c r="B105" s="26" t="s">
        <v>224</v>
      </c>
      <c r="D105" s="23" t="str">
        <f>IF(Z105="","UC-UP_"&amp;A30,"\I: DISABLED")</f>
        <v>\I: DISABLED</v>
      </c>
      <c r="E105" s="23"/>
      <c r="F105" s="23" t="str">
        <f t="shared" si="43"/>
        <v>RSDWH_Att</v>
      </c>
      <c r="G105" s="38" t="str">
        <f>LEFT(A30,12)&amp;"*"</f>
        <v>R-WH_Att_SMF*</v>
      </c>
      <c r="H105" s="23" t="str">
        <f t="shared" si="44"/>
        <v>RSDWH_Att</v>
      </c>
      <c r="I105" s="24">
        <v>1</v>
      </c>
      <c r="J105" s="34">
        <f t="shared" si="54"/>
        <v>-3.6336664197831485E-2</v>
      </c>
      <c r="K105" s="34">
        <f t="shared" si="54"/>
        <v>-3.9970330617614638E-2</v>
      </c>
      <c r="L105" s="34">
        <f t="shared" si="54"/>
        <v>-6.4372617162974571E-2</v>
      </c>
      <c r="M105" s="34">
        <f t="shared" si="54"/>
        <v>-0.10367274366714221</v>
      </c>
      <c r="N105" s="34">
        <f t="shared" si="54"/>
        <v>-0.69745837776714603</v>
      </c>
      <c r="O105" s="34">
        <f t="shared" si="54"/>
        <v>-0.9</v>
      </c>
      <c r="P105" s="24">
        <v>0</v>
      </c>
      <c r="Q105" s="24">
        <v>5</v>
      </c>
      <c r="R105" s="23" t="s">
        <v>273</v>
      </c>
      <c r="Z105" s="84" t="s">
        <v>289</v>
      </c>
    </row>
    <row r="106" spans="1:26" ht="15">
      <c r="A106" s="23" t="s">
        <v>142</v>
      </c>
      <c r="B106" s="26" t="s">
        <v>224</v>
      </c>
      <c r="D106" s="23" t="str">
        <f>IF(Z106="","UC-UP_"&amp;A31,"\I: DISABLED")</f>
        <v>UC-UP_R-WH_Att_WOO_X0</v>
      </c>
      <c r="E106" s="23" t="str">
        <f t="shared" si="45"/>
        <v>RSDWOO</v>
      </c>
      <c r="F106" s="23" t="str">
        <f t="shared" si="43"/>
        <v>RSDWH_Att</v>
      </c>
      <c r="G106" s="38" t="str">
        <f>LEFT(A31,12)&amp;"*"</f>
        <v>R-WH_Att_WOO*</v>
      </c>
      <c r="H106" s="23" t="str">
        <f t="shared" si="44"/>
        <v>RSDWH_Att</v>
      </c>
      <c r="I106" s="24">
        <v>1</v>
      </c>
      <c r="J106" s="34">
        <f t="shared" si="54"/>
        <v>-3.5287509602304765E-3</v>
      </c>
      <c r="K106" s="34">
        <f t="shared" si="54"/>
        <v>-3.8816260562535244E-3</v>
      </c>
      <c r="L106" s="34">
        <f t="shared" si="54"/>
        <v>-6.2513975798568671E-3</v>
      </c>
      <c r="M106" s="34">
        <f t="shared" si="54"/>
        <v>-1.0067938316335285E-2</v>
      </c>
      <c r="N106" s="34">
        <f t="shared" si="54"/>
        <v>-6.7732054512958981E-2</v>
      </c>
      <c r="O106" s="34">
        <f t="shared" si="54"/>
        <v>-0.45566739330365102</v>
      </c>
      <c r="P106" s="24">
        <v>0</v>
      </c>
      <c r="Q106" s="24">
        <v>5</v>
      </c>
      <c r="R106" s="23" t="s">
        <v>274</v>
      </c>
      <c r="Z106" s="84"/>
    </row>
    <row r="107" spans="1:26" ht="15">
      <c r="A107" s="23" t="s">
        <v>143</v>
      </c>
      <c r="B107" s="26" t="s">
        <v>224</v>
      </c>
      <c r="D107" s="23" t="str">
        <f>IF(Z107="","UC-UP_"&amp;A32,"\I: DISABLED")</f>
        <v>UC-UP_R-WH_Att_HET_X0</v>
      </c>
      <c r="E107" s="23" t="str">
        <f t="shared" si="45"/>
        <v>RSDHET</v>
      </c>
      <c r="F107" s="23" t="str">
        <f t="shared" si="43"/>
        <v>RSDWH_Att</v>
      </c>
      <c r="G107" s="38" t="str">
        <f>LEFT(A32,12)&amp;"*"</f>
        <v>R-WH_Att_HET*</v>
      </c>
      <c r="H107" s="23" t="str">
        <f t="shared" si="44"/>
        <v>RSDWH_Att</v>
      </c>
      <c r="I107" s="24">
        <v>1</v>
      </c>
      <c r="J107" s="34">
        <f t="shared" si="54"/>
        <v>-1.8980580294181864E-4</v>
      </c>
      <c r="K107" s="34">
        <f t="shared" si="54"/>
        <v>-2.0878638323600053E-4</v>
      </c>
      <c r="L107" s="34">
        <f t="shared" si="54"/>
        <v>-3.3625255806541137E-4</v>
      </c>
      <c r="M107" s="34">
        <f t="shared" si="54"/>
        <v>-5.415381072899258E-4</v>
      </c>
      <c r="N107" s="34">
        <f t="shared" si="54"/>
        <v>-3.6431975893508619E-3</v>
      </c>
      <c r="O107" s="34">
        <f t="shared" si="54"/>
        <v>-2.4509611597741107E-2</v>
      </c>
      <c r="P107" s="24">
        <v>0</v>
      </c>
      <c r="Q107" s="24">
        <v>5</v>
      </c>
      <c r="R107" s="23" t="s">
        <v>275</v>
      </c>
      <c r="Z107" s="84"/>
    </row>
    <row r="108" spans="1:26" ht="15">
      <c r="K108" s="34" t="str">
        <f t="shared" ref="K108" si="55">IF(L34="","",-L34)</f>
        <v/>
      </c>
      <c r="L108" s="34" t="str">
        <f t="shared" ref="L108:P108" si="56">IF(M34="","",-M34)</f>
        <v/>
      </c>
      <c r="M108" s="34" t="str">
        <f t="shared" si="56"/>
        <v/>
      </c>
      <c r="N108" s="34" t="str">
        <f t="shared" si="56"/>
        <v/>
      </c>
      <c r="O108" s="34" t="str">
        <f t="shared" si="56"/>
        <v/>
      </c>
      <c r="P108" s="34" t="str">
        <f t="shared" si="56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98:D103 E100:E103 D104:E107 D84:D96 D77:E80 E86:E97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4">
    <cfRule type="containsText" dxfId="17" priority="12" operator="containsText" text="\I: DISABLED">
      <formula>NOT(ISERROR(SEARCH("\I: DISABLED",F84)))</formula>
    </cfRule>
  </conditionalFormatting>
  <conditionalFormatting sqref="F98:F99">
    <cfRule type="containsText" dxfId="16" priority="11" operator="containsText" text="\I: DISABLED">
      <formula>NOT(ISERROR(SEARCH("\I: DISABLED",F98)))</formula>
    </cfRule>
  </conditionalFormatting>
  <conditionalFormatting sqref="D83">
    <cfRule type="containsText" dxfId="15" priority="8" operator="containsText" text="\I: DISABLED">
      <formula>NOT(ISERROR(SEARCH("\I: DISABLED",D83)))</formula>
    </cfRule>
  </conditionalFormatting>
  <conditionalFormatting sqref="D97">
    <cfRule type="containsText" dxfId="14" priority="6" operator="containsText" text="\I: DISABLED">
      <formula>NOT(ISERROR(SEARCH("\I: DISABLED",D97)))</formula>
    </cfRule>
  </conditionalFormatting>
  <conditionalFormatting sqref="E83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4:E85">
    <cfRule type="containsText" dxfId="11" priority="2" operator="containsText" text="\I: DISABLED">
      <formula>NOT(ISERROR(SEARCH("\I: DISABLED",E84)))</formula>
    </cfRule>
  </conditionalFormatting>
  <conditionalFormatting sqref="E98:E99">
    <cfRule type="containsText" dxfId="1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topLeftCell="A47" zoomScale="60" zoomScaleNormal="60" workbookViewId="0">
      <selection activeCell="AO81" sqref="AO8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 t="str">
        <f t="shared" ref="E7:E18" si="0">IF($D7=0,"",MAX($D7*(1-$S$4)^($E$5-$D$5),S7))</f>
        <v/>
      </c>
      <c r="F7" s="46" t="str">
        <f t="shared" ref="F7:F18" si="1">IF($D7=0,"",MAX($D7*(1-$S$4)^($F$5-$D$5),S7))</f>
        <v/>
      </c>
      <c r="G7" s="46" t="str">
        <f t="shared" ref="G7:G18" si="2">IF($D7=0,"",MAX($D7*(1-$S$4)^($G$5-$D$5),S7))</f>
        <v/>
      </c>
      <c r="H7" s="46" t="str">
        <f t="shared" ref="H7:H18" si="3">IF($D7=0,"",MAX($D7*(1-$S$4)^($H$5-$D$5),S7))</f>
        <v/>
      </c>
      <c r="I7" s="46" t="str">
        <f t="shared" ref="I7:I18" si="4">IF($D7=0,"",MAX($D7*(1-$S$4)^($I$5-$D$5),S7))</f>
        <v/>
      </c>
      <c r="J7" s="46" t="str">
        <f t="shared" ref="J7:J18" si="5">IF($D7=0,"",MAX($D7*(1-$S$4)^($J$5-$D$5),S7))</f>
        <v/>
      </c>
      <c r="K7" s="23"/>
      <c r="L7" s="47" t="str">
        <f t="shared" ref="L7:L18" si="6">IF($D7=0,"",MIN($D7*(1+$S$4)^($L$5-$D$5),T7))</f>
        <v/>
      </c>
      <c r="M7" s="47" t="str">
        <f t="shared" ref="M7:M18" si="7">IF($D7=0,"",MIN($D7*(1+$S$4)^($M$5-$D$5),T7))</f>
        <v/>
      </c>
      <c r="N7" s="47" t="str">
        <f t="shared" ref="N7:N18" si="8">IF($D7=0,"",MIN($D7*(1+$S$4)^($N$5-$D$5),T7))</f>
        <v/>
      </c>
      <c r="O7" s="47" t="str">
        <f t="shared" ref="O7:O18" si="9">IF($D7=0,"",MIN($D7*(1+$S$4)^($O$5-$D$5),T7))</f>
        <v/>
      </c>
      <c r="P7" s="47" t="str">
        <f t="shared" ref="P7:P18" si="10">IF($D7=0,"",MIN($D7*(1+$S$4)^($P$5-$D$5),T7))</f>
        <v/>
      </c>
      <c r="Q7" s="47" t="str">
        <f t="shared" ref="Q7:Q18" si="11">IF($D7=0,"",MIN($D7*(1+$S$4)^($Q$5-$D$5),T7))</f>
        <v/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0"/>
        <v>2.5819297374882321E-2</v>
      </c>
      <c r="F9" s="46">
        <f t="shared" si="1"/>
        <v>2.3237367637394091E-2</v>
      </c>
      <c r="G9" s="46">
        <f t="shared" si="2"/>
        <v>1.372143321620484E-2</v>
      </c>
      <c r="H9" s="46">
        <f t="shared" si="3"/>
        <v>8.1023690998367984E-3</v>
      </c>
      <c r="I9" s="46">
        <f t="shared" si="4"/>
        <v>9.8505892941616125E-4</v>
      </c>
      <c r="J9" s="46">
        <f t="shared" si="5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0"/>
        <v>2.1312682900094099E-2</v>
      </c>
      <c r="F10" s="46">
        <f t="shared" si="1"/>
        <v>1.9181414610084688E-2</v>
      </c>
      <c r="G10" s="46">
        <f t="shared" si="2"/>
        <v>1.1326433513108912E-2</v>
      </c>
      <c r="H10" s="46">
        <f t="shared" si="3"/>
        <v>6.6881457251556824E-3</v>
      </c>
      <c r="I10" s="46">
        <f t="shared" si="4"/>
        <v>8.1312238267864582E-4</v>
      </c>
      <c r="J10" s="46">
        <f t="shared" si="5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0.15</v>
      </c>
      <c r="Q10" s="47">
        <f t="shared" si="11"/>
        <v>0.15</v>
      </c>
      <c r="S10" s="81">
        <v>0</v>
      </c>
      <c r="T10" s="81">
        <v>0.15</v>
      </c>
      <c r="Y10" s="76" t="s">
        <v>286</v>
      </c>
      <c r="Z10" s="83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0"/>
        <v>2.4068442935642836E-2</v>
      </c>
      <c r="F11" s="46">
        <f t="shared" si="1"/>
        <v>2.1661598642078554E-2</v>
      </c>
      <c r="G11" s="46">
        <f t="shared" si="2"/>
        <v>1.2790957382160968E-2</v>
      </c>
      <c r="H11" s="46">
        <f t="shared" si="3"/>
        <v>7.5529324245922321E-3</v>
      </c>
      <c r="I11" s="46">
        <f t="shared" si="4"/>
        <v>9.1826025653056172E-4</v>
      </c>
      <c r="J11" s="46">
        <f t="shared" si="5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0"/>
        <v>0.56597218575735508</v>
      </c>
      <c r="F12" s="46">
        <f t="shared" si="1"/>
        <v>0.50937496718161956</v>
      </c>
      <c r="G12" s="46">
        <f t="shared" si="2"/>
        <v>0.30078082437107462</v>
      </c>
      <c r="H12" s="46">
        <f t="shared" si="3"/>
        <v>0.1776080689828759</v>
      </c>
      <c r="I12" s="46">
        <f t="shared" si="4"/>
        <v>2.1592994855229128E-2</v>
      </c>
      <c r="J12" s="46">
        <f t="shared" si="5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0"/>
        <v>0.10147384752498385</v>
      </c>
      <c r="F13" s="46">
        <f t="shared" si="1"/>
        <v>9.1326462772485462E-2</v>
      </c>
      <c r="G13" s="46">
        <f t="shared" si="2"/>
        <v>5.3927363002524958E-2</v>
      </c>
      <c r="H13" s="46">
        <f t="shared" si="3"/>
        <v>3.1843568579360972E-2</v>
      </c>
      <c r="I13" s="46">
        <f t="shared" si="4"/>
        <v>3.8714345381040778E-3</v>
      </c>
      <c r="J13" s="46">
        <f t="shared" si="5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1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</row>
    <row r="14" spans="1:26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0"/>
        <v>7.8727197800487661E-2</v>
      </c>
      <c r="F14" s="46">
        <f t="shared" si="1"/>
        <v>7.0854478020438899E-2</v>
      </c>
      <c r="G14" s="46">
        <f t="shared" si="2"/>
        <v>4.1838860726288972E-2</v>
      </c>
      <c r="H14" s="46">
        <f t="shared" si="3"/>
        <v>2.4705428870266385E-2</v>
      </c>
      <c r="I14" s="46">
        <f t="shared" si="4"/>
        <v>3.0036033922722573E-3</v>
      </c>
      <c r="J14" s="46">
        <f t="shared" si="5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0"/>
        <v>9.934051514199535E-2</v>
      </c>
      <c r="F15" s="46">
        <f t="shared" si="1"/>
        <v>8.9406463627795821E-2</v>
      </c>
      <c r="G15" s="46">
        <f t="shared" si="2"/>
        <v>5.2793622707577169E-2</v>
      </c>
      <c r="H15" s="46">
        <f t="shared" si="3"/>
        <v>3.117410627259725E-2</v>
      </c>
      <c r="I15" s="46">
        <f t="shared" si="4"/>
        <v>3.7900435504732589E-3</v>
      </c>
      <c r="J15" s="46">
        <f t="shared" si="5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0"/>
        <v>1.4055182401752476E-2</v>
      </c>
      <c r="F16" s="46">
        <f t="shared" si="1"/>
        <v>1.2649664161577229E-2</v>
      </c>
      <c r="G16" s="46">
        <f t="shared" si="2"/>
        <v>7.4695001907697399E-3</v>
      </c>
      <c r="H16" s="46">
        <f t="shared" si="3"/>
        <v>4.4106651676476252E-3</v>
      </c>
      <c r="I16" s="46">
        <f t="shared" si="4"/>
        <v>5.3623391560175121E-4</v>
      </c>
      <c r="J16" s="46">
        <f t="shared" si="5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0"/>
        <v>2.3743774172620409E-3</v>
      </c>
      <c r="F17" s="46">
        <f t="shared" si="1"/>
        <v>2.1369396755358369E-3</v>
      </c>
      <c r="G17" s="46">
        <f t="shared" si="2"/>
        <v>1.2618415090071566E-3</v>
      </c>
      <c r="H17" s="46">
        <f t="shared" si="3"/>
        <v>7.451047926536361E-4</v>
      </c>
      <c r="I17" s="46">
        <f t="shared" si="4"/>
        <v>9.0587348010228957E-5</v>
      </c>
      <c r="J17" s="46">
        <f t="shared" si="5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1"/>
        <v>0.25</v>
      </c>
      <c r="S17" s="81">
        <v>0</v>
      </c>
      <c r="T17" s="81">
        <v>0.25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3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2">IF($D22=0,"",MAX($D22*(1-$S$4)^($E$5-$D$5),S22))</f>
        <v>5.2679829895004891E-6</v>
      </c>
      <c r="F22" s="46">
        <f t="shared" ref="F22:F33" si="13">IF($D22=0,"",MAX($D22*(1-$S$4)^($F$5-$D$5),S22))</f>
        <v>4.7411846905504399E-6</v>
      </c>
      <c r="G22" s="46">
        <f t="shared" ref="G22:G33" si="14">IF($D22=0,"",MAX($D22*(1-$S$4)^($G$5-$D$5),S22))</f>
        <v>2.7996221479231302E-6</v>
      </c>
      <c r="H22" s="46">
        <f t="shared" ref="H22:H33" si="15">IF($D22=0,"",MAX($D22*(1-$S$4)^($H$5-$D$5),S22))</f>
        <v>1.6531488821271297E-6</v>
      </c>
      <c r="I22" s="46">
        <f t="shared" ref="I22:I33" si="16">IF($D22=0,"",MAX($D22*(1-$S$4)^($I$5-$D$5),S22))</f>
        <v>2.0098431062915596E-7</v>
      </c>
      <c r="J22" s="46">
        <f t="shared" ref="J22:J33" si="17">IF($D22=0,"",MAX($D22*(1-$S$4)^($J$5-$D$5),S22))</f>
        <v>2.4435000111484604E-8</v>
      </c>
      <c r="K22" s="23"/>
      <c r="L22" s="47">
        <f t="shared" ref="L22:L33" si="18">IF($D22=0,"",MIN($D22*(1+$S$4)^($L$5-$D$5),T22))</f>
        <v>6.4386458760561537E-6</v>
      </c>
      <c r="M22" s="47">
        <f t="shared" ref="M22:M33" si="19">IF($D22=0,"",MIN($D22*(1+$S$4)^($M$5-$D$5),T22))</f>
        <v>7.0825104636617698E-6</v>
      </c>
      <c r="N22" s="47">
        <f t="shared" ref="N22:N33" si="20">IF($D22=0,"",MIN($D22*(1+$S$4)^($N$5-$D$5),T22))</f>
        <v>1.1406453926831921E-5</v>
      </c>
      <c r="O22" s="47">
        <f t="shared" ref="O22:O33" si="21">IF($D22=0,"",MIN($D22*(1+$S$4)^($O$5-$D$5),T22))</f>
        <v>1.8370208113702082E-5</v>
      </c>
      <c r="P22" s="47">
        <f t="shared" ref="P22:P33" si="22">IF($D22=0,"",MIN($D22*(1+$S$4)^($P$5-$D$5),T22))</f>
        <v>1.2358557415403164E-4</v>
      </c>
      <c r="Q22" s="47">
        <f t="shared" ref="Q22:Q33" si="23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2"/>
        <v>5.9672374063410195E-6</v>
      </c>
      <c r="F23" s="46">
        <f t="shared" si="13"/>
        <v>5.370513665706918E-6</v>
      </c>
      <c r="G23" s="46">
        <f t="shared" si="14"/>
        <v>3.1712346144632785E-6</v>
      </c>
      <c r="H23" s="46">
        <f t="shared" si="15"/>
        <v>1.8725823274944218E-6</v>
      </c>
      <c r="I23" s="46">
        <f t="shared" si="16"/>
        <v>2.2766229482219386E-7</v>
      </c>
      <c r="J23" s="46">
        <f t="shared" si="17"/>
        <v>2.7678420180894242E-8</v>
      </c>
      <c r="K23" s="23"/>
      <c r="L23" s="47">
        <f t="shared" si="18"/>
        <v>7.2932901633056909E-6</v>
      </c>
      <c r="M23" s="47">
        <f t="shared" si="19"/>
        <v>8.0226191796362609E-6</v>
      </c>
      <c r="N23" s="47">
        <f t="shared" si="20"/>
        <v>1.2920508414995999E-5</v>
      </c>
      <c r="O23" s="47">
        <f t="shared" si="21"/>
        <v>2.0808608007435212E-5</v>
      </c>
      <c r="P23" s="47">
        <f t="shared" si="22"/>
        <v>1.3998990931555686E-4</v>
      </c>
      <c r="Q23" s="47">
        <f t="shared" si="23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2"/>
        <v>2.3369272027143079E-2</v>
      </c>
      <c r="F24" s="46">
        <f t="shared" si="13"/>
        <v>2.1032344824428773E-2</v>
      </c>
      <c r="G24" s="46">
        <f t="shared" si="14"/>
        <v>1.2419389295376948E-2</v>
      </c>
      <c r="H24" s="46">
        <f t="shared" si="15"/>
        <v>7.3335251850271364E-3</v>
      </c>
      <c r="I24" s="46">
        <f t="shared" si="16"/>
        <v>8.9158545835128571E-4</v>
      </c>
      <c r="J24" s="46">
        <f t="shared" si="17"/>
        <v>1.0839597730794878E-4</v>
      </c>
      <c r="K24" s="23"/>
      <c r="L24" s="47">
        <f t="shared" si="18"/>
        <v>2.8562443588730432E-2</v>
      </c>
      <c r="M24" s="47">
        <f t="shared" si="19"/>
        <v>3.1418687947603476E-2</v>
      </c>
      <c r="N24" s="47">
        <f t="shared" si="20"/>
        <v>5.0600111126494901E-2</v>
      </c>
      <c r="O24" s="47">
        <f t="shared" si="21"/>
        <v>8.1491984970331319E-2</v>
      </c>
      <c r="P24" s="47">
        <f t="shared" si="22"/>
        <v>0.5482373247583473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2"/>
        <v>1.9473546802699911E-2</v>
      </c>
      <c r="F25" s="46">
        <f t="shared" si="13"/>
        <v>1.752619212242992E-2</v>
      </c>
      <c r="G25" s="46">
        <f t="shared" si="14"/>
        <v>1.0349041186373647E-2</v>
      </c>
      <c r="H25" s="46">
        <f t="shared" si="15"/>
        <v>6.111005330141776E-3</v>
      </c>
      <c r="I25" s="46">
        <f t="shared" si="16"/>
        <v>7.4295558422377526E-4</v>
      </c>
      <c r="J25" s="46">
        <f t="shared" si="17"/>
        <v>9.0326054439308627E-5</v>
      </c>
      <c r="K25" s="23"/>
      <c r="L25" s="47">
        <f t="shared" si="18"/>
        <v>2.380100164774434E-2</v>
      </c>
      <c r="M25" s="47">
        <f t="shared" si="19"/>
        <v>2.6181101812518773E-2</v>
      </c>
      <c r="N25" s="47">
        <f t="shared" si="20"/>
        <v>4.2164926280079632E-2</v>
      </c>
      <c r="O25" s="47">
        <f t="shared" si="21"/>
        <v>6.7907035423331055E-2</v>
      </c>
      <c r="P25" s="47">
        <f t="shared" si="22"/>
        <v>0.15</v>
      </c>
      <c r="Q25" s="47">
        <f t="shared" si="23"/>
        <v>0.15</v>
      </c>
      <c r="S25" s="81">
        <v>0</v>
      </c>
      <c r="T25" s="81">
        <v>0.15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2"/>
        <v>6.1873714000135534E-2</v>
      </c>
      <c r="F26" s="46">
        <f t="shared" si="13"/>
        <v>5.568634260012198E-2</v>
      </c>
      <c r="G26" s="46">
        <f t="shared" si="14"/>
        <v>3.2882228441946035E-2</v>
      </c>
      <c r="H26" s="46">
        <f t="shared" si="15"/>
        <v>1.9416627072684722E-2</v>
      </c>
      <c r="I26" s="46">
        <f t="shared" si="16"/>
        <v>2.3606085629296891E-3</v>
      </c>
      <c r="J26" s="46">
        <f t="shared" si="17"/>
        <v>2.8699489187884324E-4</v>
      </c>
      <c r="K26" s="23"/>
      <c r="L26" s="47">
        <f t="shared" si="18"/>
        <v>7.5623428222387878E-2</v>
      </c>
      <c r="M26" s="47">
        <f t="shared" si="19"/>
        <v>8.3185771044626669E-2</v>
      </c>
      <c r="N26" s="47">
        <f t="shared" si="20"/>
        <v>0.13397151612508176</v>
      </c>
      <c r="O26" s="47">
        <f t="shared" si="21"/>
        <v>0.21576246643460548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2"/>
        <v>0.61031445752562008</v>
      </c>
      <c r="F27" s="46">
        <f t="shared" si="13"/>
        <v>0.54928301177305816</v>
      </c>
      <c r="G27" s="46">
        <f t="shared" si="14"/>
        <v>0.32434612562187315</v>
      </c>
      <c r="H27" s="46">
        <f t="shared" si="15"/>
        <v>0.19152314371845994</v>
      </c>
      <c r="I27" s="46">
        <f t="shared" si="16"/>
        <v>2.3284743089959186E-2</v>
      </c>
      <c r="J27" s="46">
        <f t="shared" si="17"/>
        <v>2.8308811678781159E-3</v>
      </c>
      <c r="K27" s="23"/>
      <c r="L27" s="47">
        <f t="shared" si="18"/>
        <v>0.74593989253131354</v>
      </c>
      <c r="M27" s="47">
        <f t="shared" si="19"/>
        <v>0.82053388178444486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2"/>
        <v>0.12035481385409112</v>
      </c>
      <c r="F28" s="46">
        <f t="shared" si="13"/>
        <v>0.10831933246868201</v>
      </c>
      <c r="G28" s="46">
        <f t="shared" si="14"/>
        <v>6.3961482629432048E-2</v>
      </c>
      <c r="H28" s="46">
        <f t="shared" si="15"/>
        <v>3.7768615877853344E-2</v>
      </c>
      <c r="I28" s="46">
        <f t="shared" si="16"/>
        <v>4.5917819669456716E-3</v>
      </c>
      <c r="J28" s="46">
        <f t="shared" si="17"/>
        <v>5.5825349015055934E-4</v>
      </c>
      <c r="K28" s="23"/>
      <c r="L28" s="47">
        <f t="shared" si="18"/>
        <v>0.14710032804388914</v>
      </c>
      <c r="M28" s="47">
        <f t="shared" si="19"/>
        <v>0.15537976680035717</v>
      </c>
      <c r="N28" s="47">
        <f t="shared" si="20"/>
        <v>0.15537976680035717</v>
      </c>
      <c r="O28" s="47">
        <f t="shared" si="21"/>
        <v>0.15537976680035717</v>
      </c>
      <c r="P28" s="47">
        <f t="shared" si="22"/>
        <v>0.15537976680035717</v>
      </c>
      <c r="Q28" s="47">
        <f t="shared" si="23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2"/>
        <v>2.3814151473770799E-2</v>
      </c>
      <c r="F29" s="46">
        <f t="shared" si="13"/>
        <v>2.1432736326393722E-2</v>
      </c>
      <c r="G29" s="46">
        <f t="shared" si="14"/>
        <v>1.2655816473372231E-2</v>
      </c>
      <c r="H29" s="46">
        <f t="shared" si="15"/>
        <v>7.473133069361571E-3</v>
      </c>
      <c r="I29" s="46">
        <f t="shared" si="16"/>
        <v>9.0855851788313347E-4</v>
      </c>
      <c r="J29" s="46">
        <f t="shared" si="17"/>
        <v>1.104595051039974E-4</v>
      </c>
      <c r="K29" s="23"/>
      <c r="L29" s="47">
        <f t="shared" si="18"/>
        <v>2.9106185134608758E-2</v>
      </c>
      <c r="M29" s="47">
        <f t="shared" si="19"/>
        <v>3.2016803648069636E-2</v>
      </c>
      <c r="N29" s="47">
        <f t="shared" si="20"/>
        <v>5.1563382443252655E-2</v>
      </c>
      <c r="O29" s="47">
        <f t="shared" si="21"/>
        <v>8.3043343058682842E-2</v>
      </c>
      <c r="P29" s="47">
        <f t="shared" si="22"/>
        <v>0.55867408621911807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2"/>
        <v>2.8728434734293637E-2</v>
      </c>
      <c r="F30" s="46">
        <f t="shared" si="13"/>
        <v>2.5855591260864275E-2</v>
      </c>
      <c r="G30" s="46">
        <f t="shared" si="14"/>
        <v>1.5267468083627748E-2</v>
      </c>
      <c r="H30" s="46">
        <f t="shared" si="15"/>
        <v>9.0152872287013516E-3</v>
      </c>
      <c r="I30" s="46">
        <f t="shared" si="16"/>
        <v>1.096048461438596E-3</v>
      </c>
      <c r="J30" s="46">
        <f t="shared" si="17"/>
        <v>1.3325390521084523E-4</v>
      </c>
      <c r="K30" s="23"/>
      <c r="L30" s="47">
        <f t="shared" si="18"/>
        <v>3.5112531341914451E-2</v>
      </c>
      <c r="M30" s="47">
        <f t="shared" si="19"/>
        <v>3.8623784476105892E-2</v>
      </c>
      <c r="N30" s="47">
        <f t="shared" si="20"/>
        <v>6.2203991136613332E-2</v>
      </c>
      <c r="O30" s="47">
        <f t="shared" si="21"/>
        <v>0.10018014976542716</v>
      </c>
      <c r="P30" s="47">
        <f t="shared" si="22"/>
        <v>0.67396195247034318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2"/>
        <v>6.366891560911388E-3</v>
      </c>
      <c r="F31" s="46">
        <f t="shared" si="13"/>
        <v>5.7302024048202496E-3</v>
      </c>
      <c r="G31" s="46">
        <f t="shared" si="14"/>
        <v>3.38362721802231E-3</v>
      </c>
      <c r="H31" s="46">
        <f t="shared" si="15"/>
        <v>1.9979980359699943E-3</v>
      </c>
      <c r="I31" s="46">
        <f t="shared" si="16"/>
        <v>2.4290991709176006E-4</v>
      </c>
      <c r="J31" s="46">
        <f t="shared" si="17"/>
        <v>2.9532175086888768E-5</v>
      </c>
      <c r="K31" s="23"/>
      <c r="L31" s="47">
        <f t="shared" si="18"/>
        <v>7.7817563522250303E-3</v>
      </c>
      <c r="M31" s="47">
        <f t="shared" si="19"/>
        <v>8.5599319874475333E-3</v>
      </c>
      <c r="N31" s="47">
        <f t="shared" si="20"/>
        <v>1.3785856065104135E-2</v>
      </c>
      <c r="O31" s="47">
        <f t="shared" si="21"/>
        <v>2.2202259051410864E-2</v>
      </c>
      <c r="P31" s="47">
        <f t="shared" si="22"/>
        <v>0.14936569664328064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2"/>
        <v>6.0336170461298234E-5</v>
      </c>
      <c r="F32" s="46">
        <f t="shared" si="13"/>
        <v>5.4302553415168417E-5</v>
      </c>
      <c r="G32" s="46">
        <f t="shared" si="14"/>
        <v>3.2065114766122806E-5</v>
      </c>
      <c r="H32" s="46">
        <f t="shared" si="15"/>
        <v>1.8934129618247859E-5</v>
      </c>
      <c r="I32" s="46">
        <f t="shared" si="16"/>
        <v>2.3019481365707897E-6</v>
      </c>
      <c r="J32" s="46">
        <f t="shared" si="17"/>
        <v>2.7986315348527181E-7</v>
      </c>
      <c r="K32" s="23"/>
      <c r="L32" s="47">
        <f t="shared" si="18"/>
        <v>7.374420834158673E-5</v>
      </c>
      <c r="M32" s="47">
        <f t="shared" si="19"/>
        <v>8.1118629175745417E-5</v>
      </c>
      <c r="N32" s="47">
        <f t="shared" si="20"/>
        <v>1.306423634738298E-4</v>
      </c>
      <c r="O32" s="47">
        <f t="shared" si="21"/>
        <v>2.104008327982377E-4</v>
      </c>
      <c r="P32" s="47">
        <f t="shared" si="22"/>
        <v>1.4154715919882101E-3</v>
      </c>
      <c r="Q32" s="47">
        <f t="shared" si="23"/>
        <v>9.5225850633725226E-3</v>
      </c>
      <c r="S32" s="81">
        <v>0</v>
      </c>
      <c r="T32" s="81">
        <v>0.25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2"/>
        <v>2.3718137788820641E-2</v>
      </c>
      <c r="F33" s="46">
        <f t="shared" si="13"/>
        <v>2.1346324009938578E-2</v>
      </c>
      <c r="G33" s="46">
        <f t="shared" si="14"/>
        <v>1.2604790864628634E-2</v>
      </c>
      <c r="H33" s="46">
        <f t="shared" si="15"/>
        <v>7.4430029576545639E-3</v>
      </c>
      <c r="I33" s="46">
        <f t="shared" si="16"/>
        <v>9.0489539969935539E-4</v>
      </c>
      <c r="J33" s="46">
        <f t="shared" si="17"/>
        <v>1.1001415544984379E-4</v>
      </c>
      <c r="K33" s="23"/>
      <c r="L33" s="47">
        <f t="shared" si="18"/>
        <v>2.898883507522523E-2</v>
      </c>
      <c r="M33" s="47">
        <f t="shared" si="19"/>
        <v>3.1887718582747755E-2</v>
      </c>
      <c r="N33" s="47">
        <f t="shared" si="20"/>
        <v>5.135548965470111E-2</v>
      </c>
      <c r="O33" s="47">
        <f t="shared" si="21"/>
        <v>8.2708529643792703E-2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si="27">IF(E6="","",-E6)</f>
        <v>-6.619678588753948E-2</v>
      </c>
      <c r="K46" s="32">
        <f t="shared" ref="K46:K58" si="28">IF(F6="","",-F6)</f>
        <v>-5.9577107298785535E-2</v>
      </c>
      <c r="L46" s="32">
        <f t="shared" ref="L46:L58" si="29">IF(G6="","",-G6)</f>
        <v>-3.5179686088859879E-2</v>
      </c>
      <c r="M46" s="32">
        <f t="shared" ref="M46:M58" si="30">IF(H6="","",-H6)</f>
        <v>-2.0773252838610878E-2</v>
      </c>
      <c r="N46" s="32">
        <f t="shared" ref="N46:N58" si="31">IF(I6="","",-I6)</f>
        <v>-2.5255425850823597E-3</v>
      </c>
      <c r="O46" s="32">
        <f t="shared" ref="O46:O58" si="32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4"/>
        <v>\I: DISABLED</v>
      </c>
      <c r="E47" s="77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si="27"/>
        <v/>
      </c>
      <c r="K47" s="32" t="str">
        <f t="shared" si="28"/>
        <v/>
      </c>
      <c r="L47" s="32" t="str">
        <f t="shared" si="29"/>
        <v/>
      </c>
      <c r="M47" s="32" t="str">
        <f t="shared" si="30"/>
        <v/>
      </c>
      <c r="N47" s="32" t="str">
        <f t="shared" si="31"/>
        <v/>
      </c>
      <c r="O47" s="32" t="str">
        <f t="shared" si="32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si="27"/>
        <v>-2.5819297374882321E-2</v>
      </c>
      <c r="K49" s="32">
        <f t="shared" si="28"/>
        <v>-2.3237367637394091E-2</v>
      </c>
      <c r="L49" s="32">
        <f t="shared" si="29"/>
        <v>-1.372143321620484E-2</v>
      </c>
      <c r="M49" s="32">
        <f t="shared" si="30"/>
        <v>-8.1023690998367984E-3</v>
      </c>
      <c r="N49" s="32">
        <f t="shared" si="31"/>
        <v>-9.8505892941616125E-4</v>
      </c>
      <c r="O49" s="32">
        <f t="shared" si="32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4">MAX(IF(IF(F10="",0,F10)+IF(F11="",0,F11)=0,"",IF(F10="",0,-F10)+IF(F11="",0,-F11)),-$T$10)</f>
        <v>-4.0843013252163246E-2</v>
      </c>
      <c r="L50" s="86">
        <f t="shared" si="34"/>
        <v>-2.4117390895269882E-2</v>
      </c>
      <c r="M50" s="86">
        <f t="shared" si="34"/>
        <v>-1.4241078149747914E-2</v>
      </c>
      <c r="N50" s="86">
        <f t="shared" si="34"/>
        <v>-1.7313826392092075E-3</v>
      </c>
      <c r="O50" s="86">
        <f t="shared" si="34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si="27"/>
        <v>-2.4068442935642836E-2</v>
      </c>
      <c r="K51" s="32">
        <f t="shared" si="28"/>
        <v>-2.1661598642078554E-2</v>
      </c>
      <c r="L51" s="32">
        <f t="shared" si="29"/>
        <v>-1.2790957382160968E-2</v>
      </c>
      <c r="M51" s="32">
        <f t="shared" si="30"/>
        <v>-7.5529324245922321E-3</v>
      </c>
      <c r="N51" s="32">
        <f t="shared" si="31"/>
        <v>-9.1826025653056172E-4</v>
      </c>
      <c r="O51" s="32">
        <f t="shared" si="32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si="27"/>
        <v>-0.56597218575735508</v>
      </c>
      <c r="K52" s="32">
        <f t="shared" si="28"/>
        <v>-0.50937496718161956</v>
      </c>
      <c r="L52" s="32">
        <f t="shared" si="29"/>
        <v>-0.30078082437107462</v>
      </c>
      <c r="M52" s="32">
        <f t="shared" si="30"/>
        <v>-0.1776080689828759</v>
      </c>
      <c r="N52" s="32">
        <f t="shared" si="31"/>
        <v>-2.1592994855229128E-2</v>
      </c>
      <c r="O52" s="32">
        <f t="shared" si="32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si="27"/>
        <v>-0.10147384752498385</v>
      </c>
      <c r="K53" s="32">
        <f t="shared" si="28"/>
        <v>-9.1326462772485462E-2</v>
      </c>
      <c r="L53" s="32">
        <f t="shared" si="29"/>
        <v>-5.3927363002524958E-2</v>
      </c>
      <c r="M53" s="32">
        <f t="shared" si="30"/>
        <v>-3.1843568579360972E-2</v>
      </c>
      <c r="N53" s="32">
        <f t="shared" si="31"/>
        <v>-3.8714345381040778E-3</v>
      </c>
      <c r="O53" s="32">
        <f t="shared" si="32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si="27"/>
        <v>-7.8727197800487661E-2</v>
      </c>
      <c r="K54" s="32">
        <f t="shared" si="28"/>
        <v>-7.0854478020438899E-2</v>
      </c>
      <c r="L54" s="32">
        <f t="shared" si="29"/>
        <v>-4.1838860726288972E-2</v>
      </c>
      <c r="M54" s="32">
        <f t="shared" si="30"/>
        <v>-2.4705428870266385E-2</v>
      </c>
      <c r="N54" s="32">
        <f t="shared" si="31"/>
        <v>-3.0036033922722573E-3</v>
      </c>
      <c r="O54" s="32">
        <f t="shared" si="32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si="27"/>
        <v>-9.934051514199535E-2</v>
      </c>
      <c r="K55" s="32">
        <f t="shared" si="28"/>
        <v>-8.9406463627795821E-2</v>
      </c>
      <c r="L55" s="32">
        <f t="shared" si="29"/>
        <v>-5.2793622707577169E-2</v>
      </c>
      <c r="M55" s="32">
        <f t="shared" si="30"/>
        <v>-3.117410627259725E-2</v>
      </c>
      <c r="N55" s="32">
        <f t="shared" si="31"/>
        <v>-3.7900435504732589E-3</v>
      </c>
      <c r="O55" s="32">
        <f t="shared" si="32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>IF(E16="","",-E16)</f>
        <v>-1.4055182401752476E-2</v>
      </c>
      <c r="K56" s="32">
        <f t="shared" si="28"/>
        <v>-1.2649664161577229E-2</v>
      </c>
      <c r="L56" s="32">
        <f t="shared" si="29"/>
        <v>-7.4695001907697399E-3</v>
      </c>
      <c r="M56" s="32">
        <f t="shared" si="30"/>
        <v>-4.4106651676476252E-3</v>
      </c>
      <c r="N56" s="32">
        <f t="shared" si="31"/>
        <v>-5.3623391560175121E-4</v>
      </c>
      <c r="O56" s="32">
        <f t="shared" si="32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si="27"/>
        <v>-2.3743774172620409E-3</v>
      </c>
      <c r="K57" s="32">
        <f t="shared" si="28"/>
        <v>-2.1369396755358369E-3</v>
      </c>
      <c r="L57" s="32">
        <f t="shared" si="29"/>
        <v>-1.2618415090071566E-3</v>
      </c>
      <c r="M57" s="32">
        <f t="shared" si="30"/>
        <v>-7.451047926536361E-4</v>
      </c>
      <c r="N57" s="32">
        <f t="shared" si="31"/>
        <v>-9.0587348010228957E-5</v>
      </c>
      <c r="O57" s="32">
        <f t="shared" si="32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>
        <f t="shared" ref="J60:O63" si="37">IF(E21="","",-E21)</f>
        <v>-1.0643443575950396E-2</v>
      </c>
      <c r="K60" s="33">
        <f t="shared" si="37"/>
        <v>-9.5790992183553553E-3</v>
      </c>
      <c r="L60" s="33">
        <f t="shared" si="37"/>
        <v>-5.6563622974466557E-3</v>
      </c>
      <c r="M60" s="33">
        <f t="shared" si="37"/>
        <v>-3.3400253730192764E-3</v>
      </c>
      <c r="N60" s="33">
        <f t="shared" si="37"/>
        <v>-4.0606911109930229E-4</v>
      </c>
      <c r="O60" s="33">
        <f t="shared" si="37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5"/>
        <v>\I: DISABLED</v>
      </c>
      <c r="E61" s="77" t="str">
        <f t="shared" si="33"/>
        <v>RSDBDL</v>
      </c>
      <c r="F61" s="77" t="str">
        <f t="shared" si="25"/>
        <v>RSDWH_Det</v>
      </c>
      <c r="G61" s="26" t="str">
        <f t="shared" si="36"/>
        <v>R-WH_Det_BDL*</v>
      </c>
      <c r="H61" s="78" t="str">
        <f t="shared" si="26"/>
        <v>RSDWH_Det</v>
      </c>
      <c r="I61" s="77">
        <v>1</v>
      </c>
      <c r="J61" s="79">
        <f t="shared" si="37"/>
        <v>-5.2679829895004891E-6</v>
      </c>
      <c r="K61" s="80">
        <f t="shared" si="37"/>
        <v>-4.7411846905504399E-6</v>
      </c>
      <c r="L61" s="80">
        <f t="shared" si="37"/>
        <v>-2.7996221479231302E-6</v>
      </c>
      <c r="M61" s="80">
        <f t="shared" si="37"/>
        <v>-1.6531488821271297E-6</v>
      </c>
      <c r="N61" s="80">
        <f t="shared" si="37"/>
        <v>-2.0098431062915596E-7</v>
      </c>
      <c r="O61" s="80">
        <f t="shared" si="37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5"/>
        <v>\I: DISABLED</v>
      </c>
      <c r="E62" s="77" t="str">
        <f t="shared" si="33"/>
        <v>RSDETH</v>
      </c>
      <c r="F62" s="77" t="str">
        <f t="shared" si="25"/>
        <v>RSDWH_Det</v>
      </c>
      <c r="G62" s="26" t="str">
        <f t="shared" si="36"/>
        <v>R-WH_Det_ETH*</v>
      </c>
      <c r="H62" s="78" t="str">
        <f t="shared" si="26"/>
        <v>RSDWH_Det</v>
      </c>
      <c r="I62" s="77">
        <v>1</v>
      </c>
      <c r="J62" s="79">
        <f t="shared" si="37"/>
        <v>-5.9672374063410195E-6</v>
      </c>
      <c r="K62" s="80">
        <f t="shared" si="37"/>
        <v>-5.370513665706918E-6</v>
      </c>
      <c r="L62" s="80">
        <f t="shared" si="37"/>
        <v>-3.1712346144632785E-6</v>
      </c>
      <c r="M62" s="80">
        <f t="shared" si="37"/>
        <v>-1.8725823274944218E-6</v>
      </c>
      <c r="N62" s="80">
        <f t="shared" si="37"/>
        <v>-2.2766229482219386E-7</v>
      </c>
      <c r="O62" s="80">
        <f t="shared" si="37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>
        <f t="shared" si="37"/>
        <v>-2.3369272027143079E-2</v>
      </c>
      <c r="K63" s="33">
        <f t="shared" si="37"/>
        <v>-2.1032344824428773E-2</v>
      </c>
      <c r="L63" s="33">
        <f t="shared" si="37"/>
        <v>-1.2419389295376948E-2</v>
      </c>
      <c r="M63" s="33">
        <f t="shared" si="37"/>
        <v>-7.3335251850271364E-3</v>
      </c>
      <c r="N63" s="33">
        <f t="shared" si="37"/>
        <v>-8.9158545835128571E-4</v>
      </c>
      <c r="O63" s="33">
        <f t="shared" si="37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8">MAX(IF(F25+F26="","",-F25-F26),-$T$25)</f>
        <v>-7.3212534722551903E-2</v>
      </c>
      <c r="L64" s="87">
        <f t="shared" si="38"/>
        <v>-4.3231269628319684E-2</v>
      </c>
      <c r="M64" s="87">
        <f t="shared" si="38"/>
        <v>-2.5527632402826496E-2</v>
      </c>
      <c r="N64" s="87">
        <f t="shared" si="38"/>
        <v>-3.1035641471534644E-3</v>
      </c>
      <c r="O64" s="87">
        <f t="shared" si="38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>
        <f t="shared" ref="J65:O72" si="39">IF(E26="","",-E26)</f>
        <v>-6.1873714000135534E-2</v>
      </c>
      <c r="K65" s="33">
        <f t="shared" si="39"/>
        <v>-5.568634260012198E-2</v>
      </c>
      <c r="L65" s="33">
        <f t="shared" si="39"/>
        <v>-3.2882228441946035E-2</v>
      </c>
      <c r="M65" s="33">
        <f t="shared" si="39"/>
        <v>-1.9416627072684722E-2</v>
      </c>
      <c r="N65" s="33">
        <f t="shared" si="39"/>
        <v>-2.3606085629296891E-3</v>
      </c>
      <c r="O65" s="33">
        <f t="shared" si="39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>
        <f t="shared" si="39"/>
        <v>-0.61031445752562008</v>
      </c>
      <c r="K66" s="33">
        <f t="shared" si="39"/>
        <v>-0.54928301177305816</v>
      </c>
      <c r="L66" s="33">
        <f t="shared" si="39"/>
        <v>-0.32434612562187315</v>
      </c>
      <c r="M66" s="33">
        <f t="shared" si="39"/>
        <v>-0.19152314371845994</v>
      </c>
      <c r="N66" s="33">
        <f t="shared" si="39"/>
        <v>-2.3284743089959186E-2</v>
      </c>
      <c r="O66" s="33">
        <f t="shared" si="39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>
        <f t="shared" si="39"/>
        <v>-0.12035481385409112</v>
      </c>
      <c r="K67" s="33">
        <f t="shared" si="39"/>
        <v>-0.10831933246868201</v>
      </c>
      <c r="L67" s="33">
        <f t="shared" si="39"/>
        <v>-6.3961482629432048E-2</v>
      </c>
      <c r="M67" s="33">
        <f t="shared" si="39"/>
        <v>-3.7768615877853344E-2</v>
      </c>
      <c r="N67" s="33">
        <f t="shared" si="39"/>
        <v>-4.5917819669456716E-3</v>
      </c>
      <c r="O67" s="33">
        <f t="shared" si="39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>
        <f t="shared" si="39"/>
        <v>-2.3814151473770799E-2</v>
      </c>
      <c r="K68" s="33">
        <f t="shared" si="39"/>
        <v>-2.1432736326393722E-2</v>
      </c>
      <c r="L68" s="33">
        <f t="shared" si="39"/>
        <v>-1.2655816473372231E-2</v>
      </c>
      <c r="M68" s="33">
        <f t="shared" si="39"/>
        <v>-7.473133069361571E-3</v>
      </c>
      <c r="N68" s="33">
        <f t="shared" si="39"/>
        <v>-9.0855851788313347E-4</v>
      </c>
      <c r="O68" s="33">
        <f t="shared" si="39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si="39"/>
        <v>-2.8728434734293637E-2</v>
      </c>
      <c r="K69" s="33">
        <f t="shared" si="39"/>
        <v>-2.5855591260864275E-2</v>
      </c>
      <c r="L69" s="33">
        <f t="shared" si="39"/>
        <v>-1.5267468083627748E-2</v>
      </c>
      <c r="M69" s="33">
        <f t="shared" si="39"/>
        <v>-9.0152872287013516E-3</v>
      </c>
      <c r="N69" s="33">
        <f t="shared" si="39"/>
        <v>-1.096048461438596E-3</v>
      </c>
      <c r="O69" s="33">
        <f t="shared" si="39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>
        <f t="shared" si="39"/>
        <v>-6.366891560911388E-3</v>
      </c>
      <c r="K70" s="33">
        <f t="shared" si="39"/>
        <v>-5.7302024048202496E-3</v>
      </c>
      <c r="L70" s="33">
        <f t="shared" si="39"/>
        <v>-3.38362721802231E-3</v>
      </c>
      <c r="M70" s="33">
        <f t="shared" si="39"/>
        <v>-1.9979980359699943E-3</v>
      </c>
      <c r="N70" s="33">
        <f t="shared" si="39"/>
        <v>-2.4290991709176006E-4</v>
      </c>
      <c r="O70" s="33">
        <f t="shared" si="39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>
        <f t="shared" si="39"/>
        <v>-6.0336170461298234E-5</v>
      </c>
      <c r="K71" s="33">
        <f t="shared" si="39"/>
        <v>-5.4302553415168417E-5</v>
      </c>
      <c r="L71" s="33">
        <f t="shared" si="39"/>
        <v>-3.2065114766122806E-5</v>
      </c>
      <c r="M71" s="33">
        <f t="shared" si="39"/>
        <v>-1.8934129618247859E-5</v>
      </c>
      <c r="N71" s="33">
        <f t="shared" si="39"/>
        <v>-2.3019481365707897E-6</v>
      </c>
      <c r="O71" s="33">
        <f t="shared" si="39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>
        <f t="shared" si="39"/>
        <v>-2.3718137788820641E-2</v>
      </c>
      <c r="K72" s="33">
        <f t="shared" si="39"/>
        <v>-2.1346324009938578E-2</v>
      </c>
      <c r="L72" s="33">
        <f t="shared" si="39"/>
        <v>-1.2604790864628634E-2</v>
      </c>
      <c r="M72" s="33">
        <f t="shared" si="39"/>
        <v>-7.4430029576545639E-3</v>
      </c>
      <c r="N72" s="33">
        <f t="shared" si="39"/>
        <v>-9.0489539969935539E-4</v>
      </c>
      <c r="O72" s="33">
        <f t="shared" si="39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0">IF(L33="","",-L33)</f>
        <v>-2.898883507522523E-2</v>
      </c>
      <c r="K76" s="34">
        <f t="shared" si="40"/>
        <v>-3.1887718582747755E-2</v>
      </c>
      <c r="L76" s="34">
        <f t="shared" si="40"/>
        <v>-5.135548965470111E-2</v>
      </c>
      <c r="M76" s="34">
        <f t="shared" si="40"/>
        <v>-8.2708529643792703E-2</v>
      </c>
      <c r="N76" s="34">
        <f t="shared" si="40"/>
        <v>-0.5</v>
      </c>
      <c r="O76" s="34">
        <f t="shared" si="40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G77" s="38" t="str">
        <f>LEFT(A28,12)&amp;"*"</f>
        <v>R-WH_Det_GAS*</v>
      </c>
      <c r="H77" s="23" t="str">
        <f>B77</f>
        <v>RSDWH_Det</v>
      </c>
      <c r="I77" s="24">
        <v>1</v>
      </c>
      <c r="J77" s="34">
        <f t="shared" ref="J77:O77" si="41">IF(L28="","",-L28)</f>
        <v>-0.14710032804388914</v>
      </c>
      <c r="K77" s="34">
        <f t="shared" si="41"/>
        <v>-0.15537976680035717</v>
      </c>
      <c r="L77" s="34">
        <f t="shared" si="41"/>
        <v>-0.15537976680035717</v>
      </c>
      <c r="M77" s="34">
        <f t="shared" si="41"/>
        <v>-0.15537976680035717</v>
      </c>
      <c r="N77" s="34">
        <f t="shared" si="41"/>
        <v>-0.15537976680035717</v>
      </c>
      <c r="O77" s="34">
        <f t="shared" si="41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 t="str">
        <f>LEFT(A13,12)&amp;"*"</f>
        <v>R-SH_Det_GAS*</v>
      </c>
      <c r="H78" s="23" t="str">
        <f>B78</f>
        <v>RSDSH_Det</v>
      </c>
      <c r="I78" s="24">
        <v>1</v>
      </c>
      <c r="J78" s="34">
        <f t="shared" ref="J78:O78" si="42">IF(L13="","",-L13)</f>
        <v>-0.12402359141942471</v>
      </c>
      <c r="K78" s="34">
        <f t="shared" si="42"/>
        <v>-0.13642595056136719</v>
      </c>
      <c r="L78" s="34">
        <f t="shared" si="42"/>
        <v>-0.15537976680035717</v>
      </c>
      <c r="M78" s="34">
        <f t="shared" si="42"/>
        <v>-0.15537976680035717</v>
      </c>
      <c r="N78" s="34">
        <f t="shared" si="42"/>
        <v>-0.15537976680035717</v>
      </c>
      <c r="O78" s="34">
        <f t="shared" si="42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>MAX(IF(IF(L10="",0,L10)+IF(L11="",0,L11)=0,"",IF(L10="",0,-L10)+IF(L11="",0,-L11)),-$T$10)</f>
        <v>-5.5465820465900706E-2</v>
      </c>
      <c r="K79" s="89">
        <f>MAX(IF(IF(M10="",0,M10)+IF(M11="",0,M11)=0,"",IF(M10="",0,-M10)+IF(M11="",0,-M11)),-$T$10)</f>
        <v>-6.1012402512490779E-2</v>
      </c>
      <c r="L79" s="89">
        <f>MAX(IF(IF(N10="",0,N10)+IF(N11="",0,N11)=0,"",IF(N10="",0,-N10)+IF(N11="",0,-N11)),-$T$10)</f>
        <v>-9.8261084370391577E-2</v>
      </c>
      <c r="M79" s="89">
        <f>MAX(IF(IF(O10="",0,O10)+IF(O11="",0,O11)=0,"",IF(O10="",0,-O10)+IF(O11="",0,-O11)),-$T$10)</f>
        <v>-0.15</v>
      </c>
      <c r="N79" s="89">
        <f>MAX(IF(IF(P10="",0,P10)+IF(P11="",0,P11)=0,"",IF(P10="",0,-P10)+IF(P11="",0,-P11)),-$T$10)</f>
        <v>-0.15</v>
      </c>
      <c r="O79" s="89">
        <f>MAX(IF(IF(Q10="",0,Q10)+IF(Q11="",0,Q11)=0,"",IF(Q10="",0,-Q10)+IF(Q11="",0,-Q11)),-$T$10)</f>
        <v>-0.15</v>
      </c>
      <c r="P79" s="24">
        <v>0</v>
      </c>
      <c r="Q79" s="24">
        <v>5</v>
      </c>
      <c r="R79" s="23" t="s">
        <v>386</v>
      </c>
      <c r="Z79" s="84"/>
    </row>
    <row r="80" spans="1:26" s="23" customFormat="1" ht="28.5" customHeight="1">
      <c r="A80" s="26"/>
      <c r="B80" s="26"/>
      <c r="C80" s="26"/>
      <c r="D80" s="97"/>
      <c r="E80" s="97"/>
      <c r="F80" s="97"/>
      <c r="G80" s="97"/>
      <c r="H80" s="97"/>
      <c r="I80" s="98"/>
      <c r="J80" s="98"/>
      <c r="K80" s="98"/>
      <c r="L80" s="98"/>
      <c r="M80" s="98"/>
      <c r="N80" s="98"/>
      <c r="O80" s="98"/>
      <c r="P80" s="98"/>
      <c r="Q80" s="98"/>
      <c r="R80" s="97"/>
      <c r="Z80" s="85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15">
      <c r="A82" s="23" t="s">
        <v>140</v>
      </c>
      <c r="B82" s="23" t="s">
        <v>277</v>
      </c>
      <c r="C82" s="26"/>
      <c r="D82" s="23" t="str">
        <f>IF(Z82="","UC-UP_"&amp;A6,"\I: DISABLED")</f>
        <v>\I: DISABLED</v>
      </c>
      <c r="E82" s="23" t="str">
        <f>A82</f>
        <v>RSDCOA</v>
      </c>
      <c r="F82" s="23" t="str">
        <f t="shared" ref="F82:F106" si="43">H82</f>
        <v>RSDSH_Det</v>
      </c>
      <c r="H82" s="23" t="str">
        <f t="shared" ref="H82:H106" si="44">B82</f>
        <v>RSDSH_Det</v>
      </c>
      <c r="I82" s="24">
        <v>1</v>
      </c>
      <c r="J82" s="34">
        <f>IF(L6="","",-L6)</f>
        <v>-8.0907182751437143E-2</v>
      </c>
      <c r="K82" s="34">
        <f>IF(M6="","",-M6)</f>
        <v>-8.8997901026580867E-2</v>
      </c>
      <c r="L82" s="34">
        <f>IF(N6="","",-N6)</f>
        <v>-0.14333200958231881</v>
      </c>
      <c r="M82" s="34">
        <f>IF(O6="","",-O6)</f>
        <v>-0.23083763475242033</v>
      </c>
      <c r="N82" s="34">
        <f>IF(P6="","",-P6)</f>
        <v>-0.9</v>
      </c>
      <c r="O82" s="34">
        <f>IF(Q6="","",-Q6)</f>
        <v>-0.9</v>
      </c>
      <c r="P82" s="24">
        <v>0</v>
      </c>
      <c r="Q82" s="24">
        <v>5</v>
      </c>
      <c r="R82" s="23" t="s">
        <v>382</v>
      </c>
      <c r="Z82" s="84" t="s">
        <v>289</v>
      </c>
    </row>
    <row r="83" spans="1:26" s="23" customFormat="1" ht="15">
      <c r="A83" s="23" t="s">
        <v>198</v>
      </c>
      <c r="B83" s="23" t="s">
        <v>277</v>
      </c>
      <c r="C83" s="26"/>
      <c r="D83" s="23" t="str">
        <f>IF(Z83="","UC-UP_"&amp;A7,"\I: DISABLED")</f>
        <v>\I: DISABLED</v>
      </c>
      <c r="E83" s="77" t="str">
        <f t="shared" ref="E83:E106" si="45">A83</f>
        <v>RSDBDL</v>
      </c>
      <c r="F83" s="23" t="str">
        <f t="shared" si="43"/>
        <v>RSDSH_Det</v>
      </c>
      <c r="H83" s="23" t="str">
        <f t="shared" si="44"/>
        <v>RSDSH_Det</v>
      </c>
      <c r="I83" s="24">
        <v>1</v>
      </c>
      <c r="J83" s="34" t="str">
        <f>IF(L7="","",-L7)</f>
        <v/>
      </c>
      <c r="K83" s="34" t="str">
        <f>IF(M7="","",-M7)</f>
        <v/>
      </c>
      <c r="L83" s="34" t="str">
        <f>IF(N7="","",-N7)</f>
        <v/>
      </c>
      <c r="M83" s="34" t="str">
        <f>IF(O7="","",-O7)</f>
        <v/>
      </c>
      <c r="N83" s="34" t="str">
        <f>IF(P7="","",-P7)</f>
        <v/>
      </c>
      <c r="O83" s="34" t="str">
        <f>IF(Q7="","",-Q7)</f>
        <v/>
      </c>
      <c r="P83" s="24">
        <v>0</v>
      </c>
      <c r="Q83" s="24">
        <v>5</v>
      </c>
      <c r="R83" s="23" t="s">
        <v>383</v>
      </c>
      <c r="Z83" s="84" t="s">
        <v>289</v>
      </c>
    </row>
    <row r="84" spans="1:26" s="23" customFormat="1" ht="15">
      <c r="A84" s="23" t="s">
        <v>199</v>
      </c>
      <c r="B84" s="23" t="s">
        <v>277</v>
      </c>
      <c r="C84" s="26"/>
      <c r="D84" s="23" t="str">
        <f>IF(Z84="","UC-UP_"&amp;A8,"\I: DISABLED")</f>
        <v>\I: DISABLED</v>
      </c>
      <c r="E84" s="77" t="str">
        <f t="shared" si="45"/>
        <v>RSDETH</v>
      </c>
      <c r="F84" s="23" t="str">
        <f t="shared" si="43"/>
        <v>RSDSH_Det</v>
      </c>
      <c r="H84" s="23" t="str">
        <f t="shared" si="44"/>
        <v>RSDSH_Det</v>
      </c>
      <c r="I84" s="24">
        <v>1</v>
      </c>
      <c r="J84" s="34" t="str">
        <f>IF(L8="","",-L8)</f>
        <v/>
      </c>
      <c r="K84" s="34" t="str">
        <f>IF(M8="","",-M8)</f>
        <v/>
      </c>
      <c r="L84" s="34" t="str">
        <f>IF(N8="","",-N8)</f>
        <v/>
      </c>
      <c r="M84" s="34" t="str">
        <f>IF(O8="","",-O8)</f>
        <v/>
      </c>
      <c r="N84" s="34" t="str">
        <f>IF(P8="","",-P8)</f>
        <v/>
      </c>
      <c r="O84" s="34" t="str">
        <f>IF(Q8="","",-Q8)</f>
        <v/>
      </c>
      <c r="P84" s="24">
        <v>0</v>
      </c>
      <c r="Q84" s="24">
        <v>5</v>
      </c>
      <c r="R84" s="23" t="s">
        <v>384</v>
      </c>
      <c r="Z84" s="84" t="s">
        <v>289</v>
      </c>
    </row>
    <row r="85" spans="1:26" s="23" customFormat="1" ht="15">
      <c r="A85" s="23" t="s">
        <v>200</v>
      </c>
      <c r="B85" s="23" t="s">
        <v>277</v>
      </c>
      <c r="C85" s="26"/>
      <c r="D85" s="23" t="str">
        <f>IF(Z85="","UC-UP_"&amp;A9,"\I: DISABLED")</f>
        <v>UC-UP_R-SH_Det_LPG_X0</v>
      </c>
      <c r="E85" s="23" t="str">
        <f t="shared" si="45"/>
        <v>RSDLPG</v>
      </c>
      <c r="F85" s="23" t="str">
        <f t="shared" si="43"/>
        <v>RSDSH_Det</v>
      </c>
      <c r="H85" s="23" t="str">
        <f t="shared" si="44"/>
        <v>RSDSH_Det</v>
      </c>
      <c r="I85" s="24">
        <v>1</v>
      </c>
      <c r="J85" s="34">
        <f>IF(L9="","",-L9)</f>
        <v>-3.1556919013745063E-2</v>
      </c>
      <c r="K85" s="34">
        <f>IF(M9="","",-M9)</f>
        <v>-3.4712610915119568E-2</v>
      </c>
      <c r="L85" s="34">
        <f>IF(N9="","",-N9)</f>
        <v>-5.5905007004909246E-2</v>
      </c>
      <c r="M85" s="34">
        <f>IF(O9="","",-O9)</f>
        <v>-9.003557283147641E-2</v>
      </c>
      <c r="N85" s="34">
        <f>IF(P9="","",-P9)</f>
        <v>-0.60571431166125977</v>
      </c>
      <c r="O85" s="34">
        <f>IF(Q9="","",-Q9)</f>
        <v>-0.9</v>
      </c>
      <c r="P85" s="24">
        <v>0</v>
      </c>
      <c r="Q85" s="24">
        <v>5</v>
      </c>
      <c r="R85" s="23" t="s">
        <v>385</v>
      </c>
      <c r="Z85" s="84"/>
    </row>
    <row r="86" spans="1:26" s="23" customFormat="1" ht="15">
      <c r="A86" s="23" t="s">
        <v>201</v>
      </c>
      <c r="B86" s="23" t="s">
        <v>277</v>
      </c>
      <c r="C86" s="26"/>
      <c r="D86" s="23" t="str">
        <f>IF(Z86="","UC-UP_"&amp;A11,"\I: DISABLED")</f>
        <v>\I: DISABLED</v>
      </c>
      <c r="E86" s="23" t="str">
        <f>A86</f>
        <v>RSDELC</v>
      </c>
      <c r="F86" s="23" t="str">
        <f>H86</f>
        <v>RSDSH_Det</v>
      </c>
      <c r="H86" s="23" t="str">
        <f>B86</f>
        <v>RSDSH_Det</v>
      </c>
      <c r="I86" s="24">
        <v>1</v>
      </c>
      <c r="J86" s="34">
        <f>IF(L11="","",-L11)</f>
        <v>-2.9416985810230136E-2</v>
      </c>
      <c r="K86" s="34">
        <f>IF(M11="","",-M11)</f>
        <v>-3.2358684391253154E-2</v>
      </c>
      <c r="L86" s="34">
        <f>IF(N11="","",-N11)</f>
        <v>-5.2113984798957139E-2</v>
      </c>
      <c r="M86" s="34">
        <f>IF(O11="","",-O11)</f>
        <v>-8.3930093658568475E-2</v>
      </c>
      <c r="N86" s="34">
        <f>IF(P11="","",-P11)</f>
        <v>-0.56463970083491311</v>
      </c>
      <c r="O86" s="34">
        <f>IF(Q11="","",-Q11)</f>
        <v>-0.9</v>
      </c>
      <c r="P86" s="24">
        <v>0</v>
      </c>
      <c r="Q86" s="24">
        <v>5</v>
      </c>
      <c r="R86" s="23" t="s">
        <v>387</v>
      </c>
      <c r="Z86" s="84" t="s">
        <v>289</v>
      </c>
    </row>
    <row r="87" spans="1:26" s="23" customFormat="1" ht="15">
      <c r="A87" s="23" t="s">
        <v>202</v>
      </c>
      <c r="B87" s="23" t="s">
        <v>277</v>
      </c>
      <c r="C87" s="26"/>
      <c r="D87" s="23" t="str">
        <f>IF(Z87="","UC-UP_"&amp;A12,"\I: DISABLED")</f>
        <v>UC-UP_R-SH_Det_KER_X0</v>
      </c>
      <c r="E87" s="23" t="str">
        <f t="shared" si="45"/>
        <v>RSDKER</v>
      </c>
      <c r="F87" s="23" t="str">
        <f t="shared" si="43"/>
        <v>RSDSH_Det</v>
      </c>
      <c r="H87" s="23" t="str">
        <f t="shared" si="44"/>
        <v>RSDSH_Det</v>
      </c>
      <c r="I87" s="24">
        <v>1</v>
      </c>
      <c r="J87" s="34">
        <f>IF(L12="","",-L12)</f>
        <v>-0.69174378259232294</v>
      </c>
      <c r="K87" s="34">
        <f>IF(M12="","",-M12)</f>
        <v>-0.76091816085155528</v>
      </c>
      <c r="L87" s="34">
        <f>IF(N12="","",-N12)</f>
        <v>-0.9</v>
      </c>
      <c r="M87" s="34">
        <f>IF(O12="","",-O12)</f>
        <v>-0.9</v>
      </c>
      <c r="N87" s="34">
        <f>IF(P12="","",-P12)</f>
        <v>-0.9</v>
      </c>
      <c r="O87" s="34">
        <f>IF(Q12="","",-Q12)</f>
        <v>-0.9</v>
      </c>
      <c r="P87" s="24">
        <v>0</v>
      </c>
      <c r="Q87" s="24">
        <v>5</v>
      </c>
      <c r="R87" s="23" t="s">
        <v>388</v>
      </c>
      <c r="Z87" s="84"/>
    </row>
    <row r="88" spans="1:26" ht="15">
      <c r="A88" s="23" t="s">
        <v>141</v>
      </c>
      <c r="B88" s="23" t="s">
        <v>277</v>
      </c>
      <c r="D88" s="23" t="str">
        <f>IF(Z88="","UC-UP_"&amp;A14,"\I: DISABLED")</f>
        <v>\I: DISABLED</v>
      </c>
      <c r="E88" s="23" t="str">
        <f t="shared" si="45"/>
        <v>RSDPEA</v>
      </c>
      <c r="F88" s="23" t="str">
        <f t="shared" si="43"/>
        <v>RSDSH_Det</v>
      </c>
      <c r="H88" s="23" t="str">
        <f t="shared" si="44"/>
        <v>RSDSH_Det</v>
      </c>
      <c r="I88" s="24">
        <v>1</v>
      </c>
      <c r="J88" s="34">
        <f>IF(L14="","",-L14)</f>
        <v>-9.6222130645040482E-2</v>
      </c>
      <c r="K88" s="34">
        <f>IF(M14="","",-M14)</f>
        <v>-0.10584434370954453</v>
      </c>
      <c r="L88" s="34">
        <f>IF(N14="","",-N14)</f>
        <v>-0.17046337398765865</v>
      </c>
      <c r="M88" s="34">
        <f>IF(O14="","",-O14)</f>
        <v>-0.27453296844086417</v>
      </c>
      <c r="N88" s="34">
        <f>IF(P14="","",-P14)</f>
        <v>-0.9</v>
      </c>
      <c r="O88" s="34">
        <f>IF(Q14="","",-Q14)</f>
        <v>-0.9</v>
      </c>
      <c r="P88" s="24">
        <v>0</v>
      </c>
      <c r="Q88" s="24">
        <v>5</v>
      </c>
      <c r="R88" s="23" t="s">
        <v>389</v>
      </c>
      <c r="Z88" s="84" t="s">
        <v>289</v>
      </c>
    </row>
    <row r="89" spans="1:26" ht="15">
      <c r="A89" s="56" t="s">
        <v>170</v>
      </c>
      <c r="B89" s="23" t="s">
        <v>277</v>
      </c>
      <c r="D89" s="23" t="str">
        <f>IF(Z89="","UC-UP_"&amp;A15,"\I: DISABLED")</f>
        <v>\I: DISABLED</v>
      </c>
      <c r="E89" s="23"/>
      <c r="F89" s="23" t="str">
        <f t="shared" si="43"/>
        <v>RSDSH_Det</v>
      </c>
      <c r="H89" s="23" t="str">
        <f t="shared" si="44"/>
        <v>RSDSH_Det</v>
      </c>
      <c r="I89" s="24">
        <v>1</v>
      </c>
      <c r="J89" s="34">
        <f>IF(L15="","",-L15)</f>
        <v>-0.12141618517354989</v>
      </c>
      <c r="K89" s="34">
        <f>IF(M15="","",-M15)</f>
        <v>-0.13355780369090489</v>
      </c>
      <c r="L89" s="34">
        <f>IF(N15="","",-N15)</f>
        <v>-0.21509617842223933</v>
      </c>
      <c r="M89" s="34">
        <f>IF(O15="","",-O15)</f>
        <v>-0.34641454631080071</v>
      </c>
      <c r="N89" s="34">
        <f>IF(P15="","",-P15)</f>
        <v>-0.9</v>
      </c>
      <c r="O89" s="34">
        <f>IF(Q15="","",-Q15)</f>
        <v>-0.9</v>
      </c>
      <c r="P89" s="24">
        <v>0</v>
      </c>
      <c r="Q89" s="24">
        <v>5</v>
      </c>
      <c r="R89" s="23" t="s">
        <v>390</v>
      </c>
      <c r="Z89" s="84" t="s">
        <v>289</v>
      </c>
    </row>
    <row r="90" spans="1:26" ht="15">
      <c r="A90" s="23" t="s">
        <v>142</v>
      </c>
      <c r="B90" s="23" t="s">
        <v>277</v>
      </c>
      <c r="D90" s="23" t="str">
        <f>IF(Z90="","UC-UP_"&amp;A16,"\I: DISABLED")</f>
        <v>UC-UP_R-SH_Det_WOO_X0</v>
      </c>
      <c r="E90" s="23" t="str">
        <f t="shared" si="45"/>
        <v>RSDWOO</v>
      </c>
      <c r="F90" s="23" t="str">
        <f t="shared" si="43"/>
        <v>RSDSH_Det</v>
      </c>
      <c r="H90" s="23" t="str">
        <f t="shared" si="44"/>
        <v>RSDSH_Det</v>
      </c>
      <c r="I90" s="24">
        <v>1</v>
      </c>
      <c r="J90" s="34">
        <f>IF(L16="","",-L16)</f>
        <v>-1.7178556268808584E-2</v>
      </c>
      <c r="K90" s="34">
        <f>IF(M16="","",-M16)</f>
        <v>-1.8896411895689445E-2</v>
      </c>
      <c r="L90" s="34">
        <f>IF(N16="","",-N16)</f>
        <v>-3.0432860322126821E-2</v>
      </c>
      <c r="M90" s="34">
        <f>IF(O16="","",-O16)</f>
        <v>-4.9012425877388473E-2</v>
      </c>
      <c r="N90" s="34">
        <f>IF(P16="","",-P16)</f>
        <v>-0.32973109260645611</v>
      </c>
      <c r="O90" s="34">
        <f>IF(Q16="","",-Q16)</f>
        <v>-0.9</v>
      </c>
      <c r="P90" s="24">
        <v>0</v>
      </c>
      <c r="Q90" s="24">
        <v>5</v>
      </c>
      <c r="R90" s="23" t="s">
        <v>391</v>
      </c>
      <c r="Z90" s="84"/>
    </row>
    <row r="91" spans="1:26" ht="15">
      <c r="A91" s="23" t="s">
        <v>143</v>
      </c>
      <c r="B91" s="26" t="s">
        <v>277</v>
      </c>
      <c r="D91" s="23" t="str">
        <f>IF(Z91="","UC-UP_"&amp;A17,"\I: DISABLED")</f>
        <v>UC-UP_R-SH_Det_HET_X0</v>
      </c>
      <c r="E91" s="23" t="str">
        <f t="shared" si="45"/>
        <v>RSDHET</v>
      </c>
      <c r="F91" s="23" t="str">
        <f t="shared" si="43"/>
        <v>RSDSH_Det</v>
      </c>
      <c r="H91" s="23" t="str">
        <f t="shared" si="44"/>
        <v>RSDSH_Det</v>
      </c>
      <c r="I91" s="24">
        <v>1</v>
      </c>
      <c r="J91" s="34">
        <f>IF(L17="","",-L17)</f>
        <v>-2.9020168433202724E-3</v>
      </c>
      <c r="K91" s="34">
        <f>IF(M17="","",-M17)</f>
        <v>-3.1922185276522996E-3</v>
      </c>
      <c r="L91" s="34">
        <f>IF(N17="","",-N17)</f>
        <v>-5.1410998609693077E-3</v>
      </c>
      <c r="M91" s="34">
        <f>IF(O17="","",-O17)</f>
        <v>-8.2797927370896821E-3</v>
      </c>
      <c r="N91" s="34">
        <f>IF(P17="","",-P17)</f>
        <v>-5.5702305219197376E-2</v>
      </c>
      <c r="O91" s="34">
        <f>IF(Q17="","",-Q17)</f>
        <v>-0.25</v>
      </c>
      <c r="P91" s="24">
        <v>0</v>
      </c>
      <c r="Q91" s="24">
        <v>5</v>
      </c>
      <c r="R91" s="23" t="s">
        <v>392</v>
      </c>
      <c r="Z91" s="84"/>
    </row>
    <row r="92" spans="1:26" ht="15.75" thickBot="1">
      <c r="A92" s="53" t="s">
        <v>144</v>
      </c>
      <c r="B92" s="53" t="s">
        <v>277</v>
      </c>
      <c r="C92" s="58"/>
      <c r="D92" s="53" t="str">
        <f>IF(Z92="","UC-UP_"&amp;A18,"\I: DISABLED")</f>
        <v>UC-UP_R-SH_Det_GEO_X0</v>
      </c>
      <c r="E92" s="53" t="str">
        <f t="shared" si="45"/>
        <v>RSDGEO</v>
      </c>
      <c r="F92" s="53" t="str">
        <f t="shared" si="43"/>
        <v>RSDSH_Det</v>
      </c>
      <c r="G92" s="58"/>
      <c r="H92" s="53" t="str">
        <f t="shared" si="44"/>
        <v>RSDSH_Det</v>
      </c>
      <c r="I92" s="54">
        <v>1</v>
      </c>
      <c r="J92" s="59" t="str">
        <f>IF(L18="","",-L18)</f>
        <v/>
      </c>
      <c r="K92" s="59" t="str">
        <f>IF(M18="","",-M18)</f>
        <v/>
      </c>
      <c r="L92" s="59" t="str">
        <f>IF(N18="","",-N18)</f>
        <v/>
      </c>
      <c r="M92" s="59" t="str">
        <f>IF(O18="","",-O18)</f>
        <v/>
      </c>
      <c r="N92" s="59" t="str">
        <f>IF(P18="","",-P18)</f>
        <v/>
      </c>
      <c r="O92" s="59" t="str">
        <f>IF(Q18="","",-Q18)</f>
        <v/>
      </c>
      <c r="P92" s="54">
        <v>0</v>
      </c>
      <c r="Q92" s="54">
        <v>5</v>
      </c>
      <c r="R92" s="53" t="s">
        <v>393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278</v>
      </c>
      <c r="D96" s="23" t="str">
        <f>IF(Z96="","UC-UP_"&amp;A21,"\I: DISABLED")</f>
        <v>\I: DISABLED</v>
      </c>
      <c r="E96" s="23" t="str">
        <f t="shared" si="45"/>
        <v>RSDCOA</v>
      </c>
      <c r="F96" s="23" t="str">
        <f t="shared" si="43"/>
        <v>RSDWH_Det</v>
      </c>
      <c r="G96" s="38" t="str">
        <f>LEFT(A21,12)&amp;"*"</f>
        <v>R-WH_Det_COA*</v>
      </c>
      <c r="H96" s="23" t="str">
        <f t="shared" si="44"/>
        <v>RSDWH_Det</v>
      </c>
      <c r="I96" s="24">
        <v>1</v>
      </c>
      <c r="J96" s="34">
        <f t="shared" ref="J96:J102" si="46">IF(L21="","",-L21)</f>
        <v>-1.3008653259494928E-2</v>
      </c>
      <c r="K96" s="34">
        <f t="shared" ref="K96:K102" si="47">IF(M21="","",-M21)</f>
        <v>-1.4309518585444422E-2</v>
      </c>
      <c r="L96" s="34">
        <f t="shared" ref="L96:L102" si="48">IF(N21="","",-N21)</f>
        <v>-2.3045622777044108E-2</v>
      </c>
      <c r="M96" s="34">
        <f t="shared" ref="M96:M102" si="49">IF(O21="","",-O21)</f>
        <v>-3.711520593865731E-2</v>
      </c>
      <c r="N96" s="34">
        <f t="shared" ref="N96:N102" si="50">IF(P21="","",-P21)</f>
        <v>-0.24969254607152661</v>
      </c>
      <c r="O96" s="34">
        <f t="shared" ref="O96:O102" si="51">IF(Q21="","",-Q21)</f>
        <v>-0.9</v>
      </c>
      <c r="P96" s="24">
        <v>0</v>
      </c>
      <c r="Q96" s="24">
        <v>5</v>
      </c>
      <c r="R96" s="23" t="s">
        <v>394</v>
      </c>
      <c r="Z96" s="84" t="s">
        <v>289</v>
      </c>
    </row>
    <row r="97" spans="1:26" ht="15.75" thickBot="1">
      <c r="A97" s="23" t="s">
        <v>198</v>
      </c>
      <c r="B97" s="26" t="s">
        <v>278</v>
      </c>
      <c r="D97" s="23" t="str">
        <f>IF(Z97="","UC-UP_"&amp;A22,"\I: DISABLED")</f>
        <v>\I: DISABLED</v>
      </c>
      <c r="E97" s="77" t="str">
        <f t="shared" si="45"/>
        <v>RSDBDL</v>
      </c>
      <c r="F97" s="77" t="str">
        <f t="shared" si="43"/>
        <v>RSDWH_Det</v>
      </c>
      <c r="G97" s="38" t="str">
        <f t="shared" ref="G97:G102" si="52">LEFT(A22,12)&amp;"*"</f>
        <v>R-WH_Det_BDL*</v>
      </c>
      <c r="H97" s="78" t="str">
        <f t="shared" si="44"/>
        <v>RSDWH_Det</v>
      </c>
      <c r="I97" s="77">
        <v>1</v>
      </c>
      <c r="J97" s="79">
        <f t="shared" si="46"/>
        <v>-6.4386458760561537E-6</v>
      </c>
      <c r="K97" s="80">
        <f t="shared" si="47"/>
        <v>-7.0825104636617698E-6</v>
      </c>
      <c r="L97" s="80">
        <f t="shared" si="48"/>
        <v>-1.1406453926831921E-5</v>
      </c>
      <c r="M97" s="80">
        <f t="shared" si="49"/>
        <v>-1.8370208113702082E-5</v>
      </c>
      <c r="N97" s="80">
        <f t="shared" si="50"/>
        <v>-1.2358557415403164E-4</v>
      </c>
      <c r="O97" s="80">
        <f t="shared" si="51"/>
        <v>-8.3142194385862434E-4</v>
      </c>
      <c r="P97" s="79">
        <v>0</v>
      </c>
      <c r="Q97" s="79">
        <v>5</v>
      </c>
      <c r="R97" s="79" t="s">
        <v>395</v>
      </c>
      <c r="Z97" s="84" t="s">
        <v>289</v>
      </c>
    </row>
    <row r="98" spans="1:26" ht="15">
      <c r="A98" s="23" t="s">
        <v>199</v>
      </c>
      <c r="B98" s="26" t="s">
        <v>278</v>
      </c>
      <c r="D98" s="23" t="str">
        <f>IF(Z98="","UC-UP_"&amp;A23,"\I: DISABLED")</f>
        <v>\I: DISABLED</v>
      </c>
      <c r="E98" s="77" t="str">
        <f t="shared" si="45"/>
        <v>RSDETH</v>
      </c>
      <c r="F98" s="77" t="str">
        <f t="shared" si="43"/>
        <v>RSDWH_Det</v>
      </c>
      <c r="G98" s="38" t="str">
        <f t="shared" si="52"/>
        <v>R-WH_Det_ETH*</v>
      </c>
      <c r="H98" s="78" t="str">
        <f t="shared" si="44"/>
        <v>RSDWH_Det</v>
      </c>
      <c r="I98" s="77">
        <v>1</v>
      </c>
      <c r="J98" s="79">
        <f t="shared" si="46"/>
        <v>-7.2932901633056909E-6</v>
      </c>
      <c r="K98" s="80">
        <f t="shared" si="47"/>
        <v>-8.0226191796362609E-6</v>
      </c>
      <c r="L98" s="80">
        <f t="shared" si="48"/>
        <v>-1.2920508414995999E-5</v>
      </c>
      <c r="M98" s="80">
        <f t="shared" si="49"/>
        <v>-2.0808608007435212E-5</v>
      </c>
      <c r="N98" s="80">
        <f t="shared" si="50"/>
        <v>-1.3998990931555686E-4</v>
      </c>
      <c r="O98" s="80">
        <f t="shared" si="51"/>
        <v>-9.4178210782650549E-4</v>
      </c>
      <c r="P98" s="79">
        <v>0</v>
      </c>
      <c r="Q98" s="79">
        <v>5</v>
      </c>
      <c r="R98" s="79" t="s">
        <v>396</v>
      </c>
      <c r="Z98" s="84" t="s">
        <v>289</v>
      </c>
    </row>
    <row r="99" spans="1:26" ht="15">
      <c r="A99" s="23" t="s">
        <v>200</v>
      </c>
      <c r="B99" s="26" t="s">
        <v>278</v>
      </c>
      <c r="D99" s="23" t="str">
        <f>IF(Z99="","UC-UP_"&amp;A24,"\I: DISABLED")</f>
        <v>UC-UP_R-WH_Det_LPG_X0</v>
      </c>
      <c r="E99" s="23" t="str">
        <f t="shared" si="45"/>
        <v>RSDLPG</v>
      </c>
      <c r="F99" s="23" t="str">
        <f t="shared" si="43"/>
        <v>RSDWH_Det</v>
      </c>
      <c r="G99" s="38" t="str">
        <f t="shared" si="52"/>
        <v>R-WH_Det_LPG*</v>
      </c>
      <c r="H99" s="23" t="str">
        <f t="shared" si="44"/>
        <v>RSDWH_Det</v>
      </c>
      <c r="I99" s="24">
        <v>1</v>
      </c>
      <c r="J99" s="34">
        <f t="shared" si="46"/>
        <v>-2.8562443588730432E-2</v>
      </c>
      <c r="K99" s="34">
        <f t="shared" si="47"/>
        <v>-3.1418687947603476E-2</v>
      </c>
      <c r="L99" s="34">
        <f t="shared" si="48"/>
        <v>-5.0600111126494901E-2</v>
      </c>
      <c r="M99" s="34">
        <f t="shared" si="49"/>
        <v>-8.1491984970331319E-2</v>
      </c>
      <c r="N99" s="34">
        <f t="shared" si="50"/>
        <v>-0.5482373247583473</v>
      </c>
      <c r="O99" s="34">
        <f t="shared" si="51"/>
        <v>-0.9</v>
      </c>
      <c r="P99" s="24">
        <v>0</v>
      </c>
      <c r="Q99" s="24">
        <v>5</v>
      </c>
      <c r="R99" s="23" t="s">
        <v>397</v>
      </c>
      <c r="Z99" s="84"/>
    </row>
    <row r="100" spans="1:26" ht="15">
      <c r="A100" s="23" t="s">
        <v>201</v>
      </c>
      <c r="B100" s="26" t="s">
        <v>278</v>
      </c>
      <c r="D100" s="88" t="str">
        <f>IF(Z100="","UC-UP_"&amp;A25,"\I: DISABLED")</f>
        <v>UC-UP_R-WH_Det_ELC_X0</v>
      </c>
      <c r="E100" s="23" t="str">
        <f t="shared" si="45"/>
        <v>RSDELC</v>
      </c>
      <c r="F100" s="23" t="str">
        <f t="shared" si="43"/>
        <v>RSDWH_Det</v>
      </c>
      <c r="G100" s="38" t="str">
        <f t="shared" si="52"/>
        <v>R-WH_Det_ELC*</v>
      </c>
      <c r="H100" s="23" t="str">
        <f t="shared" si="44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53">MAX(IF(M25+M26="","",-M25-M26),-$T$25)</f>
        <v>-0.10936687285714544</v>
      </c>
      <c r="L100" s="89">
        <f t="shared" si="53"/>
        <v>-0.15</v>
      </c>
      <c r="M100" s="89">
        <f t="shared" si="53"/>
        <v>-0.15</v>
      </c>
      <c r="N100" s="89">
        <f t="shared" si="53"/>
        <v>-0.15</v>
      </c>
      <c r="O100" s="89">
        <f t="shared" si="53"/>
        <v>-0.15</v>
      </c>
      <c r="P100" s="24">
        <v>0</v>
      </c>
      <c r="Q100" s="24">
        <v>5</v>
      </c>
      <c r="R100" s="23" t="s">
        <v>398</v>
      </c>
      <c r="Z100" s="84"/>
    </row>
    <row r="101" spans="1:26" ht="15">
      <c r="A101" s="23" t="s">
        <v>201</v>
      </c>
      <c r="B101" s="26" t="s">
        <v>278</v>
      </c>
      <c r="D101" s="23" t="str">
        <f>IF(Z101="","UC-UP_"&amp;A26,"\I: DISABLED")</f>
        <v>\I: DISABLED</v>
      </c>
      <c r="E101" s="23" t="str">
        <f t="shared" si="45"/>
        <v>RSDELC</v>
      </c>
      <c r="F101" s="23" t="str">
        <f t="shared" si="43"/>
        <v>RSDWH_Det</v>
      </c>
      <c r="G101" s="38" t="str">
        <f t="shared" si="52"/>
        <v>R-WH_Det_ELC*</v>
      </c>
      <c r="H101" s="23" t="str">
        <f t="shared" si="44"/>
        <v>RSDWH_Det</v>
      </c>
      <c r="I101" s="24">
        <v>1</v>
      </c>
      <c r="J101" s="34">
        <f t="shared" si="46"/>
        <v>-7.5623428222387878E-2</v>
      </c>
      <c r="K101" s="34">
        <f t="shared" si="47"/>
        <v>-8.3185771044626669E-2</v>
      </c>
      <c r="L101" s="34">
        <f t="shared" si="48"/>
        <v>-0.13397151612508176</v>
      </c>
      <c r="M101" s="34">
        <f t="shared" si="49"/>
        <v>-0.21576246643460548</v>
      </c>
      <c r="N101" s="34">
        <f t="shared" si="50"/>
        <v>-0.9</v>
      </c>
      <c r="O101" s="34">
        <f t="shared" si="51"/>
        <v>-0.9</v>
      </c>
      <c r="P101" s="24">
        <v>0</v>
      </c>
      <c r="Q101" s="24">
        <v>5</v>
      </c>
      <c r="R101" s="23" t="s">
        <v>399</v>
      </c>
      <c r="Z101" s="84" t="s">
        <v>289</v>
      </c>
    </row>
    <row r="102" spans="1:26" ht="15">
      <c r="A102" s="23" t="s">
        <v>202</v>
      </c>
      <c r="B102" s="26" t="s">
        <v>278</v>
      </c>
      <c r="D102" s="23" t="str">
        <f>IF(Z102="","UC-UP_"&amp;A27,"\I: DISABLED")</f>
        <v>UC-UP_R-WH_Det_KER_X0</v>
      </c>
      <c r="E102" s="23" t="str">
        <f t="shared" si="45"/>
        <v>RSDKER</v>
      </c>
      <c r="F102" s="23" t="str">
        <f t="shared" si="43"/>
        <v>RSDWH_Det</v>
      </c>
      <c r="G102" s="38" t="str">
        <f t="shared" si="52"/>
        <v>R-WH_Det_KER*</v>
      </c>
      <c r="H102" s="23" t="str">
        <f t="shared" si="44"/>
        <v>RSDWH_Det</v>
      </c>
      <c r="I102" s="24">
        <v>1</v>
      </c>
      <c r="J102" s="34">
        <f t="shared" si="46"/>
        <v>-0.74593989253131354</v>
      </c>
      <c r="K102" s="34">
        <f t="shared" si="47"/>
        <v>-0.82053388178444486</v>
      </c>
      <c r="L102" s="34">
        <f t="shared" si="48"/>
        <v>-0.9</v>
      </c>
      <c r="M102" s="34">
        <f t="shared" si="49"/>
        <v>-0.9</v>
      </c>
      <c r="N102" s="34">
        <f t="shared" si="50"/>
        <v>-0.9</v>
      </c>
      <c r="O102" s="34">
        <f t="shared" si="51"/>
        <v>-0.9</v>
      </c>
      <c r="P102" s="24">
        <v>0</v>
      </c>
      <c r="Q102" s="24">
        <v>5</v>
      </c>
      <c r="R102" s="23" t="s">
        <v>400</v>
      </c>
      <c r="Z102" s="84"/>
    </row>
    <row r="103" spans="1:26" ht="15">
      <c r="A103" s="23" t="s">
        <v>141</v>
      </c>
      <c r="B103" s="26" t="s">
        <v>278</v>
      </c>
      <c r="D103" s="23" t="str">
        <f>IF(Z103="","UC-UP_"&amp;A29,"\I: DISABLED")</f>
        <v>\I: DISABLED</v>
      </c>
      <c r="E103" s="23" t="str">
        <f t="shared" si="45"/>
        <v>RSDPEA</v>
      </c>
      <c r="F103" s="23" t="str">
        <f t="shared" si="43"/>
        <v>RSDWH_Det</v>
      </c>
      <c r="G103" s="38" t="str">
        <f>LEFT(A29,12)&amp;"*"</f>
        <v>R-WH_Det_PEA*</v>
      </c>
      <c r="H103" s="23" t="str">
        <f t="shared" si="44"/>
        <v>RSDWH_Det</v>
      </c>
      <c r="I103" s="24">
        <v>1</v>
      </c>
      <c r="J103" s="34">
        <f t="shared" ref="J103:O106" si="54">IF(L29="","",-L29)</f>
        <v>-2.9106185134608758E-2</v>
      </c>
      <c r="K103" s="34">
        <f t="shared" si="54"/>
        <v>-3.2016803648069636E-2</v>
      </c>
      <c r="L103" s="34">
        <f t="shared" si="54"/>
        <v>-5.1563382443252655E-2</v>
      </c>
      <c r="M103" s="34">
        <f t="shared" si="54"/>
        <v>-8.3043343058682842E-2</v>
      </c>
      <c r="N103" s="34">
        <f t="shared" si="54"/>
        <v>-0.55867408621911807</v>
      </c>
      <c r="O103" s="34">
        <f t="shared" si="54"/>
        <v>-0.9</v>
      </c>
      <c r="P103" s="24">
        <v>0</v>
      </c>
      <c r="Q103" s="24">
        <v>5</v>
      </c>
      <c r="R103" s="23" t="s">
        <v>401</v>
      </c>
      <c r="Z103" s="84" t="s">
        <v>289</v>
      </c>
    </row>
    <row r="104" spans="1:26" ht="15">
      <c r="A104" s="56" t="s">
        <v>170</v>
      </c>
      <c r="B104" s="26" t="s">
        <v>278</v>
      </c>
      <c r="D104" s="23" t="str">
        <f>IF(Z104="","UC-UP_"&amp;A30,"\I: DISABLED")</f>
        <v>\I: DISABLED</v>
      </c>
      <c r="E104" s="23"/>
      <c r="F104" s="23" t="str">
        <f t="shared" si="43"/>
        <v>RSDWH_Det</v>
      </c>
      <c r="H104" s="23" t="str">
        <f t="shared" si="44"/>
        <v>RSDWH_Det</v>
      </c>
      <c r="I104" s="24">
        <v>1</v>
      </c>
      <c r="J104" s="34">
        <f t="shared" si="54"/>
        <v>-3.5112531341914451E-2</v>
      </c>
      <c r="K104" s="34">
        <f t="shared" si="54"/>
        <v>-3.8623784476105892E-2</v>
      </c>
      <c r="L104" s="34">
        <f t="shared" si="54"/>
        <v>-6.2203991136613332E-2</v>
      </c>
      <c r="M104" s="34">
        <f t="shared" si="54"/>
        <v>-0.10018014976542716</v>
      </c>
      <c r="N104" s="34">
        <f t="shared" si="54"/>
        <v>-0.67396195247034318</v>
      </c>
      <c r="O104" s="34">
        <f t="shared" si="54"/>
        <v>-0.9</v>
      </c>
      <c r="P104" s="24">
        <v>0</v>
      </c>
      <c r="Q104" s="24">
        <v>5</v>
      </c>
      <c r="R104" s="23" t="s">
        <v>402</v>
      </c>
      <c r="Z104" s="84" t="s">
        <v>289</v>
      </c>
    </row>
    <row r="105" spans="1:26" ht="15">
      <c r="A105" s="23" t="s">
        <v>142</v>
      </c>
      <c r="B105" s="26" t="s">
        <v>278</v>
      </c>
      <c r="D105" s="23" t="str">
        <f>IF(Z105="","UC-UP_"&amp;A31,"\I: DISABLED")</f>
        <v>UC-UP_R-WH_Det_WOO_X0</v>
      </c>
      <c r="E105" s="23" t="str">
        <f t="shared" si="45"/>
        <v>RSDWOO</v>
      </c>
      <c r="F105" s="23" t="str">
        <f t="shared" si="43"/>
        <v>RSDWH_Det</v>
      </c>
      <c r="G105" s="38" t="str">
        <f>LEFT(A31,12)&amp;"*"</f>
        <v>R-WH_Det_WOO*</v>
      </c>
      <c r="H105" s="23" t="str">
        <f t="shared" si="44"/>
        <v>RSDWH_Det</v>
      </c>
      <c r="I105" s="24">
        <v>1</v>
      </c>
      <c r="J105" s="34">
        <f t="shared" si="54"/>
        <v>-7.7817563522250303E-3</v>
      </c>
      <c r="K105" s="34">
        <f t="shared" si="54"/>
        <v>-8.5599319874475333E-3</v>
      </c>
      <c r="L105" s="34">
        <f t="shared" si="54"/>
        <v>-1.3785856065104135E-2</v>
      </c>
      <c r="M105" s="34">
        <f t="shared" si="54"/>
        <v>-2.2202259051410864E-2</v>
      </c>
      <c r="N105" s="34">
        <f t="shared" si="54"/>
        <v>-0.14936569664328064</v>
      </c>
      <c r="O105" s="34">
        <f t="shared" si="54"/>
        <v>-0.9</v>
      </c>
      <c r="P105" s="24">
        <v>0</v>
      </c>
      <c r="Q105" s="24">
        <v>5</v>
      </c>
      <c r="R105" s="23" t="s">
        <v>403</v>
      </c>
      <c r="Z105" s="84"/>
    </row>
    <row r="106" spans="1:26" ht="15">
      <c r="A106" s="23" t="s">
        <v>143</v>
      </c>
      <c r="B106" s="26" t="s">
        <v>278</v>
      </c>
      <c r="D106" s="23" t="str">
        <f>IF(Z106="","UC-UP_"&amp;A32,"\I: DISABLED")</f>
        <v>UC-UP_R-WH_Det_HET_X0</v>
      </c>
      <c r="E106" s="23" t="str">
        <f t="shared" si="45"/>
        <v>RSDHET</v>
      </c>
      <c r="F106" s="23" t="str">
        <f t="shared" si="43"/>
        <v>RSDWH_Det</v>
      </c>
      <c r="G106" s="38" t="str">
        <f>LEFT(A32,12)&amp;"*"</f>
        <v>R-WH_Det_HET*</v>
      </c>
      <c r="H106" s="23" t="str">
        <f t="shared" si="44"/>
        <v>RSDWH_Det</v>
      </c>
      <c r="I106" s="24">
        <v>1</v>
      </c>
      <c r="J106" s="34">
        <f t="shared" si="54"/>
        <v>-7.374420834158673E-5</v>
      </c>
      <c r="K106" s="34">
        <f t="shared" si="54"/>
        <v>-8.1118629175745417E-5</v>
      </c>
      <c r="L106" s="34">
        <f t="shared" si="54"/>
        <v>-1.306423634738298E-4</v>
      </c>
      <c r="M106" s="34">
        <f t="shared" si="54"/>
        <v>-2.104008327982377E-4</v>
      </c>
      <c r="N106" s="34">
        <f t="shared" si="54"/>
        <v>-1.4154715919882101E-3</v>
      </c>
      <c r="O106" s="34">
        <f t="shared" si="54"/>
        <v>-9.5225850633725226E-3</v>
      </c>
      <c r="P106" s="24">
        <v>0</v>
      </c>
      <c r="Q106" s="24">
        <v>5</v>
      </c>
      <c r="R106" s="23" t="s">
        <v>404</v>
      </c>
      <c r="Z106" s="84"/>
    </row>
    <row r="107" spans="1:26" ht="15">
      <c r="J107" s="34" t="str">
        <f t="shared" ref="J107" si="55">IF(L34="","",-L34)</f>
        <v/>
      </c>
      <c r="K107" s="34" t="str">
        <f t="shared" ref="K107:O107" si="56">IF(M34="","",-M34)</f>
        <v/>
      </c>
      <c r="L107" s="34" t="str">
        <f t="shared" si="56"/>
        <v/>
      </c>
      <c r="M107" s="34" t="str">
        <f t="shared" si="56"/>
        <v/>
      </c>
      <c r="N107" s="34" t="str">
        <f t="shared" si="56"/>
        <v/>
      </c>
      <c r="O107" s="34" t="str">
        <f t="shared" si="56"/>
        <v/>
      </c>
    </row>
  </sheetData>
  <mergeCells count="5">
    <mergeCell ref="S3:V3"/>
    <mergeCell ref="E4:J4"/>
    <mergeCell ref="E19:I19"/>
    <mergeCell ref="L19:P19"/>
    <mergeCell ref="Y7:Z7"/>
  </mergeCells>
  <conditionalFormatting sqref="F97:F98 D97:D102 E99:E102 D103:E106 D83:D95 D76:E79 E85:E96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82">
    <cfRule type="containsText" dxfId="5" priority="8" operator="containsText" text="\I: DISABLED">
      <formula>NOT(ISERROR(SEARCH("\I: DISABLED",D82)))</formula>
    </cfRule>
  </conditionalFormatting>
  <conditionalFormatting sqref="D96">
    <cfRule type="containsText" dxfId="4" priority="6" operator="containsText" text="\I: DISABLED">
      <formula>NOT(ISERROR(SEARCH("\I: DISABLED",D96)))</formula>
    </cfRule>
  </conditionalFormatting>
  <conditionalFormatting sqref="E82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3:E84">
    <cfRule type="containsText" dxfId="1" priority="2" operator="containsText" text="\I: DISABLED">
      <formula>NOT(ISERROR(SEARCH("\I: DISABLED",E83)))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2021-04-08T19:41:45Z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255868852138519</vt:r8>
  </property>
</Properties>
</file>