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CC1B26CE-AB10-4FE6-83CF-708A3E06AD9C}"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7" i="65" l="1"/>
  <c r="H29" i="65"/>
  <c r="I29" i="65" s="1"/>
  <c r="H26" i="65"/>
  <c r="I26" i="65" s="1"/>
  <c r="H27" i="65"/>
  <c r="F26" i="65"/>
  <c r="F27" i="65"/>
  <c r="F28" i="65"/>
  <c r="F29" i="65"/>
  <c r="F30" i="65"/>
  <c r="F31" i="65"/>
  <c r="I28" i="65"/>
  <c r="E39" i="59"/>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I31" i="65" l="1"/>
  <c r="I30" i="65"/>
  <c r="F100" i="59"/>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G31" i="65" s="1"/>
  <c r="D54" i="70"/>
  <c r="C15" i="65" s="1"/>
  <c r="D53" i="70"/>
  <c r="C14" i="65" s="1"/>
  <c r="G30" i="65" s="1"/>
  <c r="D51" i="70"/>
  <c r="C12" i="65" s="1"/>
  <c r="G28" i="65" s="1"/>
  <c r="D52" i="70"/>
  <c r="C13" i="65" s="1"/>
  <c r="G29" i="65" s="1"/>
  <c r="D50" i="70"/>
  <c r="C11" i="65" s="1"/>
  <c r="G27" i="65" s="1"/>
  <c r="D48" i="70"/>
  <c r="C9" i="65" s="1"/>
  <c r="D49" i="70"/>
  <c r="C10" i="65" s="1"/>
  <c r="G26"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<sst xmlns="http://schemas.openxmlformats.org/spreadsheetml/2006/main" count="3165" uniqueCount="1123">
  <si>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</si>
  <si>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</si>
  <si>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</si>
  <si>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</si>
  <si>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</si>
  <si>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</si>
  <si>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</si>
  <si>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</si>
  <si>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</si>
  <si>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</si>
  <si>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</si>
  <si>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</si>
  <si>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</si>
  <si>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</si>
  <si>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</si>
  <si>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</si>
  <si>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</si>
  <si>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</si>
  <si>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</si>
  <si>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</si>
  <si>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</si>
  <si>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</si>
  <si>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</si>
  <si>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</si>
  <si>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</si>
  <si>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</si>
  <si>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</si>
  <si>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</si>
  <si>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</si>
  <si>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</si>
  <si>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</si>
  <si>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</si>
  <si>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</si>
  <si>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</si>
  <si>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</si>
  <si>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</si>
  <si>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</si>
  <si>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</si>
  <si>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</si>
  <si>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</si>
  <si>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</si>
  <si>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</si>
  <si>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</si>
  <si>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</si>
  <si>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</si>
  <si>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</si>
  <si>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</si>
  <si>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</si>
  <si>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</si>
  <si>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</si>
  <si>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</si>
  <si>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</si>
  <si>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</si>
  <si>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</si>
  <si>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</si>
  <si>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</si>
  <si>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</si>
  <si>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</si>
  <si>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</si>
  <si>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</si>
  <si>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</si>
  <si>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</si>
  <si>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</si>
  <si>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</si>
  <si>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</si>
  <si>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</si>
  <si>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</si>
  <si>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</si>
  <si>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</si>
  <si>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</si>
  <si>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</si>
  <si>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</si>
  <si>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</si>
  <si>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</si>
  <si>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</si>
  <si>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</si>
  <si>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</si>
  <si>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</si>
  <si>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</si>
  <si>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</si>
  <si>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</si>
  <si>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</si>
  <si>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</si>
  <si>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</si>
  <si>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</si>
  <si>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</si>
  <si>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</si>
  <si>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</si>
  <si>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</si>
  <si>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</si>
  <si>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</si>
  <si>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</si>
  <si>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</si>
  <si>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</si>
  <si>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</si>
  <si>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</si>
  <si>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</si>
  <si>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</si>
  <si>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</si>
  <si>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</si>
  <si>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</si>
  <si>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</si>
  <si>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</si>
  <si>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</si>
  <si>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</si>
  <si>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</si>
  <si>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</si>
  <si>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</si>
  <si>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</si>
  <si>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</si>
  <si>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</si>
  <si>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</si>
  <si>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</si>
  <si>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</si>
  <si>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</si>
  <si>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</si>
  <si>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</si>
  <si>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</si>
  <si>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</si>
  <si>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</si>
  <si>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</si>
  <si>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</si>
  <si>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</si>
  <si>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</si>
  <si>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</si>
  <si>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</si>
  <si>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</si>
  <si>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</si>
  <si>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</si>
  <si>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</si>
  <si>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</si>
  <si>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</si>
  <si>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</si>
  <si>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</si>
  <si>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</si>
  <si>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</si>
  <si>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</si>
  <si>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</si>
  <si>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</si>
  <si>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</si>
  <si>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</si>
  <si>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</si>
  <si>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</si>
  <si>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</si>
  <si>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</si>
  <si>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</si>
  <si>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</si>
  <si>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</si>
  <si>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</si>
  <si>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</si>
  <si>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</si>
  <si>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</si>
  <si>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</si>
  <si>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</si>
  <si>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</si>
  <si>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</si>
  <si>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</si>
  <si>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</si>
  <si>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</si>
  <si>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</si>
  <si>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</si>
  <si>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</si>
  <si>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</si>
  <si>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</si>
  <si>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</si>
  <si>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</si>
  <si>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</si>
  <si>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</si>
  <si>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</si>
  <si>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</si>
  <si>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</si>
  <si>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</si>
  <si>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</si>
  <si>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</si>
  <si>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</si>
  <si>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</si>
  <si>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</si>
  <si>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</si>
  <si>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</si>
  <si>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</si>
  <si>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</si>
  <si>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</si>
  <si>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</si>
  <si>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</si>
  <si>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</si>
  <si>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</si>
  <si>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</si>
  <si>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</si>
  <si>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</si>
  <si>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</si>
  <si>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</si>
  <si>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</si>
  <si>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</si>
  <si>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</si>
  <si>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</si>
  <si>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</si>
  <si>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</si>
  <si>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</si>
  <si>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</si>
  <si>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</si>
  <si>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</si>
  <si>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</si>
  <si>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</si>
  <si>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</si>
  <si>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</si>
  <si>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</si>
  <si>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</si>
  <si>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</si>
  <si>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</si>
  <si>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</si>
  <si>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</si>
  <si>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</si>
  <si>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</si>
  <si>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</si>
  <si>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</si>
  <si>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</si>
  <si>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</si>
  <si>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</si>
  <si>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</si>
  <si>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</si>
  <si>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</si>
  <si>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</si>
  <si>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</si>
  <si>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</si>
  <si>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</si>
  <si>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</si>
  <si>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</si>
  <si>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</si>
  <si>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</si>
  <si>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</si>
  <si>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</si>
  <si>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</si>
  <si>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</si>
  <si>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</si>
  <si>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</si>
  <si>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</si>
  <si>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</si>
  <si>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</si>
  <si>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</si>
  <si>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</si>
  <si>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</si>
  <si>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</si>
  <si>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</si>
  <si>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</si>
  <si>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</si>
  <si>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</si>
  <si>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</si>
  <si>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</si>
  <si>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</si>
  <si>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</si>
  <si>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</si>
  <si>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</si>
  <si>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</si>
  <si>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</si>
  <si>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</si>
  <si>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</si>
  <si>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</si>
  <si>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</si>
  <si>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</si>
  <si>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</si>
  <si>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</si>
  <si>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</si>
  <si>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</si>
  <si>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</si>
  <si>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</si>
  <si>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</si>
  <si>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</si>
  <si>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</si>
  <si>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</si>
  <si>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</si>
  <si>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</si>
  <si>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</si>
  <si>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</si>
  <si>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</si>
  <si>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</si>
  <si>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</si>
  <si>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</si>
  <si>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</si>
  <si>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</si>
  <si>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</si>
  <si>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</si>
  <si>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</si>
  <si>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</si>
  <si>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</si>
  <si>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</si>
  <si>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</si>
  <si>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</si>
  <si>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</si>
  <si>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</si>
  <si>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</si>
  <si>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</si>
  <si>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</si>
  <si>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</si>
  <si>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</si>
  <si>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</si>
  <si>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</si>
  <si>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</si>
  <si>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</si>
  <si>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</si>
  <si>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</si>
  <si>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</si>
  <si>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</si>
  <si>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</si>
  <si>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</si>
  <si>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</si>
  <si>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</si>
  <si>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</si>
  <si>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</si>
  <si>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</si>
  <si>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</si>
  <si>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</si>
  <si>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</si>
  <si>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</si>
  <si>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</si>
  <si>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</si>
  <si>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</si>
  <si>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</si>
  <si>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</si>
  <si>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</si>
  <si>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</si>
  <si>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</si>
  <si>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</si>
  <si>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</si>
  <si>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</si>
  <si>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</si>
  <si>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</si>
  <si>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</si>
  <si>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</si>
  <si>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</si>
  <si>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</si>
  <si>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</si>
  <si>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</si>
  <si>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</si>
  <si>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</si>
  <si>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</si>
  <si>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</si>
  <si>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</si>
  <si>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</si>
  <si>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</si>
  <si>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</si>
  <si>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</si>
  <si>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</si>
  <si>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</si>
  <si>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</si>
  <si>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</si>
  <si>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</si>
  <si>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</si>
  <si>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</si>
  <si>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</si>
  <si>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</si>
  <si>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</si>
  <si>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</si>
  <si>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</si>
  <si>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</si>
  <si>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</si>
  <si>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</si>
  <si>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</si>
  <si>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</si>
  <si>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</si>
  <si>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</si>
  <si>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</si>
  <si>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</si>
  <si>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</si>
  <si>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</si>
  <si>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</si>
  <si>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</si>
  <si>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</si>
  <si>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</si>
  <si>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</si>
  <si>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</si>
  <si>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</si>
  <si>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</si>
  <si>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</si>
  <si>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</si>
  <si>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</si>
  <si>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</si>
  <si>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</si>
  <si>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</si>
  <si>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</si>
  <si>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</si>
  <si>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</si>
  <si>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</si>
  <si>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</si>
  <si>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</si>
  <si>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</si>
  <si>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</si>
  <si>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</si>
  <si>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</si>
  <si>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</si>
  <si>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</si>
  <si>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</si>
  <si>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</si>
  <si>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</si>
  <si>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</si>
  <si>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</si>
  <si>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</si>
  <si>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</si>
  <si>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</si>
  <si>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</si>
  <si>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</si>
  <si>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</si>
  <si>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</si>
  <si>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</si>
  <si>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</si>
  <si>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</si>
  <si>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</si>
  <si>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</si>
  <si>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</si>
  <si>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</si>
  <si>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</si>
  <si>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</si>
  <si>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</si>
  <si>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</si>
  <si>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</si>
  <si>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</si>
  <si>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</si>
  <si>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</si>
  <si>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</si>
  <si>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</si>
  <si>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</si>
  <si>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</si>
  <si>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</si>
  <si>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</si>
  <si>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</si>
  <si>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</si>
  <si>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</si>
  <si>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</si>
  <si>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</si>
  <si>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</si>
  <si>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</si>
  <si>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</si>
  <si>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</si>
  <si>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</si>
  <si>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</si>
  <si>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</si>
  <si>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</si>
  <si>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</si>
  <si>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</si>
  <si>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</si>
  <si>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</si>
  <si>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</si>
  <si>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</si>
  <si>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</si>
  <si>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</si>
  <si>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</si>
  <si>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</si>
  <si>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</si>
  <si>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</si>
  <si>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</si>
  <si>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</si>
  <si>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</si>
  <si>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</si>
  <si>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</si>
  <si>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</si>
  <si>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</si>
  <si>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</si>
  <si>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</si>
  <si>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</si>
  <si>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</si>
  <si>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</si>
  <si>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</si>
  <si>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</si>
  <si>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</si>
  <si>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</si>
  <si>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</si>
  <si>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</si>
  <si>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</si>
  <si>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</si>
  <si>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</si>
  <si>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</si>
  <si>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</si>
  <si>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</si>
  <si>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</si>
  <si>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</si>
  <si>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</si>
  <si>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</si>
  <si>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</si>
  <si>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</si>
  <si>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</si>
  <si>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</si>
  <si>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</si>
  <si>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</si>
  <si>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</si>
  <si>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</si>
  <si>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</si>
  <si>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</si>
  <si>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</si>
  <si>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</si>
  <si>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</si>
  <si>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</si>
  <si>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</si>
  <si>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</si>
  <si>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</si>
  <si>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</si>
  <si>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</si>
  <si>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</si>
  <si>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</si>
  <si>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</si>
  <si>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</si>
  <si>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</si>
  <si>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</si>
  <si>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</si>
  <si>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</si>
  <si>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</si>
  <si>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</si>
  <si>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</si>
  <si>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</si>
  <si>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</si>
  <si>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</si>
  <si>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</si>
  <si>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</si>
  <si>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</si>
  <si>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</si>
  <si>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</si>
  <si>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</si>
  <si>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</si>
  <si>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</si>
  <si>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</si>
  <si>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</si>
  <si>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</si>
  <si>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</si>
  <si>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</si>
  <si>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</si>
  <si>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</si>
  <si>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</si>
  <si>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</si>
  <si>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</si>
  <si>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</si>
  <si>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</si>
  <si>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</si>
  <si>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</si>
  <si>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</si>
  <si>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</si>
  <si>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</si>
  <si>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</si>
  <si>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</si>
  <si>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</si>
  <si>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</si>
  <si>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</si>
  <si>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</si>
  <si>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</si>
  <si>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</si>
  <si>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</si>
  <si>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</si>
  <si>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</si>
  <si>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</si>
  <si>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</si>
  <si>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</si>
  <si>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</si>
  <si>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</si>
  <si>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</si>
  <si>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</si>
  <si>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</si>
  <si>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</si>
  <si>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</si>
  <si>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</si>
  <si>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</si>
  <si>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</si>
  <si>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</si>
  <si>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</si>
  <si>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</si>
  <si>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</si>
  <si>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</si>
  <si>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</si>
  <si>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</si>
  <si>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</si>
  <si>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</si>
  <si>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</si>
  <si>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</si>
  <si>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</si>
  <si>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</si>
  <si>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</si>
  <si>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</si>
  <si>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</si>
  <si>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</si>
  <si>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</si>
  <si>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</si>
  <si>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</si>
  <si>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</si>
  <si>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</si>
  <si>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</si>
  <si>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</si>
  <si>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</si>
  <si>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</si>
  <si>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</si>
  <si>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</si>
  <si>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</si>
  <si>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</si>
  <si>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</si>
  <si>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</si>
  <si>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</si>
  <si>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</si>
  <si>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</si>
  <si>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</si>
  <si>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</si>
  <si>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</si>
  <si>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</si>
  <si>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</si>
  <si>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</si>
  <si>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</si>
  <si>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</si>
  <si>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</si>
  <si>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</si>
  <si>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</si>
  <si>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</si>
  <si>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</si>
  <si>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</si>
  <si>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</si>
  <si>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</si>
  <si>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</si>
  <si>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</si>
  <si>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</si>
  <si>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</si>
  <si>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</si>
  <si>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</si>
  <si>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</si>
  <si>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</si>
  <si>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</si>
  <si>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</si>
  <si>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</si>
  <si>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</si>
  <si>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</si>
  <si>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</si>
  <si>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</si>
  <si>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</si>
  <si>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</si>
  <si>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</si>
  <si>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</si>
  <si>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</si>
  <si>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</si>
  <si>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</si>
  <si>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</si>
  <si>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</si>
  <si>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</si>
  <si>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</si>
  <si>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</si>
  <si>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</si>
  <si>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</si>
  <si>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</si>
  <si>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</si>
  <si>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</si>
  <si>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</si>
  <si>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</si>
  <si>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</si>
  <si>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</si>
  <si>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</si>
  <si>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</si>
  <si>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</si>
  <si>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</si>
  <si>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</si>
  <si>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</si>
  <si>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</si>
  <si>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</si>
  <si>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</si>
  <si>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</si>
  <si>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</si>
  <si>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</si>
  <si>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</si>
  <si>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</si>
  <si>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</si>
  <si>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</si>
  <si>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</si>
  <si>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</si>
  <si>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</si>
  <si>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</si>
  <si>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</si>
  <si>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</si>
  <si>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</si>
  <si>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</si>
  <si>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</si>
  <si>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</si>
  <si>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</si>
  <si>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</si>
  <si>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</si>
  <si>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</si>
  <si>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</si>
  <si>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</si>
  <si>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</si>
  <si>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</si>
  <si>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</si>
  <si>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</si>
  <si>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</si>
  <si>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</si>
  <si>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</si>
  <si>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</si>
  <si>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</si>
  <si>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</si>
  <si>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</si>
  <si>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</si>
  <si>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</si>
  <si>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</si>
  <si>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</si>
  <si>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</si>
  <si>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</si>
  <si>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</si>
  <si>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</si>
  <si>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</si>
  <si>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</si>
  <si>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</si>
  <si>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</si>
  <si>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</si>
  <si>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</si>
  <si>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</si>
  <si>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</si>
  <si>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</si>
  <si>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</si>
  <si>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</si>
  <si>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</si>
  <si>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</si>
  <si>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</si>
  <si>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</si>
  <si>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</si>
  <si>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</si>
  <si>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</si>
  <si>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</si>
  <si>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</si>
  <si>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</si>
  <si>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</si>
  <si>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</si>
  <si>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</si>
  <si>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</si>
  <si>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</si>
  <si>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</si>
  <si>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</si>
  <si>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</si>
  <si>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</si>
  <si>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</si>
  <si>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</si>
  <si>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</si>
  <si>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</si>
  <si>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</si>
  <si>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</si>
  <si>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</si>
  <si>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</si>
  <si>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</si>
  <si>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</si>
  <si>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</si>
  <si>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</si>
  <si>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</si>
  <si>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</si>
  <si>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</si>
  <si>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</si>
  <si>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</si>
  <si>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</si>
  <si>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</si>
  <si>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</si>
  <si>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</si>
  <si>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</si>
  <si>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</si>
  <si>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</si>
  <si>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</si>
  <si>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</si>
  <si>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</si>
  <si>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</si>
  <si>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</si>
  <si>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</si>
  <si>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</si>
  <si>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</si>
  <si>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</si>
  <si>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</si>
  <si>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</si>
  <si>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</si>
  <si>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</si>
  <si>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</si>
  <si>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</si>
  <si>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</si>
  <si>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</si>
  <si>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</si>
  <si>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</si>
  <si>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</si>
  <si>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</si>
  <si>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</si>
  <si>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</si>
  <si>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</si>
  <si>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</si>
  <si>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</si>
  <si>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</si>
  <si>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</si>
  <si>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</si>
  <si>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</si>
  <si>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</si>
  <si>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</si>
  <si>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</si>
  <si>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</si>
  <si>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</si>
  <si>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</si>
  <si>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</si>
  <si>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</si>
  <si>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</si>
  <si>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</si>
  <si>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</si>
  <si>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</si>
  <si>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</si>
  <si>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</si>
  <si>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</si>
  <si>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</si>
  <si>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</si>
  <si>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</si>
  <si>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</si>
  <si>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</si>
  <si>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</si>
  <si>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</si>
  <si>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</si>
  <si>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</si>
  <si>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</si>
  <si>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</si>
  <si>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</si>
  <si>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</si>
  <si>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</si>
  <si>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</si>
  <si>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</si>
  <si>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</si>
  <si>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</si>
  <si>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</si>
  <si>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</si>
  <si>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</si>
  <si>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</si>
  <si>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</si>
  <si>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</si>
  <si>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</si>
  <si>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</si>
  <si>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</si>
  <si>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</si>
  <si>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</si>
  <si>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</si>
  <si>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</si>
  <si>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</si>
  <si>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</si>
  <si>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</si>
  <si>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</si>
  <si>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</si>
  <si>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</si>
  <si>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</si>
  <si>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</si>
  <si>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</si>
  <si>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</si>
  <si>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</si>
  <si>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</si>
  <si>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</si>
  <si>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</si>
  <si>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</si>
  <si>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</si>
  <si>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</si>
  <si>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</si>
  <si>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</si>
  <si>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</si>
  <si>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</si>
  <si>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</si>
  <si>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</si>
  <si>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</si>
  <si>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</si>
  <si>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</si>
  <si>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</si>
  <si>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</si>
  <si>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</si>
  <si>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</si>
  <si>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</si>
  <si>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</si>
  <si>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</si>
  <si>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</si>
  <si>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</si>
  <si>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</si>
  <si>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</si>
  <si>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</si>
  <si>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</si>
  <si>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</si>
  <si>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</si>
  <si>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</si>
  <si>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</si>
  <si>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</si>
  <si>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</si>
  <si>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</si>
  <si>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</si>
  <si>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</si>
  <si>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</si>
  <si>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</si>
  <si>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</si>
  <si>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</si>
  <si>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</si>
  <si>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</si>
  <si>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</si>
  <si>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</si>
  <si>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</si>
  <si>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</si>
  <si>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</si>
  <si>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</si>
  <si>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</si>
  <si>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</si>
  <si>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</si>
  <si>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</si>
  <si>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</si>
  <si>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</si>
  <si>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</si>
  <si>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</si>
  <si>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</si>
  <si>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</si>
  <si>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</si>
  <si>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</si>
  <si>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</si>
  <si>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</si>
  <si>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</si>
  <si>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</si>
  <si>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</si>
  <si>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</si>
  <si>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</si>
  <si>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</si>
  <si>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</si>
  <si>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</si>
  <si>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</si>
  <si>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</si>
  <si>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</si>
  <si>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</si>
  <si>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</si>
  <si>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</si>
  <si>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</si>
  <si>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</si>
  <si>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</si>
  <si>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</si>
  <si>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</si>
  <si>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</si>
  <si>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</si>
  <si>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</si>
  <si>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</si>
  <si>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</si>
  <si>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</si>
  <si>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</si>
  <si>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</si>
  <si>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</si>
  <si>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</si>
  <si>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</si>
  <si>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</si>
  <si>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</si>
  <si>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</si>
  <si>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</si>
  <si>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</si>
  <si>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</si>
  <si>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</si>
  <si>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</si>
  <si>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</si>
  <si>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</si>
  <si>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</si>
  <si>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</si>
  <si>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</si>
  <si>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</si>
  <si>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</si>
  <si>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</si>
  <si>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</si>
  <si>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</si>
  <si>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</si>
  <si>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</si>
  <si>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</si>
  <si>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</si>
  <si>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</si>
  <si>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</si>
  <si>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</si>
  <si>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</si>
  <si>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</si>
  <si>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</si>
  <si>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</si>
  <si>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</si>
  <si>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</si>
  <si>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</si>
  <si>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</si>
  <si>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</si>
  <si>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</si>
  <si>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</si>
  <si>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</si>
  <si>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</si>
  <si>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</si>
  <si>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</si>
  <si>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</si>
  <si>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</si>
  <si>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</si>
  <si>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</si>
  <si>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</si>
  <si>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</si>
  <si>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</si>
  <si>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</si>
  <si>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</si>
  <si>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</si>
  <si>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</si>
  <si>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</si>
  <si>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</si>
  <si>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</si>
  <si>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</si>
  <si>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</si>
  <si>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</si>
  <si>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</si>
  <si>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</si>
  <si>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</si>
  <si>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</si>
  <si>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</si>
  <si>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</si>
  <si>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</si>
  <si>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</si>
  <si>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</si>
  <si>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</si>
  <si>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</si>
  <si>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</si>
  <si>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</si>
  <si>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</si>
  <si>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</si>
  <si>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</si>
  <si>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</si>
  <si>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</si>
  <si>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</si>
  <si>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</si>
  <si>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</si>
  <si>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</si>
  <si>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</si>
  <si>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</si>
  <si>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</si>
  <si>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</si>
  <si>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</si>
  <si>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</si>
  <si>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</si>
  <si>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</si>
  <si>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</si>
  <si>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</si>
  <si>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</si>
  <si>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</si>
  <si>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</si>
  <si>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</si>
  <si>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</si>
  <si>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</si>
  <si>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</si>
  <si>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</si>
  <si>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</si>
  <si>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</si>
  <si>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</si>
  <si>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</si>
  <si>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</si>
  <si>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</si>
  <si>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</si>
  <si>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</si>
  <si>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</si>
  <si>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</si>
  <si>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</si>
  <si>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</si>
  <si>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</si>
  <si>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</si>
  <si>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</si>
  <si>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</si>
  <si>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</si>
  <si>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</si>
  <si>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</si>
  <si>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</si>
  <si>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</si>
  <si>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</si>
  <si>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</si>
  <si>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</si>
  <si>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</si>
  <si>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</si>
  <si>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</si>
  <si>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</si>
  <si>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</si>
  <si>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</si>
  <si>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</si>
  <si>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</si>
  <si>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</si>
  <si>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</si>
  <si>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</si>
  <si>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</si>
  <si>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</si>
  <si>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</si>
  <si>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</si>
  <si>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</si>
  <si>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</si>
  <si>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</si>
  <si>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</si>
  <si>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</si>
  <si>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</si>
  <si>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</si>
  <si>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</si>
  <si>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</si>
  <si>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</si>
  <si>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</si>
  <si>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</si>
  <si>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</si>
  <si>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</si>
  <si>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</si>
  <si>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</si>
  <si>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</si>
  <si>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</si>
  <si>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</si>
  <si>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</si>
  <si>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</si>
  <si>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</si>
  <si>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</si>
  <si>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</si>
  <si>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</si>
  <si>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</si>
  <si>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</si>
  <si>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</si>
  <si>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</si>
  <si>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</si>
  <si>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</si>
  <si>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</si>
  <si>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</si>
  <si>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</si>
  <si>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</si>
  <si>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</si>
  <si>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</si>
  <si>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</si>
  <si>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</si>
  <si>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</si>
  <si>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</si>
  <si>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</si>
  <si>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</si>
  <si>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</si>
  <si>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</si>
  <si>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</si>
  <si>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</si>
  <si>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</si>
  <si>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</si>
  <si>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</si>
  <si>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</si>
  <si>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ACT_BND~2018</t>
  </si>
  <si>
    <t>ACT_BND~2050</t>
  </si>
  <si>
    <t>ACT_BND~0</t>
  </si>
  <si>
    <t>DELIV~2018</t>
  </si>
  <si>
    <t>DELIV~0</t>
  </si>
  <si>
    <t>DELIV~2050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</si>
</sst>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3">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40" fontId="30" fillId="0" borderId="0" xfId="0" applyNumberFormat="1" applyFont="1"/>
    <xf numFmtId="2" fontId="30" fillId="0" borderId="0" xfId="0" applyNumberFormat="1" applyFont="1"/>
    <xf numFmtId="166" fontId="30" fillId="0" borderId="0" xfId="0" applyNumberFormat="1" applyFont="1"/>
    <xf numFmtId="0" fontId="30" fillId="0" borderId="0" xfId="0" applyFont="1" applyFill="1" applyAlignment="1">
      <alignment vertical="center"/>
    </xf>
    <xf numFmtId="2" fontId="30" fillId="0" borderId="143" xfId="0" applyNumberFormat="1" applyFont="1" applyBorder="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41" fillId="23" borderId="143" xfId="0" applyFont="1" applyFill="1" applyBorder="1" applyAlignment="1" applyProtection="1">
      <alignment horizontal="center" vertical="center"/>
      <protection locked="0"/>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3" borderId="143" xfId="0" applyFont="1" applyFill="1" applyBorder="1" applyAlignment="1" applyProtection="1">
      <alignment horizontal="center" vertical="center"/>
      <protection locked="0"/>
    </xf>
    <xf numFmtId="0" fontId="8" fillId="0" borderId="144" xfId="0" applyFont="1" applyBorder="1" applyAlignment="1">
      <alignment horizontal="left"/>
    </xf>
    <xf numFmtId="0" fontId="8" fillId="0" borderId="0" xfId="0" applyFont="1" applyBorder="1" applyAlignment="1">
      <alignment horizontal="lef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32" t="s">
        <v>215</v>
      </c>
      <c r="B17" s="932"/>
      <c r="C17" s="932"/>
      <c r="D17" s="932"/>
      <c r="E17" s="932"/>
      <c r="F17" s="93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3" t="s">
        <v>217</v>
      </c>
      <c r="C20" s="933"/>
      <c r="D20" s="933"/>
      <c r="E20" s="933"/>
      <c r="F20" s="933"/>
      <c r="G20" s="52"/>
      <c r="H20" s="52"/>
      <c r="I20" s="53"/>
      <c r="J20" s="53"/>
      <c r="K20" s="53"/>
      <c r="L20" s="53"/>
      <c r="M20" s="53"/>
      <c r="N20" s="53"/>
    </row>
    <row r="21" spans="1:14" ht="17.25" customHeight="1">
      <c r="A21" s="51" t="s">
        <v>218</v>
      </c>
      <c r="B21" s="934" t="s">
        <v>221</v>
      </c>
      <c r="C21" s="934"/>
      <c r="D21" s="934"/>
      <c r="E21" s="934"/>
      <c r="F21" s="934"/>
      <c r="G21" s="52"/>
      <c r="H21" s="52"/>
      <c r="I21" s="53"/>
      <c r="J21" s="53"/>
      <c r="K21" s="53"/>
      <c r="L21" s="53"/>
      <c r="M21" s="53"/>
      <c r="N21" s="53"/>
    </row>
    <row r="22" spans="1:14" ht="17.25" customHeight="1">
      <c r="A22" s="51" t="s">
        <v>219</v>
      </c>
      <c r="B22" s="934" t="s">
        <v>220</v>
      </c>
      <c r="C22" s="934"/>
      <c r="D22" s="934"/>
      <c r="E22" s="934"/>
      <c r="F22" s="93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AJ48" sqref="AJ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76" t="s">
        <v>1078</v>
      </c>
      <c r="AJ1" s="876"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1083</v>
      </c>
      <c r="B44" s="677" t="s">
        <v>1084</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1085</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1086</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1087</v>
      </c>
      <c r="B59" s="714" t="s">
        <v>1088</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1089</v>
      </c>
      <c r="B60" s="714" t="s">
        <v>1090</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1091</v>
      </c>
      <c r="B61" s="714" t="s">
        <v>1092</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1093</v>
      </c>
      <c r="B62" s="714" t="s">
        <v>1094</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1095</v>
      </c>
      <c r="B63" s="714" t="s">
        <v>1096</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1097</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1098</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1099</v>
      </c>
      <c r="B66" s="741" t="s">
        <v>1100</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1101</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1102</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1103</v>
      </c>
      <c r="B69" s="732" t="s">
        <v>1104</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1105</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1106</v>
      </c>
      <c r="B75" s="122"/>
      <c r="C75" s="122"/>
      <c r="D75" s="122"/>
      <c r="E75" s="122"/>
      <c r="H75" s="122"/>
      <c r="I75" s="122"/>
      <c r="J75" s="122"/>
      <c r="K75" s="122"/>
      <c r="L75" s="923">
        <v>1</v>
      </c>
      <c r="M75" s="923" t="s">
        <v>1114</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4">
        <v>4.1868000000000002E-2</v>
      </c>
      <c r="M76" s="923"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938</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939</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940</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1056</v>
      </c>
      <c r="D12" s="792" t="s">
        <v>1053</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941</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942</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943</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799</v>
      </c>
      <c r="D16" s="792" t="s">
        <v>944</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945</v>
      </c>
      <c r="D17" s="792" t="s">
        <v>946</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947</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83" t="s">
        <v>523</v>
      </c>
      <c r="C8" s="783"/>
      <c r="D8" s="783"/>
      <c r="E8" s="783"/>
      <c r="F8" s="783"/>
      <c r="G8" s="783"/>
      <c r="H8" s="783"/>
      <c r="I8" s="783"/>
      <c r="J8" s="783"/>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83" t="s">
        <v>524</v>
      </c>
      <c r="C10" s="783"/>
      <c r="D10" s="783"/>
      <c r="E10" s="783"/>
      <c r="F10" s="784"/>
      <c r="G10" s="783"/>
      <c r="H10" s="783"/>
      <c r="I10" s="783"/>
      <c r="J10" s="783"/>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83" t="s">
        <v>539</v>
      </c>
      <c r="C20" s="783"/>
      <c r="D20" s="783"/>
      <c r="E20" s="783"/>
      <c r="F20" s="784"/>
      <c r="G20" s="783"/>
      <c r="H20" s="783"/>
      <c r="I20" s="783"/>
      <c r="J20" s="783"/>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83" t="s">
        <v>575</v>
      </c>
      <c r="C24" s="783"/>
      <c r="D24" s="783"/>
      <c r="E24" s="783"/>
      <c r="F24" s="784"/>
      <c r="G24" s="783"/>
      <c r="H24" s="783"/>
      <c r="I24" s="783"/>
      <c r="J24" s="783"/>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83" t="s">
        <v>113</v>
      </c>
      <c r="C26" s="783"/>
      <c r="D26" s="783"/>
      <c r="E26" s="783"/>
      <c r="F26" s="784"/>
      <c r="G26" s="783"/>
      <c r="H26" s="783"/>
      <c r="I26" s="783"/>
      <c r="J26" s="783"/>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82" t="s">
        <v>1108</v>
      </c>
      <c r="C30" s="782"/>
      <c r="D30" s="782"/>
      <c r="E30" s="782"/>
      <c r="F30" s="782"/>
      <c r="G30" s="782"/>
      <c r="H30" s="782"/>
      <c r="I30" s="782"/>
      <c r="J30" s="782"/>
    </row>
    <row r="31" spans="2:10">
      <c r="B31" s="783" t="s">
        <v>798</v>
      </c>
      <c r="C31" s="783"/>
      <c r="D31" s="783"/>
      <c r="E31" s="783"/>
      <c r="F31" s="784"/>
      <c r="G31" s="783"/>
      <c r="H31" s="783"/>
      <c r="I31" s="783"/>
      <c r="J31" s="783"/>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30" t="s">
        <v>1040</v>
      </c>
      <c r="E34" s="93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83" t="s">
        <v>728</v>
      </c>
      <c r="C37" s="783"/>
      <c r="D37" s="783"/>
      <c r="E37" s="783"/>
      <c r="F37" s="784"/>
      <c r="G37" s="783"/>
      <c r="H37" s="783"/>
      <c r="I37" s="783"/>
      <c r="J37" s="783"/>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83" t="s">
        <v>729</v>
      </c>
      <c r="C41" s="783"/>
      <c r="D41" s="783"/>
      <c r="E41" s="783"/>
      <c r="F41" s="784"/>
      <c r="G41" s="783"/>
      <c r="H41" s="783"/>
      <c r="I41" s="783"/>
      <c r="J41" s="783"/>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85" t="s">
        <v>86</v>
      </c>
      <c r="G43" s="786" t="s">
        <v>809</v>
      </c>
      <c r="H43" s="785"/>
      <c r="I43" s="785"/>
      <c r="J43" s="785"/>
    </row>
    <row r="44" spans="2:10">
      <c r="B44" s="782" t="s">
        <v>1109</v>
      </c>
      <c r="C44" s="782"/>
      <c r="D44" s="782"/>
      <c r="E44" s="782"/>
      <c r="F44" s="782"/>
      <c r="G44" s="782"/>
      <c r="H44" s="782"/>
      <c r="I44" s="782"/>
      <c r="J44" s="782"/>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80"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82" t="s">
        <v>1111</v>
      </c>
      <c r="C58" s="782"/>
      <c r="D58" s="782"/>
      <c r="E58" s="782"/>
      <c r="F58" s="782"/>
      <c r="G58" s="782"/>
      <c r="H58" s="782"/>
      <c r="I58" s="782"/>
      <c r="J58" s="782"/>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86" t="s">
        <v>86</v>
      </c>
      <c r="G61" s="786"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86" t="s">
        <v>86</v>
      </c>
      <c r="G62" s="786"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86" t="s">
        <v>86</v>
      </c>
      <c r="G63" s="786" t="s">
        <v>809</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J31"/>
  <sheetViews>
    <sheetView tabSelected="1" zoomScale="85" zoomScaleNormal="85" workbookViewId="0">
      <selection activeCell="I27" sqref="I27"/>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4.88671875" style="201" bestFit="1" customWidth="1"/>
    <col min="9" max="9" width="14.88671875" style="492" bestFit="1"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0">
      <c r="E2" s="334" t="s">
        <v>75</v>
      </c>
      <c r="F2" s="334"/>
      <c r="H2" s="334"/>
      <c r="I2" s="334"/>
      <c r="J2" s="334"/>
    </row>
    <row r="3" spans="2:10">
      <c r="B3" s="335" t="s">
        <v>783</v>
      </c>
      <c r="C3" s="335" t="s">
        <v>69</v>
      </c>
      <c r="D3" s="336" t="s">
        <v>76</v>
      </c>
      <c r="E3" s="335" t="s">
        <v>77</v>
      </c>
      <c r="F3" s="348" t="s">
        <v>803</v>
      </c>
      <c r="G3" s="337" t="s">
        <v>810</v>
      </c>
      <c r="H3" s="337" t="s">
        <v>1120</v>
      </c>
      <c r="I3" s="337" t="s">
        <v>1122</v>
      </c>
      <c r="J3" s="337" t="s">
        <v>1121</v>
      </c>
    </row>
    <row r="4" spans="2:10" ht="27.6" thickBot="1">
      <c r="B4" s="787" t="s">
        <v>783</v>
      </c>
      <c r="C4" s="787" t="s">
        <v>78</v>
      </c>
      <c r="D4" s="787" t="s">
        <v>79</v>
      </c>
      <c r="E4" s="787" t="s">
        <v>80</v>
      </c>
      <c r="F4" s="787" t="s">
        <v>774</v>
      </c>
      <c r="G4" s="787" t="s">
        <v>811</v>
      </c>
      <c r="H4" s="787"/>
      <c r="I4" s="787"/>
      <c r="J4" s="787"/>
    </row>
    <row r="5" spans="2:10" ht="15" thickBot="1">
      <c r="B5" s="787" t="s">
        <v>784</v>
      </c>
      <c r="C5" s="787"/>
      <c r="D5" s="788"/>
      <c r="E5" s="788"/>
      <c r="F5" s="788"/>
      <c r="G5" s="788" t="s">
        <v>812</v>
      </c>
      <c r="H5" s="788" t="s">
        <v>785</v>
      </c>
      <c r="I5" s="788" t="s">
        <v>785</v>
      </c>
      <c r="J5" s="788" t="s">
        <v>785</v>
      </c>
    </row>
    <row r="6" spans="2:10"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5</v>
      </c>
    </row>
    <row r="7" spans="2:10"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5</v>
      </c>
    </row>
    <row r="8" spans="2:10"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5</v>
      </c>
    </row>
    <row r="9" spans="2:10"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5</v>
      </c>
    </row>
    <row r="10" spans="2:10" s="357" customFormat="1" ht="13.2">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5</v>
      </c>
    </row>
    <row r="11" spans="2:10" s="357" customFormat="1" ht="13.2">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5</v>
      </c>
    </row>
    <row r="12" spans="2:10" s="357" customFormat="1" ht="13.2">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5</v>
      </c>
    </row>
    <row r="13" spans="2:10" s="357" customFormat="1" ht="13.2">
      <c r="B13" s="332" t="str">
        <f>Processes!C52</f>
        <v>IE,IE-CW,IE-D,IE-KE,IE-KK,IE-LS,IE-LD,IE-LH,IE-MH,IE-OY,IE-WH,IE-WX,IE-WW,IE-CE,IE-CO,IE-KY,IE-LK,IE-TA,IE-WD,IE-G,IE-LM,IE-MO,IE-RN,IE-SO,IE-CN,IE-DL,IE-MN</v>
      </c>
      <c r="C13" s="332" t="str">
        <f>Processes!D52</f>
        <v>FT-TRACNG</v>
      </c>
      <c r="D13" s="780" t="s">
        <v>1022</v>
      </c>
      <c r="E13" s="481" t="str">
        <f>Commodities!C13</f>
        <v>TRACNG</v>
      </c>
      <c r="F13" s="482">
        <v>1</v>
      </c>
      <c r="G13" s="482">
        <v>50</v>
      </c>
      <c r="H13" s="482">
        <v>4</v>
      </c>
      <c r="I13" s="357">
        <v>0.01</v>
      </c>
      <c r="J13" s="357">
        <v>5</v>
      </c>
    </row>
    <row r="14" spans="2:10" s="357" customFormat="1" ht="13.2">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357">
        <v>0.01</v>
      </c>
      <c r="J14" s="357">
        <v>5</v>
      </c>
    </row>
    <row r="15" spans="2:10" s="357" customFormat="1" ht="13.2">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5</v>
      </c>
    </row>
    <row r="16" spans="2:10"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0.01</v>
      </c>
      <c r="J16" s="357">
        <v>5</v>
      </c>
    </row>
    <row r="17" spans="1:10" s="357" customFormat="1" ht="13.2">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0.01</v>
      </c>
      <c r="J17" s="357">
        <v>5</v>
      </c>
    </row>
    <row r="18" spans="1:10"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5</v>
      </c>
    </row>
    <row r="19" spans="1:10" s="357" customFormat="1" ht="13.2"/>
    <row r="22" spans="1:10">
      <c r="F22" s="492"/>
      <c r="G22" s="334" t="s">
        <v>75</v>
      </c>
      <c r="I22" s="201"/>
      <c r="J22" s="201"/>
    </row>
    <row r="23" spans="1:10">
      <c r="F23" s="335" t="s">
        <v>783</v>
      </c>
      <c r="G23" s="335" t="s">
        <v>69</v>
      </c>
      <c r="H23" s="337" t="s">
        <v>1117</v>
      </c>
      <c r="I23" s="337" t="s">
        <v>1118</v>
      </c>
      <c r="J23" s="337" t="s">
        <v>1119</v>
      </c>
    </row>
    <row r="24" spans="1:10" ht="27.6" thickBot="1">
      <c r="F24" s="787" t="s">
        <v>783</v>
      </c>
      <c r="G24" s="787" t="s">
        <v>78</v>
      </c>
      <c r="H24" s="787"/>
      <c r="I24" s="787"/>
      <c r="J24" s="787"/>
    </row>
    <row r="25" spans="1:10" ht="15" thickBot="1">
      <c r="F25" s="787" t="s">
        <v>784</v>
      </c>
      <c r="G25" s="787"/>
      <c r="H25" s="788" t="s">
        <v>86</v>
      </c>
      <c r="I25" s="788" t="s">
        <v>86</v>
      </c>
      <c r="J25" s="788" t="s">
        <v>86</v>
      </c>
    </row>
    <row r="26" spans="1:10">
      <c r="B26" s="201"/>
      <c r="F26" s="332" t="str">
        <f>Regions!$C$3</f>
        <v>IE</v>
      </c>
      <c r="G26" s="332" t="str">
        <f>C10</f>
        <v>FT-TRAETH</v>
      </c>
      <c r="H26" s="927">
        <f>ROUNDUP('EB2018'!AJ45*0.041868,1)</f>
        <v>1.2000000000000002</v>
      </c>
      <c r="I26" s="929">
        <f>H26*3</f>
        <v>3.6000000000000005</v>
      </c>
      <c r="J26" s="357">
        <v>5</v>
      </c>
    </row>
    <row r="27" spans="1:10">
      <c r="B27" s="201"/>
      <c r="F27" s="332" t="str">
        <f>Regions!$C$3</f>
        <v>IE</v>
      </c>
      <c r="G27" s="332" t="str">
        <f>C11</f>
        <v>FT-TRABDL</v>
      </c>
      <c r="H27" s="927">
        <f>ROUNDUP('EB2018'!AI45*0.041868,1)</f>
        <v>5.3999999999999995</v>
      </c>
      <c r="I27" s="928">
        <f>H27*4</f>
        <v>21.599999999999998</v>
      </c>
      <c r="J27" s="357">
        <v>5</v>
      </c>
    </row>
    <row r="28" spans="1:10">
      <c r="B28" s="201"/>
      <c r="F28" s="332" t="str">
        <f>Regions!$C$3</f>
        <v>IE</v>
      </c>
      <c r="G28" s="332" t="str">
        <f>C12</f>
        <v>FT-TRABJK</v>
      </c>
      <c r="H28" s="482">
        <v>0</v>
      </c>
      <c r="I28" s="929">
        <f>4*'EB2018'!AQ52*0.041868</f>
        <v>183.74334661772818</v>
      </c>
      <c r="J28" s="357">
        <v>5</v>
      </c>
    </row>
    <row r="29" spans="1:10">
      <c r="B29" s="201"/>
      <c r="F29" s="332" t="str">
        <f>Regions!$C$3</f>
        <v>IE</v>
      </c>
      <c r="G29" s="332" t="str">
        <f>C13</f>
        <v>FT-TRACNG</v>
      </c>
      <c r="H29" s="927">
        <f>ROUNDUP('EB2018'!AA45*0.041868,1)</f>
        <v>1</v>
      </c>
      <c r="I29" s="928">
        <f>H29*3</f>
        <v>3</v>
      </c>
      <c r="J29" s="357">
        <v>5</v>
      </c>
    </row>
    <row r="30" spans="1:10">
      <c r="B30" s="201"/>
      <c r="F30" s="332" t="str">
        <f>Regions!$C$3</f>
        <v>IE</v>
      </c>
      <c r="G30" s="332" t="str">
        <f>C14</f>
        <v>FT-TRABNG</v>
      </c>
      <c r="H30" s="357">
        <v>0</v>
      </c>
      <c r="I30" s="928">
        <f>I29</f>
        <v>3</v>
      </c>
      <c r="J30" s="357">
        <v>5</v>
      </c>
    </row>
    <row r="31" spans="1:10">
      <c r="B31" s="201"/>
      <c r="F31" s="346" t="str">
        <f>Regions!$C$3</f>
        <v>IE</v>
      </c>
      <c r="G31" s="346" t="str">
        <f>C16</f>
        <v>FT-TRALNG</v>
      </c>
      <c r="H31" s="361">
        <v>0</v>
      </c>
      <c r="I31" s="931">
        <f>I29</f>
        <v>3</v>
      </c>
      <c r="J31" s="361">
        <v>5</v>
      </c>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3320312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930</v>
      </c>
      <c r="G96" s="914" t="s">
        <v>931</v>
      </c>
      <c r="H96" s="914" t="s">
        <v>932</v>
      </c>
      <c r="I96" s="914"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933</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934</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933</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934</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933</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934</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933</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934</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933</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934</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933</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934</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933</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934</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933</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934</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933</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934</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933</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934</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933</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934</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933</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934</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933</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934</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933</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934</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933</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934</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933</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934</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933</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934</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933</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934</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933</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934</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933</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934</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933</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934</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933</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934</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933</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934</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933</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934</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933</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934</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5"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5" t="s">
        <v>490</v>
      </c>
      <c r="D244" s="935"/>
      <c r="E244" s="935"/>
      <c r="F244" s="935"/>
      <c r="G244" s="935"/>
      <c r="H244" s="935"/>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7" t="s">
        <v>804</v>
      </c>
      <c r="C3" s="937"/>
      <c r="D3" s="937"/>
      <c r="E3" s="937"/>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6" t="s">
        <v>9</v>
      </c>
      <c r="C96" s="186" t="s">
        <v>443</v>
      </c>
      <c r="D96" s="128">
        <v>1.24</v>
      </c>
      <c r="E96" s="128">
        <v>1.25</v>
      </c>
      <c r="F96" s="128">
        <v>1.26</v>
      </c>
      <c r="G96" s="128">
        <v>1.26</v>
      </c>
      <c r="H96" s="128">
        <v>1.33</v>
      </c>
      <c r="I96" s="128">
        <v>1.34</v>
      </c>
      <c r="J96" s="128">
        <v>1.38</v>
      </c>
      <c r="K96" s="128">
        <v>1.38</v>
      </c>
      <c r="L96" s="201"/>
      <c r="M96" s="201"/>
      <c r="N96" s="190"/>
    </row>
    <row r="97" spans="2:14">
      <c r="B97" s="936"/>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6" t="s">
        <v>10</v>
      </c>
      <c r="C98" s="186" t="s">
        <v>443</v>
      </c>
      <c r="D98" s="128">
        <v>1.21</v>
      </c>
      <c r="E98" s="128">
        <v>1.22</v>
      </c>
      <c r="F98" s="128">
        <v>1.23</v>
      </c>
      <c r="G98" s="128">
        <v>1.23</v>
      </c>
      <c r="H98" s="128">
        <v>1.2</v>
      </c>
      <c r="I98" s="128">
        <v>1.23</v>
      </c>
      <c r="J98" s="128">
        <v>1.22</v>
      </c>
      <c r="K98" s="128">
        <v>1.22</v>
      </c>
      <c r="L98" s="201"/>
      <c r="M98" s="201"/>
      <c r="N98" s="190"/>
    </row>
    <row r="99" spans="2:14">
      <c r="B99" s="936"/>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6" t="s">
        <v>11</v>
      </c>
      <c r="C100" s="186" t="s">
        <v>443</v>
      </c>
      <c r="D100" s="128">
        <v>1.64</v>
      </c>
      <c r="E100" s="128">
        <v>1.65</v>
      </c>
      <c r="F100" s="128">
        <v>1.66</v>
      </c>
      <c r="G100" s="128">
        <v>1.68</v>
      </c>
      <c r="H100" s="128">
        <v>1.7</v>
      </c>
      <c r="I100" s="128">
        <v>1.83</v>
      </c>
      <c r="J100" s="128">
        <v>1.85</v>
      </c>
      <c r="K100" s="128">
        <v>1.85</v>
      </c>
      <c r="L100" s="201"/>
      <c r="M100" s="201"/>
      <c r="N100" s="190"/>
    </row>
    <row r="101" spans="2:14">
      <c r="B101" s="936"/>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0" t="s">
        <v>16</v>
      </c>
      <c r="B89" s="940"/>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9" t="s">
        <v>16</v>
      </c>
      <c r="B110" s="939"/>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1"/>
      <c r="H130" s="941"/>
      <c r="I130" s="235"/>
      <c r="J130" s="235"/>
      <c r="Z130" s="187"/>
      <c r="AA130" s="187"/>
      <c r="AB130" s="187"/>
    </row>
    <row r="131" spans="1:30" s="116" customFormat="1">
      <c r="A131" s="236" t="s">
        <v>36</v>
      </c>
      <c r="B131" s="237">
        <v>0.97050000000000003</v>
      </c>
      <c r="C131" s="237">
        <v>0.97640000000000005</v>
      </c>
      <c r="D131" s="187"/>
      <c r="E131" s="187"/>
      <c r="F131" s="187"/>
      <c r="G131" s="941"/>
      <c r="H131" s="941"/>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43" t="s">
        <v>878</v>
      </c>
      <c r="J206" s="943"/>
      <c r="K206" s="943"/>
      <c r="L206" s="943"/>
      <c r="M206" s="943"/>
      <c r="N206" s="943"/>
      <c r="O206" s="943"/>
      <c r="P206" s="943"/>
      <c r="Q206" s="943"/>
      <c r="R206" s="943"/>
      <c r="S206" s="943"/>
      <c r="T206" s="943"/>
      <c r="U206" s="943"/>
      <c r="V206" s="943"/>
      <c r="W206" s="943"/>
      <c r="X206" s="943"/>
      <c r="Y206" s="943"/>
      <c r="Z206" s="943"/>
      <c r="AA206" s="943"/>
      <c r="AB206" s="943"/>
    </row>
    <row r="207" spans="1:28" s="201" customFormat="1">
      <c r="A207" s="115" t="s">
        <v>846</v>
      </c>
      <c r="B207" s="115" t="s">
        <v>434</v>
      </c>
      <c r="C207" s="115" t="s">
        <v>847</v>
      </c>
      <c r="I207" s="944" t="s">
        <v>869</v>
      </c>
      <c r="J207" s="946" t="s">
        <v>309</v>
      </c>
      <c r="K207" s="946"/>
      <c r="L207" s="946"/>
      <c r="M207" s="14"/>
      <c r="N207" s="946" t="s">
        <v>650</v>
      </c>
      <c r="O207" s="946"/>
      <c r="P207" s="946"/>
      <c r="Q207" s="14"/>
      <c r="R207" s="946" t="s">
        <v>311</v>
      </c>
      <c r="S207" s="946"/>
      <c r="T207" s="946"/>
      <c r="U207" s="14"/>
      <c r="V207" s="946" t="s">
        <v>870</v>
      </c>
      <c r="W207" s="946"/>
      <c r="X207" s="946"/>
      <c r="Y207" s="14"/>
      <c r="Z207" s="946" t="s">
        <v>545</v>
      </c>
      <c r="AA207" s="946"/>
      <c r="AB207" s="946"/>
    </row>
    <row r="208" spans="1:28" s="201" customFormat="1" ht="21.6">
      <c r="A208" s="372"/>
      <c r="B208" s="376" t="s">
        <v>907</v>
      </c>
      <c r="C208" s="376" t="s">
        <v>848</v>
      </c>
      <c r="I208" s="945"/>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8"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8"/>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8"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8"/>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8"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8"/>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8"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8"/>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8"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8"/>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8"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8"/>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1034</v>
      </c>
      <c r="L409" s="394"/>
      <c r="M409" s="492"/>
    </row>
    <row r="410" spans="1:31" s="408" customFormat="1" ht="17.399999999999999">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8" t="s">
        <v>1026</v>
      </c>
      <c r="B411" s="408" t="s">
        <v>651</v>
      </c>
      <c r="E411" s="394"/>
      <c r="F411" s="947">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8"/>
      <c r="B412" s="408" t="s">
        <v>652</v>
      </c>
      <c r="C412" s="408">
        <v>292</v>
      </c>
      <c r="D412" s="408">
        <v>6667</v>
      </c>
      <c r="E412" s="485">
        <f>D412*1000/(C368+C369)</f>
        <v>20.719511209731053</v>
      </c>
      <c r="F412" s="947"/>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8" t="s">
        <v>1027</v>
      </c>
      <c r="B413" s="408" t="s">
        <v>653</v>
      </c>
      <c r="C413" s="408">
        <v>246</v>
      </c>
      <c r="D413" s="408">
        <v>4107</v>
      </c>
      <c r="E413" s="485">
        <f>D413*1000/(C370)</f>
        <v>904.6255506607929</v>
      </c>
      <c r="F413" s="948">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8"/>
      <c r="B414" s="408" t="s">
        <v>654</v>
      </c>
      <c r="C414" s="408">
        <v>894</v>
      </c>
      <c r="D414" s="408">
        <v>12416</v>
      </c>
      <c r="E414" s="485">
        <f>D414*1000/(C371)</f>
        <v>1911.9186941792423</v>
      </c>
      <c r="F414" s="948"/>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8" t="s">
        <v>1028</v>
      </c>
      <c r="B415" s="408" t="s">
        <v>655</v>
      </c>
      <c r="C415" s="408">
        <v>2606</v>
      </c>
      <c r="D415" s="408">
        <v>35975</v>
      </c>
      <c r="E415" s="485">
        <f>D415*1000/(C372)</f>
        <v>4375.45609340793</v>
      </c>
      <c r="F415" s="948">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8"/>
      <c r="B416" s="408" t="s">
        <v>656</v>
      </c>
      <c r="C416" s="408">
        <v>7500</v>
      </c>
      <c r="D416" s="408">
        <v>90871</v>
      </c>
      <c r="E416" s="485">
        <f>D416*1000/(C373)</f>
        <v>6766.7734008489088</v>
      </c>
      <c r="F416" s="948"/>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1030</v>
      </c>
    </row>
    <row r="423" spans="1:31" s="408" customFormat="1" ht="17.399999999999999">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1046</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42" t="s">
        <v>674</v>
      </c>
      <c r="C443" s="942"/>
      <c r="D443" s="942"/>
      <c r="E443" s="942"/>
      <c r="F443" s="942"/>
      <c r="G443" s="942"/>
      <c r="H443" s="942"/>
      <c r="I443" s="942"/>
      <c r="J443" s="942"/>
      <c r="K443" s="942"/>
      <c r="L443" s="942"/>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49" t="s">
        <v>679</v>
      </c>
      <c r="C461" s="949"/>
      <c r="D461" s="949"/>
      <c r="E461" s="949"/>
      <c r="F461" s="949"/>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42" t="s">
        <v>674</v>
      </c>
      <c r="C487" s="942"/>
      <c r="D487" s="942"/>
      <c r="E487" s="942"/>
      <c r="F487" s="942"/>
      <c r="G487" s="942"/>
      <c r="H487" s="942"/>
      <c r="I487" s="942"/>
      <c r="J487" s="942"/>
      <c r="K487" s="942"/>
      <c r="L487" s="942"/>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42" t="s">
        <v>674</v>
      </c>
      <c r="C506" s="942"/>
      <c r="D506" s="942"/>
      <c r="E506" s="942"/>
      <c r="F506" s="942"/>
      <c r="G506" s="942"/>
      <c r="H506" s="942"/>
      <c r="I506" s="942"/>
      <c r="J506" s="942"/>
      <c r="K506" s="942"/>
      <c r="L506" s="942"/>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5" t="s">
        <v>697</v>
      </c>
      <c r="B524" s="935"/>
      <c r="C524" s="935"/>
      <c r="D524" s="935"/>
      <c r="E524" s="935"/>
      <c r="F524" s="935"/>
      <c r="G524" s="935"/>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50" t="s">
        <v>696</v>
      </c>
      <c r="B536" s="950"/>
      <c r="C536" s="950"/>
      <c r="D536" s="950"/>
      <c r="E536" s="950"/>
      <c r="F536" s="950"/>
      <c r="G536" s="950"/>
    </row>
    <row r="537" spans="1:30">
      <c r="A537" s="951" t="s">
        <v>698</v>
      </c>
      <c r="B537" s="951"/>
      <c r="C537" s="951"/>
      <c r="D537" s="951"/>
      <c r="E537" s="951"/>
      <c r="F537" s="951"/>
      <c r="G537" s="951"/>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42" t="s">
        <v>674</v>
      </c>
      <c r="C545" s="942"/>
      <c r="D545" s="942"/>
      <c r="E545" s="942"/>
      <c r="F545" s="942"/>
      <c r="G545" s="942"/>
      <c r="H545" s="942"/>
      <c r="I545" s="942"/>
      <c r="J545" s="942"/>
      <c r="K545" s="942"/>
      <c r="L545" s="942"/>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49" t="s">
        <v>679</v>
      </c>
      <c r="C563" s="949"/>
      <c r="D563" s="949"/>
      <c r="E563" s="949"/>
      <c r="F563" s="949"/>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1059</v>
      </c>
    </row>
    <row r="595" spans="1:29" s="408" customFormat="1" ht="17.399999999999999">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1058</v>
      </c>
    </row>
    <row r="605" spans="1:29" s="408" customFormat="1" ht="17.399999999999999">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911</v>
      </c>
      <c r="D6" s="201" t="s">
        <v>805</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911</v>
      </c>
      <c r="D7" t="s">
        <v>805</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25">
        <v>459.79349648696655</v>
      </c>
      <c r="F24" s="926">
        <f>E24</f>
        <v>459.79349648696655</v>
      </c>
      <c r="G24" s="926">
        <f t="shared" si="1"/>
        <v>459.79349648696655</v>
      </c>
      <c r="H24" s="926">
        <f t="shared" si="1"/>
        <v>459.79349648696655</v>
      </c>
      <c r="I24" s="926">
        <f t="shared" si="1"/>
        <v>459.79349648696655</v>
      </c>
      <c r="J24" s="926">
        <f t="shared" si="1"/>
        <v>459.79349648696655</v>
      </c>
      <c r="K24" s="926">
        <f t="shared" si="1"/>
        <v>459.79349648696655</v>
      </c>
      <c r="L24" s="926">
        <f t="shared" si="1"/>
        <v>459.79349648696655</v>
      </c>
      <c r="M24" s="926">
        <f t="shared" si="1"/>
        <v>459.79349648696655</v>
      </c>
      <c r="N24" s="926">
        <f t="shared" si="1"/>
        <v>459.79349648696655</v>
      </c>
      <c r="O24" s="926">
        <f t="shared" si="1"/>
        <v>459.79349648696655</v>
      </c>
      <c r="P24" s="926">
        <f t="shared" si="1"/>
        <v>459.79349648696655</v>
      </c>
      <c r="Q24" s="926">
        <f t="shared" si="1"/>
        <v>459.79349648696655</v>
      </c>
      <c r="R24" s="926">
        <f t="shared" si="1"/>
        <v>459.79349648696655</v>
      </c>
      <c r="S24" s="926">
        <f t="shared" si="1"/>
        <v>459.79349648696655</v>
      </c>
      <c r="T24" s="926">
        <f t="shared" si="1"/>
        <v>459.79349648696655</v>
      </c>
      <c r="U24" s="926">
        <f t="shared" si="1"/>
        <v>459.79349648696655</v>
      </c>
      <c r="V24" s="926">
        <f t="shared" si="1"/>
        <v>459.79349648696655</v>
      </c>
      <c r="W24" s="926">
        <f t="shared" si="1"/>
        <v>459.79349648696655</v>
      </c>
      <c r="X24" s="926">
        <f t="shared" si="1"/>
        <v>459.79349648696655</v>
      </c>
      <c r="Y24" s="926">
        <f t="shared" si="1"/>
        <v>459.79349648696655</v>
      </c>
      <c r="Z24" s="926">
        <f t="shared" si="1"/>
        <v>459.79349648696655</v>
      </c>
      <c r="AA24" s="926">
        <f t="shared" si="1"/>
        <v>459.79349648696655</v>
      </c>
      <c r="AB24" s="926">
        <f t="shared" si="1"/>
        <v>459.79349648696655</v>
      </c>
      <c r="AC24" s="926">
        <f t="shared" si="1"/>
        <v>459.79349648696655</v>
      </c>
      <c r="AD24" s="926">
        <f t="shared" si="1"/>
        <v>459.79349648696655</v>
      </c>
      <c r="AE24" s="926">
        <f t="shared" si="1"/>
        <v>459.79349648696655</v>
      </c>
    </row>
    <row r="25" spans="1:31" s="408" customFormat="1">
      <c r="A25" s="492"/>
      <c r="B25" s="408" t="str">
        <f>Processes!D33</f>
        <v>T-LGT-ICE_DST00</v>
      </c>
      <c r="C25" s="408" t="s">
        <v>911</v>
      </c>
      <c r="D25" s="408" t="s">
        <v>805</v>
      </c>
      <c r="E25" s="925">
        <v>453.2881764130438</v>
      </c>
      <c r="F25" s="926">
        <f>E25</f>
        <v>453.2881764130438</v>
      </c>
      <c r="G25" s="926">
        <f t="shared" si="1"/>
        <v>453.2881764130438</v>
      </c>
      <c r="H25" s="926">
        <f t="shared" si="1"/>
        <v>453.2881764130438</v>
      </c>
      <c r="I25" s="926">
        <f t="shared" si="1"/>
        <v>453.2881764130438</v>
      </c>
      <c r="J25" s="926">
        <f t="shared" si="1"/>
        <v>453.2881764130438</v>
      </c>
      <c r="K25" s="926">
        <f t="shared" si="1"/>
        <v>453.2881764130438</v>
      </c>
      <c r="L25" s="926">
        <f t="shared" si="1"/>
        <v>453.2881764130438</v>
      </c>
      <c r="M25" s="926">
        <f t="shared" si="1"/>
        <v>453.2881764130438</v>
      </c>
      <c r="N25" s="926">
        <f t="shared" si="1"/>
        <v>453.2881764130438</v>
      </c>
      <c r="O25" s="926">
        <f t="shared" si="1"/>
        <v>453.2881764130438</v>
      </c>
      <c r="P25" s="926">
        <f t="shared" si="1"/>
        <v>453.2881764130438</v>
      </c>
      <c r="Q25" s="926">
        <f t="shared" si="1"/>
        <v>453.2881764130438</v>
      </c>
      <c r="R25" s="926">
        <f t="shared" si="1"/>
        <v>453.2881764130438</v>
      </c>
      <c r="S25" s="926">
        <f t="shared" si="1"/>
        <v>453.2881764130438</v>
      </c>
      <c r="T25" s="926">
        <f t="shared" si="1"/>
        <v>453.2881764130438</v>
      </c>
      <c r="U25" s="926">
        <f t="shared" si="1"/>
        <v>453.2881764130438</v>
      </c>
      <c r="V25" s="926">
        <f t="shared" si="1"/>
        <v>453.2881764130438</v>
      </c>
      <c r="W25" s="926">
        <f t="shared" si="1"/>
        <v>453.2881764130438</v>
      </c>
      <c r="X25" s="926">
        <f t="shared" si="1"/>
        <v>453.2881764130438</v>
      </c>
      <c r="Y25" s="926">
        <f t="shared" si="1"/>
        <v>453.2881764130438</v>
      </c>
      <c r="Z25" s="926">
        <f t="shared" si="1"/>
        <v>453.2881764130438</v>
      </c>
      <c r="AA25" s="926">
        <f t="shared" si="1"/>
        <v>453.2881764130438</v>
      </c>
      <c r="AB25" s="926">
        <f t="shared" si="1"/>
        <v>453.2881764130438</v>
      </c>
      <c r="AC25" s="926">
        <f t="shared" si="1"/>
        <v>453.2881764130438</v>
      </c>
      <c r="AD25" s="926">
        <f t="shared" si="1"/>
        <v>453.2881764130438</v>
      </c>
      <c r="AE25" s="926">
        <f t="shared" si="1"/>
        <v>453.2881764130438</v>
      </c>
    </row>
    <row r="26" spans="1:31" s="408" customFormat="1">
      <c r="A26" s="492"/>
      <c r="B26" s="408" t="str">
        <f>Processes!D34</f>
        <v>T-MGT-ICE_DST00</v>
      </c>
      <c r="C26" s="408" t="s">
        <v>911</v>
      </c>
      <c r="D26" s="408" t="s">
        <v>805</v>
      </c>
      <c r="E26" s="925">
        <v>34.167945420894434</v>
      </c>
      <c r="F26" s="926">
        <f>E26</f>
        <v>34.167945420894434</v>
      </c>
      <c r="G26" s="926">
        <f t="shared" si="1"/>
        <v>34.167945420894434</v>
      </c>
      <c r="H26" s="926">
        <f t="shared" si="1"/>
        <v>34.167945420894434</v>
      </c>
      <c r="I26" s="926">
        <f t="shared" si="1"/>
        <v>34.167945420894434</v>
      </c>
      <c r="J26" s="926">
        <f t="shared" si="1"/>
        <v>34.167945420894434</v>
      </c>
      <c r="K26" s="926">
        <f t="shared" si="1"/>
        <v>34.167945420894434</v>
      </c>
      <c r="L26" s="926">
        <f t="shared" si="1"/>
        <v>34.167945420894434</v>
      </c>
      <c r="M26" s="926">
        <f t="shared" si="1"/>
        <v>34.167945420894434</v>
      </c>
      <c r="N26" s="926">
        <f t="shared" si="1"/>
        <v>34.167945420894434</v>
      </c>
      <c r="O26" s="926">
        <f t="shared" si="1"/>
        <v>34.167945420894434</v>
      </c>
      <c r="P26" s="926">
        <f t="shared" si="1"/>
        <v>34.167945420894434</v>
      </c>
      <c r="Q26" s="926">
        <f t="shared" si="1"/>
        <v>34.167945420894434</v>
      </c>
      <c r="R26" s="926">
        <f t="shared" si="1"/>
        <v>34.167945420894434</v>
      </c>
      <c r="S26" s="926">
        <f t="shared" si="1"/>
        <v>34.167945420894434</v>
      </c>
      <c r="T26" s="926">
        <f t="shared" si="1"/>
        <v>34.167945420894434</v>
      </c>
      <c r="U26" s="926">
        <f t="shared" si="1"/>
        <v>34.167945420894434</v>
      </c>
      <c r="V26" s="926">
        <f t="shared" si="1"/>
        <v>34.167945420894434</v>
      </c>
      <c r="W26" s="926">
        <f t="shared" si="1"/>
        <v>34.167945420894434</v>
      </c>
      <c r="X26" s="926">
        <f t="shared" si="1"/>
        <v>34.167945420894434</v>
      </c>
      <c r="Y26" s="926">
        <f t="shared" si="1"/>
        <v>34.167945420894434</v>
      </c>
      <c r="Z26" s="926">
        <f t="shared" si="1"/>
        <v>34.167945420894434</v>
      </c>
      <c r="AA26" s="926">
        <f t="shared" si="1"/>
        <v>34.167945420894434</v>
      </c>
      <c r="AB26" s="926">
        <f t="shared" si="1"/>
        <v>34.167945420894434</v>
      </c>
      <c r="AC26" s="926">
        <f t="shared" si="1"/>
        <v>34.167945420894434</v>
      </c>
      <c r="AD26" s="926">
        <f t="shared" si="1"/>
        <v>34.167945420894434</v>
      </c>
      <c r="AE26" s="926">
        <f t="shared" si="1"/>
        <v>34.167945420894434</v>
      </c>
    </row>
    <row r="27" spans="1:31" s="201" customFormat="1">
      <c r="A27" s="492"/>
      <c r="B27" s="201" t="str">
        <f>Processes!D35</f>
        <v>T-HGT-ICE_DST00</v>
      </c>
      <c r="C27" s="201" t="s">
        <v>911</v>
      </c>
      <c r="D27" s="201" t="s">
        <v>805</v>
      </c>
      <c r="E27" s="925">
        <v>31.388598389155934</v>
      </c>
      <c r="F27" s="926">
        <f t="shared" ref="F27:U28" si="2">E27</f>
        <v>31.388598389155934</v>
      </c>
      <c r="G27" s="926">
        <f t="shared" si="2"/>
        <v>31.388598389155934</v>
      </c>
      <c r="H27" s="926">
        <f t="shared" si="2"/>
        <v>31.388598389155934</v>
      </c>
      <c r="I27" s="926">
        <f t="shared" si="2"/>
        <v>31.388598389155934</v>
      </c>
      <c r="J27" s="926">
        <f t="shared" si="2"/>
        <v>31.388598389155934</v>
      </c>
      <c r="K27" s="926">
        <f t="shared" si="2"/>
        <v>31.388598389155934</v>
      </c>
      <c r="L27" s="926">
        <f t="shared" si="2"/>
        <v>31.388598389155934</v>
      </c>
      <c r="M27" s="926">
        <f t="shared" si="2"/>
        <v>31.388598389155934</v>
      </c>
      <c r="N27" s="926">
        <f t="shared" si="2"/>
        <v>31.388598389155934</v>
      </c>
      <c r="O27" s="926">
        <f t="shared" si="2"/>
        <v>31.388598389155934</v>
      </c>
      <c r="P27" s="926">
        <f t="shared" si="2"/>
        <v>31.388598389155934</v>
      </c>
      <c r="Q27" s="926">
        <f t="shared" si="2"/>
        <v>31.388598389155934</v>
      </c>
      <c r="R27" s="926">
        <f t="shared" si="2"/>
        <v>31.388598389155934</v>
      </c>
      <c r="S27" s="926">
        <f t="shared" si="2"/>
        <v>31.388598389155934</v>
      </c>
      <c r="T27" s="926">
        <f t="shared" si="2"/>
        <v>31.388598389155934</v>
      </c>
      <c r="U27" s="926">
        <f t="shared" si="2"/>
        <v>31.388598389155934</v>
      </c>
      <c r="V27" s="926">
        <f t="shared" si="1"/>
        <v>31.388598389155934</v>
      </c>
      <c r="W27" s="926">
        <f t="shared" si="1"/>
        <v>31.388598389155934</v>
      </c>
      <c r="X27" s="926">
        <f t="shared" si="1"/>
        <v>31.388598389155934</v>
      </c>
      <c r="Y27" s="926">
        <f t="shared" si="1"/>
        <v>31.388598389155934</v>
      </c>
      <c r="Z27" s="926">
        <f t="shared" si="1"/>
        <v>31.388598389155934</v>
      </c>
      <c r="AA27" s="926">
        <f t="shared" si="1"/>
        <v>31.388598389155934</v>
      </c>
      <c r="AB27" s="926">
        <f t="shared" si="1"/>
        <v>31.388598389155934</v>
      </c>
      <c r="AC27" s="926">
        <f t="shared" si="1"/>
        <v>31.388598389155934</v>
      </c>
      <c r="AD27" s="926">
        <f t="shared" si="1"/>
        <v>31.388598389155934</v>
      </c>
      <c r="AE27" s="926">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805</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805</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805</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805</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1048</v>
      </c>
      <c r="C131" s="408"/>
    </row>
    <row r="132" spans="2:31" ht="17.399999999999999">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8"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8"/>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8"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8"/>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8"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52"/>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2021-03-08T09:05:06Z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205883204936981</vt:r8>
  </property>
</Properties>
</file>