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A58D492B-863B-40BE-BF61-2365CFB660B1}" xr6:coauthVersionLast="45" xr6:coauthVersionMax="45" xr10:uidLastSave="{00000000-0000-0000-0000-000000000000}"/>
  <bookViews>
    <workbookView xWindow="-120" yWindow="-16320" windowWidth="29040" windowHeight="15840" activeTab="3" xr2:uid="{9D5618E0-D2A2-4912-B654-2E39BDAED497}"/>
  </bookViews>
  <sheets>
    <sheet name="Cover" sheetId="34" r:id="rId1"/>
    <sheet name="Intro" sheetId="35" r:id="rId2"/>
    <sheet name="AptHeatingNew" sheetId="53" r:id="rId3"/>
    <sheet name="Heat" sheetId="55" r:id="rId4"/>
    <sheet name="EPA" sheetId="49" r:id="rId5"/>
    <sheet name="Data" sheetId="54" r:id="rId6"/>
  </sheets>
  <externalReferences>
    <externalReference r:id="rId7"/>
    <externalReference r:id="rId8"/>
    <externalReference r:id="rId9"/>
    <externalReference r:id="rId10"/>
    <externalReference r:id="rId11"/>
  </externalReference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3" i="55" l="1"/>
  <c r="B92" i="55"/>
  <c r="B91" i="55"/>
  <c r="B90" i="55"/>
  <c r="B89" i="55"/>
  <c r="B88" i="55"/>
  <c r="O32" i="55" l="1"/>
  <c r="P32" i="55"/>
  <c r="Q32" i="55"/>
  <c r="R32" i="55"/>
  <c r="F32" i="55" l="1"/>
  <c r="E32" i="55"/>
  <c r="E25" i="55"/>
  <c r="D52" i="55"/>
  <c r="D53" i="55"/>
  <c r="D54" i="55"/>
  <c r="D55" i="55"/>
  <c r="D56" i="55"/>
  <c r="D57" i="55"/>
  <c r="D58" i="55"/>
  <c r="D59" i="55"/>
  <c r="D60" i="55"/>
  <c r="D61" i="55"/>
  <c r="D62" i="55"/>
  <c r="D63" i="55"/>
  <c r="D64" i="55"/>
  <c r="D65" i="55"/>
  <c r="D66" i="55"/>
  <c r="D67" i="55"/>
  <c r="D68" i="55"/>
  <c r="D69" i="55"/>
  <c r="D70" i="55"/>
  <c r="D71" i="55"/>
  <c r="D72" i="55"/>
  <c r="D73" i="55"/>
  <c r="D74" i="55"/>
  <c r="D75" i="55"/>
  <c r="D76" i="55"/>
  <c r="D77" i="55"/>
  <c r="D78" i="55"/>
  <c r="D79" i="55"/>
  <c r="D80" i="55"/>
  <c r="D81" i="55"/>
  <c r="C73" i="55"/>
  <c r="C72" i="55"/>
  <c r="C71" i="55"/>
  <c r="D51" i="55"/>
  <c r="N43" i="55"/>
  <c r="M43" i="55"/>
  <c r="L43" i="55"/>
  <c r="K43" i="55"/>
  <c r="F43" i="55"/>
  <c r="E43" i="55"/>
  <c r="C43" i="55"/>
  <c r="C81" i="55" s="1"/>
  <c r="C37" i="55"/>
  <c r="C76" i="55" s="1"/>
  <c r="S40" i="55"/>
  <c r="R38" i="55"/>
  <c r="Q38" i="55"/>
  <c r="P38" i="55"/>
  <c r="O38" i="55"/>
  <c r="F38" i="55"/>
  <c r="F39" i="55"/>
  <c r="F40" i="55"/>
  <c r="F41" i="55"/>
  <c r="E41" i="55"/>
  <c r="E40" i="55"/>
  <c r="E39" i="55"/>
  <c r="E38" i="55"/>
  <c r="C41" i="55"/>
  <c r="C80" i="55" s="1"/>
  <c r="C40" i="55"/>
  <c r="C79" i="55" s="1"/>
  <c r="C39" i="55"/>
  <c r="C78" i="55" s="1"/>
  <c r="C38" i="55"/>
  <c r="C77" i="55" s="1"/>
  <c r="R37" i="55"/>
  <c r="Q37" i="55"/>
  <c r="P37" i="55"/>
  <c r="O37" i="55"/>
  <c r="F37" i="55"/>
  <c r="F24" i="55"/>
  <c r="E37" i="55"/>
  <c r="C21" i="55"/>
  <c r="C64" i="55" s="1"/>
  <c r="T38" i="55" l="1"/>
  <c r="O39" i="55"/>
  <c r="W38" i="55" l="1"/>
  <c r="V37" i="55"/>
  <c r="S38" i="55"/>
  <c r="R39" i="55"/>
  <c r="U38" i="55"/>
  <c r="Y38" i="55"/>
  <c r="U39" i="55"/>
  <c r="X38" i="55"/>
  <c r="V38" i="55"/>
  <c r="P39" i="55"/>
  <c r="X39" i="55"/>
  <c r="Y40" i="55"/>
  <c r="X43" i="55"/>
  <c r="V43" i="55" l="1"/>
  <c r="Y41" i="55"/>
  <c r="Y39" i="55"/>
  <c r="U43" i="55"/>
  <c r="W37" i="55"/>
  <c r="Y37" i="55"/>
  <c r="W41" i="55"/>
  <c r="Q39" i="55"/>
  <c r="Y43" i="55"/>
  <c r="S39" i="55"/>
  <c r="V39" i="55"/>
  <c r="W39" i="55"/>
  <c r="W43" i="55"/>
  <c r="X41" i="55"/>
  <c r="U40" i="55"/>
  <c r="V41" i="55"/>
  <c r="X40" i="55"/>
  <c r="W40" i="55" l="1"/>
  <c r="V40" i="55"/>
  <c r="R41" i="55"/>
  <c r="X37" i="55"/>
  <c r="U37" i="55"/>
  <c r="U41" i="55"/>
  <c r="R40" i="55"/>
  <c r="O41" i="55"/>
  <c r="Q40" i="55"/>
  <c r="S41" i="55"/>
  <c r="P40" i="55"/>
  <c r="O40" i="55"/>
  <c r="Q41" i="55"/>
  <c r="P41" i="55" l="1"/>
  <c r="Y35" i="55" l="1"/>
  <c r="Y34" i="55"/>
  <c r="X35" i="55"/>
  <c r="W35" i="55"/>
  <c r="V35" i="55"/>
  <c r="U35" i="55"/>
  <c r="X34" i="55"/>
  <c r="W34" i="55"/>
  <c r="V34" i="55"/>
  <c r="U34" i="55"/>
  <c r="R35" i="55"/>
  <c r="Q35" i="55"/>
  <c r="P35" i="55"/>
  <c r="O35" i="55"/>
  <c r="R34" i="55"/>
  <c r="Q34" i="55"/>
  <c r="P34" i="55"/>
  <c r="O34" i="55"/>
  <c r="S34" i="55"/>
  <c r="S35" i="55"/>
  <c r="J35" i="55"/>
  <c r="I35" i="55"/>
  <c r="H35" i="55"/>
  <c r="G35" i="55"/>
  <c r="J34" i="55"/>
  <c r="I34" i="55"/>
  <c r="H34" i="55"/>
  <c r="G34" i="55"/>
  <c r="F35" i="55"/>
  <c r="F34" i="55"/>
  <c r="E35" i="55"/>
  <c r="E34" i="55"/>
  <c r="E30" i="55"/>
  <c r="C35" i="55"/>
  <c r="C75" i="55" s="1"/>
  <c r="C34" i="55"/>
  <c r="C74" i="55" s="1"/>
  <c r="Y26" i="55"/>
  <c r="Y27" i="55"/>
  <c r="Y30" i="55"/>
  <c r="Y29" i="55"/>
  <c r="J30" i="55"/>
  <c r="R30" i="55" s="1"/>
  <c r="I30" i="55"/>
  <c r="Q30" i="55" s="1"/>
  <c r="H30" i="55"/>
  <c r="P30" i="55" s="1"/>
  <c r="G30" i="55"/>
  <c r="O30" i="55" s="1"/>
  <c r="F30" i="55"/>
  <c r="C27" i="55"/>
  <c r="C70" i="55" s="1"/>
  <c r="C26" i="55"/>
  <c r="C69" i="55" s="1"/>
  <c r="C25" i="55"/>
  <c r="C68" i="55" s="1"/>
  <c r="C24" i="55"/>
  <c r="C67" i="55" s="1"/>
  <c r="C23" i="55"/>
  <c r="C66" i="55" s="1"/>
  <c r="C22" i="55"/>
  <c r="C65" i="55" s="1"/>
  <c r="E29" i="55"/>
  <c r="J29" i="55"/>
  <c r="R29" i="55" s="1"/>
  <c r="I29" i="55"/>
  <c r="Q29" i="55" s="1"/>
  <c r="H29" i="55"/>
  <c r="P29" i="55" s="1"/>
  <c r="G29" i="55"/>
  <c r="O29" i="55" s="1"/>
  <c r="F29" i="55"/>
  <c r="F27" i="55"/>
  <c r="J6" i="53"/>
  <c r="I6" i="53"/>
  <c r="F26" i="55"/>
  <c r="F25" i="55"/>
  <c r="F23" i="55"/>
  <c r="E27" i="55"/>
  <c r="E26" i="55"/>
  <c r="E12" i="55"/>
  <c r="E23" i="55"/>
  <c r="E24" i="55"/>
  <c r="N22" i="55" l="1"/>
  <c r="M22" i="55"/>
  <c r="L22" i="55"/>
  <c r="K22" i="55"/>
  <c r="G22" i="55"/>
  <c r="H22" i="55"/>
  <c r="I22" i="55"/>
  <c r="J22" i="55"/>
  <c r="E22" i="55"/>
  <c r="F22" i="55"/>
  <c r="F17" i="55"/>
  <c r="J21" i="55"/>
  <c r="I21" i="55"/>
  <c r="H21" i="55"/>
  <c r="G21" i="55"/>
  <c r="E21" i="55"/>
  <c r="F21" i="55"/>
  <c r="C19" i="55"/>
  <c r="C63" i="55" s="1"/>
  <c r="J19" i="55"/>
  <c r="I19" i="55"/>
  <c r="H19" i="55"/>
  <c r="G19" i="55"/>
  <c r="F19" i="55"/>
  <c r="F16" i="55"/>
  <c r="E19" i="55"/>
  <c r="E14" i="55"/>
  <c r="C6" i="55"/>
  <c r="C51" i="55" s="1"/>
  <c r="E17" i="55"/>
  <c r="E16" i="55"/>
  <c r="C17" i="55"/>
  <c r="C62" i="55" s="1"/>
  <c r="C16" i="55"/>
  <c r="C61" i="55" s="1"/>
  <c r="F15" i="55"/>
  <c r="E15" i="55"/>
  <c r="C15" i="55"/>
  <c r="C60" i="55" s="1"/>
  <c r="F14" i="55"/>
  <c r="E10" i="55"/>
  <c r="C14" i="55"/>
  <c r="C59" i="55" s="1"/>
  <c r="C10" i="55"/>
  <c r="C55" i="55" s="1"/>
  <c r="C9" i="55"/>
  <c r="C54" i="55" s="1"/>
  <c r="C8" i="55"/>
  <c r="C53" i="55" s="1"/>
  <c r="C13" i="55"/>
  <c r="C58" i="55" s="1"/>
  <c r="F9" i="55"/>
  <c r="E9" i="55"/>
  <c r="F13" i="55"/>
  <c r="E13" i="55"/>
  <c r="E8" i="55"/>
  <c r="F7" i="55"/>
  <c r="C12" i="55"/>
  <c r="C57" i="55" s="1"/>
  <c r="F12" i="55"/>
  <c r="F11" i="55"/>
  <c r="F8" i="55"/>
  <c r="F10" i="55"/>
  <c r="F6" i="55"/>
  <c r="E11" i="55"/>
  <c r="C11" i="55"/>
  <c r="C56" i="55" s="1"/>
  <c r="E7" i="55"/>
  <c r="C7" i="55"/>
  <c r="C52" i="55" s="1"/>
  <c r="E6" i="55"/>
  <c r="O11" i="54" l="1"/>
  <c r="N11" i="54"/>
  <c r="M11" i="54"/>
  <c r="L11" i="54"/>
  <c r="K11" i="54"/>
  <c r="J11" i="54"/>
  <c r="H11" i="54"/>
  <c r="G11" i="54"/>
  <c r="F11" i="54"/>
  <c r="E11" i="54"/>
  <c r="D11" i="54"/>
  <c r="B11" i="54"/>
  <c r="O10" i="54"/>
  <c r="N10" i="54"/>
  <c r="M10" i="54"/>
  <c r="L10" i="54"/>
  <c r="K10" i="54"/>
  <c r="J10" i="54"/>
  <c r="H10" i="54"/>
  <c r="G10" i="54"/>
  <c r="F10" i="54"/>
  <c r="E10" i="54"/>
  <c r="D10" i="54"/>
  <c r="B10" i="54"/>
  <c r="O9" i="54"/>
  <c r="N9" i="54"/>
  <c r="M9" i="54"/>
  <c r="L9" i="54"/>
  <c r="K9" i="54"/>
  <c r="J9" i="54"/>
  <c r="H9" i="54"/>
  <c r="G9" i="54"/>
  <c r="F9" i="54"/>
  <c r="E9" i="54"/>
  <c r="D9" i="54"/>
  <c r="B9" i="54"/>
  <c r="O8" i="54"/>
  <c r="N8" i="54"/>
  <c r="M8" i="54"/>
  <c r="L8" i="54"/>
  <c r="K8" i="54"/>
  <c r="J8" i="54"/>
  <c r="H8" i="54"/>
  <c r="G8" i="54"/>
  <c r="F8" i="54"/>
  <c r="E8" i="54"/>
  <c r="D8" i="54"/>
  <c r="B8" i="54"/>
  <c r="C8" i="54"/>
  <c r="F6" i="53"/>
  <c r="C98" i="53"/>
  <c r="C6" i="53"/>
  <c r="M86" i="53"/>
  <c r="M90" i="53"/>
  <c r="L86" i="53"/>
  <c r="L90" i="53"/>
  <c r="K86" i="53"/>
  <c r="K90" i="53"/>
  <c r="J86" i="53"/>
  <c r="J90" i="53"/>
  <c r="I86" i="53"/>
  <c r="I90" i="53" s="1"/>
  <c r="G86" i="53"/>
  <c r="G90" i="53"/>
  <c r="M85" i="53"/>
  <c r="M89" i="53"/>
  <c r="L85" i="53"/>
  <c r="L89" i="53"/>
  <c r="K85" i="53"/>
  <c r="K89" i="53"/>
  <c r="J85" i="53"/>
  <c r="J89" i="53"/>
  <c r="I85" i="53"/>
  <c r="I89" i="53"/>
  <c r="G85" i="53"/>
  <c r="G89" i="53"/>
  <c r="M84" i="53"/>
  <c r="M88" i="53"/>
  <c r="L84" i="53"/>
  <c r="L88" i="53"/>
  <c r="K84" i="53"/>
  <c r="K88" i="53"/>
  <c r="J84" i="53"/>
  <c r="J88" i="53"/>
  <c r="I84" i="53"/>
  <c r="I88" i="53"/>
  <c r="G84" i="53"/>
  <c r="G88" i="53"/>
  <c r="O83" i="53"/>
  <c r="O87" i="53"/>
  <c r="N79" i="53"/>
  <c r="N87" i="53"/>
  <c r="M83" i="53"/>
  <c r="M87" i="53"/>
  <c r="L83" i="53"/>
  <c r="L87" i="53"/>
  <c r="K83" i="53"/>
  <c r="K87" i="53"/>
  <c r="J83" i="53"/>
  <c r="J87" i="53"/>
  <c r="I83" i="53"/>
  <c r="I87" i="53"/>
  <c r="G87" i="53"/>
  <c r="D87" i="53"/>
  <c r="C87" i="53"/>
  <c r="N83" i="53"/>
  <c r="D83" i="53"/>
  <c r="C83" i="53"/>
  <c r="M78" i="53"/>
  <c r="M82" i="53"/>
  <c r="L78" i="53"/>
  <c r="L82" i="53"/>
  <c r="K78" i="53"/>
  <c r="K82" i="53"/>
  <c r="J78" i="53"/>
  <c r="J82" i="53"/>
  <c r="I78" i="53"/>
  <c r="I82" i="53"/>
  <c r="G78" i="53"/>
  <c r="G82" i="53"/>
  <c r="M77" i="53"/>
  <c r="M81" i="53"/>
  <c r="L77" i="53"/>
  <c r="L81" i="53"/>
  <c r="K77" i="53"/>
  <c r="K81" i="53"/>
  <c r="J77" i="53"/>
  <c r="J81" i="53"/>
  <c r="I77" i="53"/>
  <c r="I81" i="53"/>
  <c r="G77" i="53"/>
  <c r="G81" i="53"/>
  <c r="M76" i="53"/>
  <c r="M80" i="53"/>
  <c r="L76" i="53"/>
  <c r="L80" i="53"/>
  <c r="K76" i="53"/>
  <c r="K80" i="53"/>
  <c r="J76" i="53"/>
  <c r="J80" i="53"/>
  <c r="I76" i="53"/>
  <c r="I80" i="53"/>
  <c r="G76" i="53"/>
  <c r="G80" i="53"/>
  <c r="O75" i="53"/>
  <c r="O79" i="53"/>
  <c r="M75" i="53"/>
  <c r="M79" i="53"/>
  <c r="L75" i="53"/>
  <c r="L79" i="53"/>
  <c r="K75" i="53"/>
  <c r="K79" i="53"/>
  <c r="J75" i="53"/>
  <c r="J79" i="53"/>
  <c r="I75" i="53"/>
  <c r="I79" i="53"/>
  <c r="H79" i="53"/>
  <c r="G79" i="53"/>
  <c r="D79" i="53"/>
  <c r="C79" i="53"/>
  <c r="D75" i="53"/>
  <c r="C75" i="53"/>
  <c r="Y74" i="53"/>
  <c r="U74" i="53"/>
  <c r="T74" i="53"/>
  <c r="S74" i="53"/>
  <c r="R74" i="53"/>
  <c r="Q74" i="53"/>
  <c r="M74" i="53"/>
  <c r="L74" i="53"/>
  <c r="K74" i="53"/>
  <c r="J74" i="53"/>
  <c r="G74" i="53"/>
  <c r="Y73" i="53"/>
  <c r="U73" i="53"/>
  <c r="T73" i="53"/>
  <c r="S73" i="53"/>
  <c r="R73" i="53"/>
  <c r="Q73" i="53"/>
  <c r="M73" i="53"/>
  <c r="L73" i="53"/>
  <c r="K73" i="53"/>
  <c r="J73" i="53"/>
  <c r="G73" i="53"/>
  <c r="Y72" i="53"/>
  <c r="U72" i="53"/>
  <c r="T72" i="53"/>
  <c r="S72" i="53"/>
  <c r="R72" i="53"/>
  <c r="Q72" i="53"/>
  <c r="M72" i="53"/>
  <c r="L72" i="53"/>
  <c r="K72" i="53"/>
  <c r="J72" i="53"/>
  <c r="G72" i="53"/>
  <c r="Y71" i="53"/>
  <c r="U71" i="53"/>
  <c r="T71" i="53"/>
  <c r="S71" i="53"/>
  <c r="R71" i="53"/>
  <c r="Q71" i="53"/>
  <c r="O71" i="53"/>
  <c r="M71" i="53"/>
  <c r="L71" i="53"/>
  <c r="K71" i="53"/>
  <c r="J71" i="53"/>
  <c r="C71" i="53"/>
  <c r="C67" i="53"/>
  <c r="C63" i="53"/>
  <c r="Y62" i="53"/>
  <c r="U62" i="53"/>
  <c r="T62" i="53"/>
  <c r="S62" i="53"/>
  <c r="R62" i="53"/>
  <c r="Q62" i="53"/>
  <c r="M62" i="53"/>
  <c r="L62" i="53"/>
  <c r="K62" i="53"/>
  <c r="J62" i="53"/>
  <c r="G62" i="53"/>
  <c r="Y61" i="53"/>
  <c r="U61" i="53"/>
  <c r="T61" i="53"/>
  <c r="S61" i="53"/>
  <c r="R61" i="53"/>
  <c r="Q61" i="53"/>
  <c r="M61" i="53"/>
  <c r="L61" i="53"/>
  <c r="K61" i="53"/>
  <c r="J61" i="53"/>
  <c r="G61" i="53"/>
  <c r="Y60" i="53"/>
  <c r="U60" i="53"/>
  <c r="T60" i="53"/>
  <c r="S60" i="53"/>
  <c r="R60" i="53"/>
  <c r="Q60" i="53"/>
  <c r="M60" i="53"/>
  <c r="L60" i="53"/>
  <c r="K60" i="53"/>
  <c r="J60" i="53"/>
  <c r="G60" i="53"/>
  <c r="Y59" i="53"/>
  <c r="U59" i="53"/>
  <c r="T59" i="53"/>
  <c r="S59" i="53"/>
  <c r="R59" i="53"/>
  <c r="Q59" i="53"/>
  <c r="O59" i="53"/>
  <c r="M59" i="53"/>
  <c r="L59" i="53"/>
  <c r="K59" i="53"/>
  <c r="J59" i="53"/>
  <c r="C59" i="53"/>
  <c r="Y58" i="53"/>
  <c r="U58" i="53"/>
  <c r="T58" i="53"/>
  <c r="S58" i="53"/>
  <c r="R58" i="53"/>
  <c r="Q58" i="53"/>
  <c r="M58" i="53"/>
  <c r="L58" i="53"/>
  <c r="K58" i="53"/>
  <c r="J58" i="53"/>
  <c r="G58" i="53"/>
  <c r="Y57" i="53"/>
  <c r="U57" i="53"/>
  <c r="T57" i="53"/>
  <c r="S57" i="53"/>
  <c r="R57" i="53"/>
  <c r="Q57" i="53"/>
  <c r="M57" i="53"/>
  <c r="L57" i="53"/>
  <c r="K57" i="53"/>
  <c r="J57" i="53"/>
  <c r="G57" i="53"/>
  <c r="Y56" i="53"/>
  <c r="U56" i="53"/>
  <c r="T56" i="53"/>
  <c r="S56" i="53"/>
  <c r="R56" i="53"/>
  <c r="Q56" i="53"/>
  <c r="M56" i="53"/>
  <c r="L56" i="53"/>
  <c r="K56" i="53"/>
  <c r="J56" i="53"/>
  <c r="G56" i="53"/>
  <c r="Y55" i="53"/>
  <c r="U55" i="53"/>
  <c r="T55" i="53"/>
  <c r="S55" i="53"/>
  <c r="R55" i="53"/>
  <c r="Q55" i="53"/>
  <c r="O55" i="53"/>
  <c r="M55" i="53"/>
  <c r="L55" i="53"/>
  <c r="K55" i="53"/>
  <c r="J55" i="53"/>
  <c r="C55" i="53"/>
  <c r="Y54" i="53"/>
  <c r="U54" i="53"/>
  <c r="T54" i="53"/>
  <c r="S54" i="53"/>
  <c r="R54" i="53"/>
  <c r="Q54" i="53"/>
  <c r="O54" i="53"/>
  <c r="M54" i="53"/>
  <c r="L54" i="53"/>
  <c r="K54" i="53"/>
  <c r="J54" i="53"/>
  <c r="I51" i="53"/>
  <c r="I52" i="53"/>
  <c r="I53" i="53"/>
  <c r="I54" i="53"/>
  <c r="G54" i="53"/>
  <c r="Y53" i="53"/>
  <c r="U53" i="53"/>
  <c r="T53" i="53"/>
  <c r="S53" i="53"/>
  <c r="R53" i="53"/>
  <c r="Q53" i="53"/>
  <c r="O53" i="53"/>
  <c r="M53" i="53"/>
  <c r="L53" i="53"/>
  <c r="K53" i="53"/>
  <c r="J53" i="53"/>
  <c r="G53" i="53"/>
  <c r="Y52" i="53"/>
  <c r="U52" i="53"/>
  <c r="T52" i="53"/>
  <c r="S52" i="53"/>
  <c r="R52" i="53"/>
  <c r="Q52" i="53"/>
  <c r="O52" i="53"/>
  <c r="M52" i="53"/>
  <c r="L52" i="53"/>
  <c r="K52" i="53"/>
  <c r="J52" i="53"/>
  <c r="G52" i="53"/>
  <c r="Y51" i="53"/>
  <c r="U51" i="53"/>
  <c r="T51" i="53"/>
  <c r="S51" i="53"/>
  <c r="R51" i="53"/>
  <c r="Q51" i="53"/>
  <c r="O51" i="53"/>
  <c r="M51" i="53"/>
  <c r="L51" i="53"/>
  <c r="K51" i="53"/>
  <c r="J51" i="53"/>
  <c r="C51" i="53"/>
  <c r="Z50" i="53"/>
  <c r="Y50" i="53"/>
  <c r="U50" i="53"/>
  <c r="T50" i="53"/>
  <c r="S50" i="53"/>
  <c r="R50" i="53"/>
  <c r="Q50" i="53"/>
  <c r="M50" i="53"/>
  <c r="L50" i="53"/>
  <c r="K50" i="53"/>
  <c r="J50" i="53"/>
  <c r="G50" i="53"/>
  <c r="Z49" i="53"/>
  <c r="Y49" i="53"/>
  <c r="U49" i="53"/>
  <c r="T49" i="53"/>
  <c r="S49" i="53"/>
  <c r="R49" i="53"/>
  <c r="Q49" i="53"/>
  <c r="M49" i="53"/>
  <c r="L49" i="53"/>
  <c r="K49" i="53"/>
  <c r="J49" i="53"/>
  <c r="G49" i="53"/>
  <c r="Z48" i="53"/>
  <c r="Y48" i="53"/>
  <c r="U48" i="53"/>
  <c r="T48" i="53"/>
  <c r="S48" i="53"/>
  <c r="R48" i="53"/>
  <c r="Q48" i="53"/>
  <c r="M48" i="53"/>
  <c r="L48" i="53"/>
  <c r="K48" i="53"/>
  <c r="J48" i="53"/>
  <c r="G48" i="53"/>
  <c r="Z47" i="53"/>
  <c r="Y47" i="53"/>
  <c r="U47" i="53"/>
  <c r="T47" i="53"/>
  <c r="S47" i="53"/>
  <c r="R47" i="53"/>
  <c r="Q47" i="53"/>
  <c r="O47" i="53"/>
  <c r="M47" i="53"/>
  <c r="L47" i="53"/>
  <c r="K47" i="53"/>
  <c r="J47" i="53"/>
  <c r="D47" i="53"/>
  <c r="C47" i="53"/>
  <c r="Z46" i="53"/>
  <c r="Y46" i="53"/>
  <c r="U46" i="53"/>
  <c r="T46" i="53"/>
  <c r="S46" i="53"/>
  <c r="R46" i="53"/>
  <c r="Q46" i="53"/>
  <c r="M46" i="53"/>
  <c r="L46" i="53"/>
  <c r="K46" i="53"/>
  <c r="J46" i="53"/>
  <c r="G46" i="53"/>
  <c r="Z45" i="53"/>
  <c r="Y45" i="53"/>
  <c r="U45" i="53"/>
  <c r="T45" i="53"/>
  <c r="S45" i="53"/>
  <c r="R45" i="53"/>
  <c r="Q45" i="53"/>
  <c r="M45" i="53"/>
  <c r="L45" i="53"/>
  <c r="K45" i="53"/>
  <c r="J45" i="53"/>
  <c r="G45" i="53"/>
  <c r="Z44" i="53"/>
  <c r="Y44" i="53"/>
  <c r="U44" i="53"/>
  <c r="T44" i="53"/>
  <c r="S44" i="53"/>
  <c r="R44" i="53"/>
  <c r="Q44" i="53"/>
  <c r="M44" i="53"/>
  <c r="L44" i="53"/>
  <c r="K44" i="53"/>
  <c r="J44" i="53"/>
  <c r="G44" i="53"/>
  <c r="Z43" i="53"/>
  <c r="Y43" i="53"/>
  <c r="U43" i="53"/>
  <c r="T43" i="53"/>
  <c r="S43" i="53"/>
  <c r="R43" i="53"/>
  <c r="Q43" i="53"/>
  <c r="O43" i="53"/>
  <c r="M43" i="53"/>
  <c r="L43" i="53"/>
  <c r="K43" i="53"/>
  <c r="J43" i="53"/>
  <c r="D43" i="53"/>
  <c r="C43" i="53"/>
  <c r="Z42" i="53"/>
  <c r="Y42" i="53"/>
  <c r="U42" i="53"/>
  <c r="T42" i="53"/>
  <c r="S42" i="53"/>
  <c r="R42" i="53"/>
  <c r="Q42" i="53"/>
  <c r="O42" i="53"/>
  <c r="M42" i="53"/>
  <c r="L42" i="53"/>
  <c r="K42" i="53"/>
  <c r="J42" i="53"/>
  <c r="G42" i="53"/>
  <c r="Z41" i="53"/>
  <c r="Y41" i="53"/>
  <c r="U41" i="53"/>
  <c r="T41" i="53"/>
  <c r="S41" i="53"/>
  <c r="R41" i="53"/>
  <c r="Q41" i="53"/>
  <c r="O41" i="53"/>
  <c r="M41" i="53"/>
  <c r="L41" i="53"/>
  <c r="K41" i="53"/>
  <c r="J41" i="53"/>
  <c r="G41" i="53"/>
  <c r="Z40" i="53"/>
  <c r="Y40" i="53"/>
  <c r="U40" i="53"/>
  <c r="T40" i="53"/>
  <c r="S40" i="53"/>
  <c r="R40" i="53"/>
  <c r="Q40" i="53"/>
  <c r="O40" i="53"/>
  <c r="M40" i="53"/>
  <c r="L40" i="53"/>
  <c r="K40" i="53"/>
  <c r="J40" i="53"/>
  <c r="G40" i="53"/>
  <c r="Z39" i="53"/>
  <c r="Y39" i="53"/>
  <c r="U39" i="53"/>
  <c r="T39" i="53"/>
  <c r="S39" i="53"/>
  <c r="R39" i="53"/>
  <c r="Q39" i="53"/>
  <c r="O39" i="53"/>
  <c r="M39" i="53"/>
  <c r="L39" i="53"/>
  <c r="K39" i="53"/>
  <c r="J39" i="53"/>
  <c r="D39" i="53"/>
  <c r="C39" i="53"/>
  <c r="Z38" i="53"/>
  <c r="Y38" i="53"/>
  <c r="U38" i="53"/>
  <c r="T38" i="53"/>
  <c r="S38" i="53"/>
  <c r="R38" i="53"/>
  <c r="Q38" i="53"/>
  <c r="M38" i="53"/>
  <c r="L38" i="53"/>
  <c r="K38" i="53"/>
  <c r="J38" i="53"/>
  <c r="G38" i="53"/>
  <c r="Z37" i="53"/>
  <c r="Y37" i="53"/>
  <c r="U37" i="53"/>
  <c r="T37" i="53"/>
  <c r="S37" i="53"/>
  <c r="R37" i="53"/>
  <c r="Q37" i="53"/>
  <c r="M37" i="53"/>
  <c r="L37" i="53"/>
  <c r="K37" i="53"/>
  <c r="J37" i="53"/>
  <c r="G37" i="53"/>
  <c r="Z36" i="53"/>
  <c r="Y36" i="53"/>
  <c r="U36" i="53"/>
  <c r="T36" i="53"/>
  <c r="S36" i="53"/>
  <c r="R36" i="53"/>
  <c r="Q36" i="53"/>
  <c r="M36" i="53"/>
  <c r="L36" i="53"/>
  <c r="K36" i="53"/>
  <c r="J36" i="53"/>
  <c r="G36" i="53"/>
  <c r="Z35" i="53"/>
  <c r="Y35" i="53"/>
  <c r="U35" i="53"/>
  <c r="T35" i="53"/>
  <c r="S35" i="53"/>
  <c r="R35" i="53"/>
  <c r="Q35" i="53"/>
  <c r="O35" i="53"/>
  <c r="M35" i="53"/>
  <c r="L35" i="53"/>
  <c r="K35" i="53"/>
  <c r="J35" i="53"/>
  <c r="D35" i="53"/>
  <c r="C35" i="53"/>
  <c r="Z34" i="53"/>
  <c r="Y34" i="53"/>
  <c r="U34" i="53"/>
  <c r="T34" i="53"/>
  <c r="S34" i="53"/>
  <c r="R34" i="53"/>
  <c r="Q34" i="53"/>
  <c r="M34" i="53"/>
  <c r="L34" i="53"/>
  <c r="K34" i="53"/>
  <c r="J34" i="53"/>
  <c r="G34" i="53"/>
  <c r="Z33" i="53"/>
  <c r="Y33" i="53"/>
  <c r="U33" i="53"/>
  <c r="T33" i="53"/>
  <c r="S33" i="53"/>
  <c r="R33" i="53"/>
  <c r="Q33" i="53"/>
  <c r="M33" i="53"/>
  <c r="L33" i="53"/>
  <c r="K33" i="53"/>
  <c r="J33" i="53"/>
  <c r="G33" i="53"/>
  <c r="Z32" i="53"/>
  <c r="Y32" i="53"/>
  <c r="U32" i="53"/>
  <c r="T32" i="53"/>
  <c r="S32" i="53"/>
  <c r="R32" i="53"/>
  <c r="Q32" i="53"/>
  <c r="M32" i="53"/>
  <c r="L32" i="53"/>
  <c r="K32" i="53"/>
  <c r="J32" i="53"/>
  <c r="G32" i="53"/>
  <c r="Z31" i="53"/>
  <c r="Y31" i="53"/>
  <c r="U31" i="53"/>
  <c r="T31" i="53"/>
  <c r="S31" i="53"/>
  <c r="R31" i="53"/>
  <c r="Q31" i="53"/>
  <c r="O31" i="53"/>
  <c r="M31" i="53"/>
  <c r="L31" i="53"/>
  <c r="K31" i="53"/>
  <c r="J31" i="53"/>
  <c r="D31" i="53"/>
  <c r="C31" i="53"/>
  <c r="Z30" i="53"/>
  <c r="Y30" i="53"/>
  <c r="U30" i="53"/>
  <c r="T30" i="53"/>
  <c r="S30" i="53"/>
  <c r="R30" i="53"/>
  <c r="Q30" i="53"/>
  <c r="O30" i="53"/>
  <c r="M30" i="53"/>
  <c r="L30" i="53"/>
  <c r="K30" i="53"/>
  <c r="J30" i="53"/>
  <c r="G30" i="53"/>
  <c r="Z29" i="53"/>
  <c r="Y29" i="53"/>
  <c r="U29" i="53"/>
  <c r="T29" i="53"/>
  <c r="S29" i="53"/>
  <c r="R29" i="53"/>
  <c r="Q29" i="53"/>
  <c r="O29" i="53"/>
  <c r="M29" i="53"/>
  <c r="L29" i="53"/>
  <c r="K29" i="53"/>
  <c r="J29" i="53"/>
  <c r="G29" i="53"/>
  <c r="Z28" i="53"/>
  <c r="Y28" i="53"/>
  <c r="U28" i="53"/>
  <c r="T28" i="53"/>
  <c r="S28" i="53"/>
  <c r="R28" i="53"/>
  <c r="Q28" i="53"/>
  <c r="O28" i="53"/>
  <c r="M28" i="53"/>
  <c r="L28" i="53"/>
  <c r="K28" i="53"/>
  <c r="J28" i="53"/>
  <c r="G28" i="53"/>
  <c r="Z27" i="53"/>
  <c r="Y27" i="53"/>
  <c r="U27" i="53"/>
  <c r="T27" i="53"/>
  <c r="S27" i="53"/>
  <c r="R27" i="53"/>
  <c r="Q27" i="53"/>
  <c r="O27" i="53"/>
  <c r="M27" i="53"/>
  <c r="L27" i="53"/>
  <c r="K27" i="53"/>
  <c r="J27" i="53"/>
  <c r="D27" i="53"/>
  <c r="C27" i="53"/>
  <c r="U26" i="53"/>
  <c r="T26" i="53"/>
  <c r="S26" i="53"/>
  <c r="R26" i="53"/>
  <c r="Q26" i="53"/>
  <c r="M26" i="53"/>
  <c r="L26" i="53"/>
  <c r="K26" i="53"/>
  <c r="J26" i="53"/>
  <c r="I26" i="53"/>
  <c r="G26" i="53"/>
  <c r="U25" i="53"/>
  <c r="T25" i="53"/>
  <c r="S25" i="53"/>
  <c r="R25" i="53"/>
  <c r="Q25" i="53"/>
  <c r="M25" i="53"/>
  <c r="L25" i="53"/>
  <c r="K25" i="53"/>
  <c r="J25" i="53"/>
  <c r="I25" i="53"/>
  <c r="G25" i="53"/>
  <c r="U24" i="53"/>
  <c r="T24" i="53"/>
  <c r="S24" i="53"/>
  <c r="R24" i="53"/>
  <c r="Q24" i="53"/>
  <c r="M24" i="53"/>
  <c r="L24" i="53"/>
  <c r="K24" i="53"/>
  <c r="J24" i="53"/>
  <c r="I24" i="53"/>
  <c r="G24" i="53"/>
  <c r="U23" i="53"/>
  <c r="T23" i="53"/>
  <c r="S23" i="53"/>
  <c r="R23" i="53"/>
  <c r="Q23" i="53"/>
  <c r="O23" i="53"/>
  <c r="M23" i="53"/>
  <c r="L23" i="53"/>
  <c r="K23" i="53"/>
  <c r="J23" i="53"/>
  <c r="I23" i="53"/>
  <c r="D23" i="53"/>
  <c r="C23" i="53"/>
  <c r="U22" i="53"/>
  <c r="T22" i="53"/>
  <c r="S22" i="53"/>
  <c r="R22" i="53"/>
  <c r="Q22" i="53"/>
  <c r="L14" i="53"/>
  <c r="L22" i="53" s="1"/>
  <c r="K22" i="53"/>
  <c r="J22" i="53"/>
  <c r="I22" i="53"/>
  <c r="G22" i="53"/>
  <c r="U21" i="53"/>
  <c r="T21" i="53"/>
  <c r="S21" i="53"/>
  <c r="R21" i="53"/>
  <c r="Q21" i="53"/>
  <c r="L13" i="53"/>
  <c r="L21" i="53" s="1"/>
  <c r="K21" i="53"/>
  <c r="J21" i="53"/>
  <c r="I21" i="53"/>
  <c r="G21" i="53"/>
  <c r="U20" i="53"/>
  <c r="T20" i="53"/>
  <c r="S20" i="53"/>
  <c r="R20" i="53"/>
  <c r="Q20" i="53"/>
  <c r="L12" i="53"/>
  <c r="L20" i="53"/>
  <c r="K20" i="53"/>
  <c r="J20" i="53"/>
  <c r="I20" i="53"/>
  <c r="G20" i="53"/>
  <c r="U19" i="53"/>
  <c r="T19" i="53"/>
  <c r="S19" i="53"/>
  <c r="R19" i="53"/>
  <c r="Q19" i="53"/>
  <c r="O19" i="53"/>
  <c r="L11" i="53"/>
  <c r="L19" i="53"/>
  <c r="K19" i="53"/>
  <c r="J19" i="53"/>
  <c r="I19" i="53"/>
  <c r="D19" i="53"/>
  <c r="C19" i="53"/>
  <c r="U18" i="53"/>
  <c r="T18" i="53"/>
  <c r="S18" i="53"/>
  <c r="R18" i="53"/>
  <c r="Q18" i="53"/>
  <c r="M18" i="53"/>
  <c r="L18" i="53"/>
  <c r="K18" i="53"/>
  <c r="J18" i="53"/>
  <c r="I18" i="53"/>
  <c r="G18" i="53"/>
  <c r="U17" i="53"/>
  <c r="T17" i="53"/>
  <c r="S17" i="53"/>
  <c r="R17" i="53"/>
  <c r="Q17" i="53"/>
  <c r="M17" i="53"/>
  <c r="L17" i="53"/>
  <c r="K17" i="53"/>
  <c r="J17" i="53"/>
  <c r="I17" i="53"/>
  <c r="G17" i="53"/>
  <c r="U16" i="53"/>
  <c r="T16" i="53"/>
  <c r="S16" i="53"/>
  <c r="R16" i="53"/>
  <c r="Q16" i="53"/>
  <c r="M16" i="53"/>
  <c r="L16" i="53"/>
  <c r="K16" i="53"/>
  <c r="J16" i="53"/>
  <c r="I16" i="53"/>
  <c r="G16" i="53"/>
  <c r="U15" i="53"/>
  <c r="T15" i="53"/>
  <c r="S15" i="53"/>
  <c r="R15" i="53"/>
  <c r="Q15" i="53"/>
  <c r="O15" i="53"/>
  <c r="M15" i="53"/>
  <c r="L15" i="53"/>
  <c r="K15" i="53"/>
  <c r="J15" i="53"/>
  <c r="I15" i="53"/>
  <c r="D15" i="53"/>
  <c r="C15" i="53"/>
  <c r="U14" i="53"/>
  <c r="T14" i="53"/>
  <c r="S14" i="53"/>
  <c r="R14" i="53"/>
  <c r="Q14" i="53"/>
  <c r="M14" i="53"/>
  <c r="K14" i="53"/>
  <c r="J14" i="53"/>
  <c r="I14" i="53"/>
  <c r="G14" i="53"/>
  <c r="U13" i="53"/>
  <c r="T13" i="53"/>
  <c r="S13" i="53"/>
  <c r="R13" i="53"/>
  <c r="Q13" i="53"/>
  <c r="M13" i="53"/>
  <c r="K13" i="53"/>
  <c r="J13" i="53"/>
  <c r="I13" i="53"/>
  <c r="G13" i="53"/>
  <c r="U12" i="53"/>
  <c r="T12" i="53"/>
  <c r="S12" i="53"/>
  <c r="R12" i="53"/>
  <c r="Q12" i="53"/>
  <c r="M12" i="53"/>
  <c r="K12" i="53"/>
  <c r="J12" i="53"/>
  <c r="I12" i="53"/>
  <c r="G12" i="53"/>
  <c r="U11" i="53"/>
  <c r="T11" i="53"/>
  <c r="S11" i="53"/>
  <c r="R11" i="53"/>
  <c r="Q11" i="53"/>
  <c r="O11" i="53"/>
  <c r="M11" i="53"/>
  <c r="K11" i="53"/>
  <c r="J11" i="53"/>
  <c r="I11" i="53"/>
  <c r="D11" i="53"/>
  <c r="C11" i="53"/>
  <c r="U10" i="53"/>
  <c r="T10" i="53"/>
  <c r="S10" i="53"/>
  <c r="R10" i="53"/>
  <c r="Q10" i="53"/>
  <c r="M10" i="53"/>
  <c r="L10" i="53"/>
  <c r="K10" i="53"/>
  <c r="J10" i="53"/>
  <c r="I10" i="53"/>
  <c r="U8" i="53"/>
  <c r="T8" i="53"/>
  <c r="S8" i="53"/>
  <c r="R8" i="53"/>
  <c r="Q8" i="53"/>
  <c r="M8" i="53"/>
  <c r="L8" i="53"/>
  <c r="K8" i="53"/>
  <c r="J8" i="53"/>
  <c r="I8" i="53"/>
  <c r="G8" i="53"/>
  <c r="U7" i="53"/>
  <c r="T7" i="53"/>
  <c r="S7" i="53"/>
  <c r="R7" i="53"/>
  <c r="Q7" i="53"/>
  <c r="M7" i="53"/>
  <c r="L7" i="53"/>
  <c r="K7" i="53"/>
  <c r="J7" i="53"/>
  <c r="I7" i="53"/>
  <c r="G7" i="53"/>
  <c r="U6" i="53"/>
  <c r="T6" i="53"/>
  <c r="S6" i="53"/>
  <c r="R6" i="53"/>
  <c r="Q6" i="53"/>
  <c r="O6" i="53"/>
  <c r="M6" i="53"/>
  <c r="L6" i="53"/>
  <c r="K6" i="53"/>
  <c r="D6" i="53"/>
  <c r="AC1" i="49"/>
  <c r="AB1" i="49"/>
  <c r="Z1" i="49"/>
  <c r="Y1" i="49"/>
  <c r="X1" i="49"/>
  <c r="W1" i="49"/>
  <c r="V1" i="49"/>
  <c r="U1" i="49"/>
  <c r="Q1" i="49"/>
  <c r="P1" i="49"/>
  <c r="O1" i="49"/>
  <c r="N1" i="49"/>
  <c r="M1" i="49"/>
  <c r="L1" i="49"/>
  <c r="H1" i="49"/>
  <c r="G1" i="49"/>
  <c r="N27" i="55" l="1"/>
  <c r="M27" i="55"/>
  <c r="L27" i="55"/>
  <c r="K27" i="55"/>
  <c r="H11" i="55"/>
  <c r="I11" i="55"/>
  <c r="J11" i="55"/>
  <c r="G11" i="55"/>
  <c r="H10" i="55"/>
  <c r="I10" i="55"/>
  <c r="J10" i="55"/>
  <c r="G10" i="55"/>
  <c r="H6" i="55"/>
  <c r="I6" i="55"/>
  <c r="J6" i="55"/>
  <c r="G6" i="55"/>
  <c r="G7" i="55"/>
  <c r="O7" i="55" s="1"/>
  <c r="H7" i="55"/>
  <c r="P7" i="55" s="1"/>
  <c r="I7" i="55"/>
  <c r="Q7" i="55" s="1"/>
  <c r="J7" i="55"/>
  <c r="R7" i="55" s="1"/>
  <c r="X24" i="55"/>
  <c r="H25" i="55"/>
  <c r="H8" i="55"/>
  <c r="V27" i="55"/>
  <c r="I9" i="55"/>
  <c r="Q9" i="55" s="1"/>
  <c r="G25" i="55"/>
  <c r="G8" i="55"/>
  <c r="V6" i="55"/>
  <c r="G9" i="55"/>
  <c r="O9" i="55" s="1"/>
  <c r="P25" i="55"/>
  <c r="J9" i="55"/>
  <c r="R9" i="55" s="1"/>
  <c r="Y6" i="55"/>
  <c r="W27" i="55"/>
  <c r="Q25" i="55"/>
  <c r="V30" i="55"/>
  <c r="U30" i="55"/>
  <c r="W30" i="55"/>
  <c r="I8" i="55"/>
  <c r="Y11" i="55" l="1"/>
  <c r="X26" i="55"/>
  <c r="X30" i="55"/>
  <c r="X29" i="55"/>
  <c r="W29" i="55"/>
  <c r="V29" i="55"/>
  <c r="U29" i="55"/>
  <c r="I26" i="55"/>
  <c r="J26" i="55"/>
  <c r="H27" i="55"/>
  <c r="H26" i="55"/>
  <c r="G26" i="55"/>
  <c r="X25" i="55"/>
  <c r="W25" i="55"/>
  <c r="V25" i="55"/>
  <c r="U25" i="55"/>
  <c r="W23" i="55"/>
  <c r="R25" i="55"/>
  <c r="O25" i="55"/>
  <c r="J25" i="55"/>
  <c r="I25" i="55"/>
  <c r="H23" i="55"/>
  <c r="I23" i="55"/>
  <c r="J23" i="55"/>
  <c r="G23" i="55"/>
  <c r="Y21" i="55"/>
  <c r="W21" i="55"/>
  <c r="Y19" i="55"/>
  <c r="X19" i="55"/>
  <c r="W19" i="55"/>
  <c r="V19" i="55"/>
  <c r="U19" i="55"/>
  <c r="Y16" i="55"/>
  <c r="J16" i="55"/>
  <c r="I16" i="55"/>
  <c r="H16" i="55"/>
  <c r="G16" i="55"/>
  <c r="Y14" i="55"/>
  <c r="I14" i="55"/>
  <c r="U13" i="55"/>
  <c r="H13" i="55"/>
  <c r="P13" i="55" s="1"/>
  <c r="H9" i="55"/>
  <c r="P9" i="55" s="1"/>
  <c r="J13" i="55"/>
  <c r="R13" i="55" s="1"/>
  <c r="I13" i="55"/>
  <c r="Q13" i="55" s="1"/>
  <c r="G13" i="55"/>
  <c r="O13" i="55" s="1"/>
  <c r="W12" i="55"/>
  <c r="Y10" i="55"/>
  <c r="X10" i="55"/>
  <c r="W10" i="55"/>
  <c r="V10" i="55"/>
  <c r="U10" i="55"/>
  <c r="J12" i="55"/>
  <c r="J8" i="55"/>
  <c r="R8" i="55"/>
  <c r="O8" i="55"/>
  <c r="Q8" i="55"/>
  <c r="P8" i="55"/>
  <c r="P12" i="55"/>
  <c r="Q12" i="55"/>
  <c r="R12" i="55"/>
  <c r="O12" i="55"/>
  <c r="I12" i="55"/>
  <c r="H12" i="55"/>
  <c r="G12" i="55"/>
  <c r="X6" i="55"/>
  <c r="I15" i="55"/>
  <c r="Q15" i="55" s="1"/>
  <c r="X7" i="55"/>
  <c r="Y9" i="55"/>
  <c r="W24" i="55"/>
  <c r="Y25" i="55"/>
  <c r="G27" i="55"/>
  <c r="J17" i="55"/>
  <c r="R17" i="55" s="1"/>
  <c r="H17" i="55"/>
  <c r="P17" i="55" s="1"/>
  <c r="U6" i="55"/>
  <c r="V24" i="55"/>
  <c r="U27" i="55"/>
  <c r="I27" i="55"/>
  <c r="I17" i="55"/>
  <c r="Q17" i="55" s="1"/>
  <c r="W6" i="55"/>
  <c r="Y7" i="55"/>
  <c r="U24" i="55"/>
  <c r="G17" i="55"/>
  <c r="O17" i="55" s="1"/>
  <c r="Y22" i="55"/>
  <c r="V7" i="55"/>
  <c r="Y15" i="55"/>
  <c r="O24" i="55" l="1"/>
  <c r="X27" i="55"/>
  <c r="W26" i="55"/>
  <c r="V26" i="55"/>
  <c r="U26" i="55"/>
  <c r="J27" i="55"/>
  <c r="Y23" i="55"/>
  <c r="Y32" i="55" s="1"/>
  <c r="V23" i="55"/>
  <c r="X23" i="55"/>
  <c r="U23" i="55"/>
  <c r="I24" i="55"/>
  <c r="G24" i="55"/>
  <c r="H24" i="55"/>
  <c r="J24" i="55"/>
  <c r="W22" i="55"/>
  <c r="V21" i="55"/>
  <c r="X21" i="55"/>
  <c r="U21" i="55"/>
  <c r="Y17" i="55"/>
  <c r="X14" i="55"/>
  <c r="W14" i="55"/>
  <c r="V14" i="55"/>
  <c r="U14" i="55"/>
  <c r="J15" i="55"/>
  <c r="R15" i="55" s="1"/>
  <c r="J14" i="55"/>
  <c r="H14" i="55"/>
  <c r="G14" i="55"/>
  <c r="V13" i="55"/>
  <c r="X13" i="55"/>
  <c r="W13" i="55"/>
  <c r="Y13" i="55"/>
  <c r="V12" i="55"/>
  <c r="Y12" i="55"/>
  <c r="X12" i="55"/>
  <c r="U12" i="55"/>
  <c r="U11" i="55"/>
  <c r="V11" i="55"/>
  <c r="X11" i="55"/>
  <c r="W11" i="55"/>
  <c r="X22" i="55"/>
  <c r="V15" i="55"/>
  <c r="V22" i="55"/>
  <c r="W7" i="55"/>
  <c r="U22" i="55"/>
  <c r="Y24" i="55" l="1"/>
  <c r="P24" i="55"/>
  <c r="Q24" i="55"/>
  <c r="R24" i="55"/>
  <c r="X15" i="55"/>
  <c r="W15" i="55"/>
  <c r="U15" i="55"/>
  <c r="H15" i="55"/>
  <c r="P15" i="55" s="1"/>
  <c r="G15" i="55"/>
  <c r="O15" i="55" s="1"/>
  <c r="P11" i="55"/>
  <c r="Q11" i="55"/>
  <c r="R11" i="55"/>
  <c r="O11" i="55"/>
  <c r="U7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5" authorId="0" shapeId="0" xr:uid="{EFFB04F7-F0EC-46BC-8488-621B26CAABF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efficiency is set equal to the value from the old tech kat - </t>
        </r>
      </text>
    </comment>
    <comment ref="L15" authorId="0" shapeId="0" xr:uid="{34B3F6EA-74A7-4104-9706-D81061DE9BF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 flg Teck kat lig 0.16 dvs lavere end olie boiler   - sættes her lig olieboiler  - udgiften er nok en skorstensfejer 
</t>
        </r>
      </text>
    </comment>
    <comment ref="L16" authorId="0" shapeId="0" xr:uid="{F8A31682-86B6-443F-9155-BA4ACA8A02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 flg Teck kat lig 0.16 dvs lavere end olie boiler   - sættes her lig olieboiler  - udgiften er nok en skorstensfejer 
</t>
        </r>
      </text>
    </comment>
    <comment ref="L17" authorId="0" shapeId="0" xr:uid="{BDDF60B9-8C42-43E5-B4C9-4044F1A01AC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 flg Teck kat lig 0.16 dvs lavere end olie boiler   - sættes her lig olieboiler  - udgiften er nok en skorstensfejer 
</t>
        </r>
      </text>
    </comment>
    <comment ref="L18" authorId="0" shapeId="0" xr:uid="{FFAA8FA5-80FD-41D7-B56F-A980FF377D1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 flg Teck kat lig 0.16 dvs lavere end olie boiler   - sættes her lig olieboiler  - udgiften er nok en skorstensfejer 
</t>
        </r>
      </text>
    </comment>
    <comment ref="L19" authorId="0" shapeId="0" xr:uid="{3EB95654-3CDC-4E95-94BC-74088EFAB51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 flg Teck kat lig 0.12 dvs lavere end olie boiler   - sættes her lig olieboiler  - udgiften er nok en skorstensfejer </t>
        </r>
      </text>
    </comment>
    <comment ref="S19" authorId="0" shapeId="0" xr:uid="{6638169B-1EE7-4E86-A33E-41431DFCE28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Could be an mistake, the values is too big 
</t>
        </r>
      </text>
    </comment>
    <comment ref="L20" authorId="0" shapeId="0" xr:uid="{2482EF50-D12B-4351-B194-0FBDDABA9F1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 flg Teck kat lig 0.12 dvs lavere end olie boiler   - sættes her lig olieboiler  - udgiften er nok en skorstensfejer </t>
        </r>
      </text>
    </comment>
    <comment ref="L21" authorId="0" shapeId="0" xr:uid="{B2949D2D-41BA-46EB-AFC6-4A2A98B5777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 flg Teck kat lig 0.12 dvs lavere end olie boiler   - sættes her lig olieboiler  - udgiften er nok en skorstensfejer </t>
        </r>
      </text>
    </comment>
    <comment ref="L22" authorId="0" shapeId="0" xr:uid="{91ED70CC-83D4-4AFB-AD3E-7670585C527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 flg Teck kat lig 0.12 dvs lavere end olie boiler   - sættes her lig olieboiler  - udgiften er nok en skorstensfejer </t>
        </r>
      </text>
    </comment>
    <comment ref="I27" authorId="0" shapeId="0" xr:uid="{0D9935BE-2FCE-43F7-9D7C-DF433F5D1EE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to trans file</t>
        </r>
      </text>
    </comment>
    <comment ref="I39" authorId="0" shapeId="0" xr:uid="{F2F5321C-7C9F-4B03-ABAE-8D17D583C6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to trans file</t>
        </r>
      </text>
    </comment>
    <comment ref="I55" authorId="0" shapeId="0" xr:uid="{99A2512A-073B-4366-BB00-967F98506E40}">
      <text>
        <r>
          <rPr>
            <b/>
            <sz val="9"/>
            <color indexed="81"/>
            <rFont val="Tahoma"/>
            <family val="2"/>
          </rPr>
          <t>Rin:</t>
        </r>
        <r>
          <rPr>
            <sz val="9"/>
            <color indexed="81"/>
            <rFont val="Tahoma"/>
            <family val="2"/>
          </rPr>
          <t xml:space="preserve">
Moved to the trans file by TS - as the electrical driven HP
 </t>
        </r>
      </text>
    </comment>
    <comment ref="C75" authorId="0" shapeId="0" xr:uid="{23C6D4AA-5AFF-4BC5-8CD4-53895CA9F5E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at the moment there is no reason for having a central and a de central  - because we do not differ the investment cost - The reason for the difference was based on a calculation of the area of houses in the different areas - but the figures for the difference in cost of exchangers for smaller diference in size is not well defines in the teck kat
But I have left it as it were ( a tech for central and one for decentral ) because I am not sure if we will change it back if we will include the cost for the pipe again </t>
        </r>
      </text>
    </comment>
    <comment ref="D83" authorId="0" shapeId="0" xr:uid="{10A9EF0E-20C2-4C6B-97AE-E5D36B90F304}">
      <text>
        <r>
          <rPr>
            <b/>
            <sz val="9"/>
            <color indexed="81"/>
            <rFont val="Tahoma"/>
            <family val="2"/>
          </rPr>
          <t>Rin:</t>
        </r>
        <r>
          <rPr>
            <sz val="9"/>
            <color indexed="81"/>
            <rFont val="Tahoma"/>
            <family val="2"/>
          </rPr>
          <t>the difference between RHTDBHCEBN1 and RHTDBHCEBN2 is that the cost of the connection pipe and heat meter are included in the investment cost for RHTDBHCEBN2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O6" authorId="0" shapeId="0" xr:uid="{22157847-591C-4F82-B9DF-A33D999C0B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O7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G8" authorId="0" shapeId="0" xr:uid="{D3BAD786-F081-4BAB-B2A1-60A36FA3224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G32" authorId="0" shapeId="0" xr:uid="{5ED39361-1BF6-49B1-B498-CCC4698510A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K32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U32" authorId="0" shapeId="0" xr:uid="{CB067FEC-1132-47D4-B087-A038AD072B4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4" authorId="0" shapeId="0" xr:uid="{9E1F303C-A490-4D90-9261-546743A2C456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4" authorId="0" shapeId="0" xr:uid="{770C145F-92B3-4E16-A23F-17A768673F37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4" authorId="0" shapeId="0" xr:uid="{05B2573C-7156-4C15-91EC-1DB8F8B1EBB1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C6" authorId="0" shapeId="0" xr:uid="{48006556-D0E4-4100-B4A7-B5A5B7EADF2E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6" authorId="0" shapeId="0" xr:uid="{77F7F3F7-B2E7-47B3-9DE4-CE0A3EDF17BD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6" authorId="0" shapeId="0" xr:uid="{1CDE4CDF-FB39-4687-8E50-54F45083D84A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L88" authorId="0" shapeId="0" xr:uid="{DD489A3D-9E3F-4F98-9F51-C07C695A78A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Proxy data</t>
        </r>
      </text>
    </comment>
    <comment ref="U88" authorId="0" shapeId="0" xr:uid="{CFA72B3D-B0ED-4B41-A184-EFCF60D684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  <comment ref="AB88" authorId="0" shapeId="0" xr:uid="{8F3D0CB1-2668-4BCB-961A-A2D0E1145BC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</commentList>
</comments>
</file>

<file path=xl/sharedStrings.xml><?xml version="1.0" encoding="utf-8"?>
<sst xmlns="http://schemas.openxmlformats.org/spreadsheetml/2006/main" count="1120" uniqueCount="532">
  <si>
    <t>Document type:</t>
  </si>
  <si>
    <t>Residential</t>
  </si>
  <si>
    <t>Developer:</t>
  </si>
  <si>
    <t>Date: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</si>
  <si>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</si>
  <si>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</si>
  <si>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</si>
  <si>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</si>
  <si>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</si>
  <si>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</si>
  <si>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</si>
  <si>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</si>
  <si>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</si>
  <si>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</si>
  <si>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RH-Adj</t>
  </si>
  <si>
    <t>ROth</t>
  </si>
  <si>
    <t>Units</t>
  </si>
  <si>
    <t>Capacity</t>
  </si>
  <si>
    <t>PJ</t>
  </si>
  <si>
    <t>Currency (year)</t>
  </si>
  <si>
    <t>Date</t>
  </si>
  <si>
    <t>ArDEM</t>
  </si>
  <si>
    <t>LEAP</t>
  </si>
  <si>
    <t>Value</t>
  </si>
  <si>
    <t>JRC_EU_TIMES</t>
  </si>
  <si>
    <t>European TIMES</t>
  </si>
  <si>
    <t xml:space="preserve"> Nov-19</t>
  </si>
  <si>
    <t>Tenants</t>
  </si>
  <si>
    <t>PET_IE</t>
  </si>
  <si>
    <t>2.0.7</t>
  </si>
  <si>
    <t>~FI_Comm</t>
  </si>
  <si>
    <t>CommName</t>
  </si>
  <si>
    <t>CommDesc</t>
  </si>
  <si>
    <t>Unit</t>
  </si>
  <si>
    <t>LimType</t>
  </si>
  <si>
    <t>PeakTS</t>
  </si>
  <si>
    <t>Ctype</t>
  </si>
  <si>
    <t>Commodity Name</t>
  </si>
  <si>
    <t>Commodity Description</t>
  </si>
  <si>
    <t>Peak Monitoring</t>
  </si>
  <si>
    <t>Electricity Indicator</t>
  </si>
  <si>
    <t>*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</si>
  <si>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</si>
  <si>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</si>
  <si>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</si>
  <si>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</si>
  <si>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</si>
  <si>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</si>
  <si>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</si>
  <si>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</si>
  <si>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</si>
  <si>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</si>
  <si>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</si>
  <si>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</si>
  <si>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</si>
  <si>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</si>
  <si>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Stock</t>
  </si>
  <si>
    <t>LIFE</t>
  </si>
  <si>
    <t>*Technology Name</t>
  </si>
  <si>
    <t>Technology Description</t>
  </si>
  <si>
    <t>Input Commodity</t>
  </si>
  <si>
    <t>Output Commodity</t>
  </si>
  <si>
    <t>%</t>
  </si>
  <si>
    <t>*Units</t>
  </si>
  <si>
    <t>Irish TIMES Energy System Model</t>
  </si>
  <si>
    <t>Sector:</t>
  </si>
  <si>
    <t>Jason Mc Guire + Energy Policy Modelling Group, UCC</t>
  </si>
  <si>
    <t>Version:</t>
  </si>
  <si>
    <t>Residential 2.0.7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</si>
  <si>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</si>
  <si>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</si>
  <si>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</si>
  <si>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</si>
  <si>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</si>
  <si>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</si>
  <si>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Description of the existing uses of energy in theresidential sector</t>
  </si>
  <si>
    <t>Results</t>
  </si>
  <si>
    <t>RSD_Commodities</t>
  </si>
  <si>
    <t>TIMES commodities list for the residential sector</t>
  </si>
  <si>
    <t>Sheets which contains input tables for the RES BY-Template</t>
  </si>
  <si>
    <t>RSD_EmiCoeffs</t>
  </si>
  <si>
    <t>Emission coefficients for the residential sector</t>
  </si>
  <si>
    <r>
      <t>Sheets which contains input tables (not activated) for the building retrofit SubRes (</t>
    </r>
    <r>
      <rPr>
        <i/>
        <sz val="9"/>
        <color theme="1"/>
        <rFont val="Calibri"/>
        <family val="2"/>
        <scheme val="minor"/>
      </rPr>
      <t>SubRES_RsdRetrofits_Trans.xlsx</t>
    </r>
    <r>
      <rPr>
        <sz val="9"/>
        <color theme="1"/>
        <rFont val="Calibri"/>
        <family val="2"/>
        <scheme val="minor"/>
      </rPr>
      <t>)</t>
    </r>
  </si>
  <si>
    <t>RSD_FuelTechs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</si>
  <si>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</si>
  <si>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</si>
  <si>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</si>
  <si>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</si>
  <si>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</si>
  <si>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</si>
  <si>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Description of the space heat adjustment factor (due to climate, fuel poverty, inhabited stock, etc.)</t>
  </si>
  <si>
    <t>Description of the residential other appliances</t>
  </si>
  <si>
    <t>Open Issues</t>
  </si>
  <si>
    <t>000units or PJa</t>
  </si>
  <si>
    <t>Space Heating - Main Fuel type Null</t>
  </si>
  <si>
    <t>Consumption</t>
  </si>
  <si>
    <t>Negative values in Space , Water energy consumption..data not great,  bottom up calibrated to match top down? Due to Heat Pumps or CHP???</t>
  </si>
  <si>
    <t xml:space="preserve">Data for assigning end use fuel type, eg. Boiler,Open Fire, GSHP, etc. </t>
  </si>
  <si>
    <t>Base year</t>
  </si>
  <si>
    <t>Data Sources</t>
  </si>
  <si>
    <t xml:space="preserve">ArDEM SQL </t>
  </si>
  <si>
    <t>Assumptions</t>
  </si>
  <si>
    <t xml:space="preserve">Irish LEAP </t>
  </si>
  <si>
    <t>BER to House Stock calibration - assumme county level of Archetype and Rating is constant.</t>
  </si>
  <si>
    <t xml:space="preserve">Irish TIMES 1.0 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</si>
  <si>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</si>
  <si>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</si>
  <si>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</si>
  <si>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</si>
  <si>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</si>
  <si>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ELC</t>
  </si>
  <si>
    <t>FIXOM</t>
  </si>
  <si>
    <t>VAROM</t>
  </si>
  <si>
    <t xml:space="preserve">SubRES  Template </t>
  </si>
  <si>
    <t>US Regions</t>
  </si>
  <si>
    <t>* EPA data on New Processes - Version v16.1.2demo</t>
  </si>
  <si>
    <t>Original EPA sheet name: ProcessCharac</t>
  </si>
  <si>
    <t>Region</t>
  </si>
  <si>
    <t>START</t>
  </si>
  <si>
    <t>NCAP_COST</t>
  </si>
  <si>
    <t>NCAP_COST~2011</t>
  </si>
  <si>
    <t>NCAP_COST~2020</t>
  </si>
  <si>
    <t>NCAP_COST~2025</t>
  </si>
  <si>
    <t>NCAP_COST~2030</t>
  </si>
  <si>
    <t>NCAP_COST~2040</t>
  </si>
  <si>
    <t>NCAP_COST~2055</t>
  </si>
  <si>
    <t>EFF~2011</t>
  </si>
  <si>
    <t>EFF~2020</t>
  </si>
  <si>
    <t>EFF~2025</t>
  </si>
  <si>
    <t>EFF~2030</t>
  </si>
  <si>
    <t>EFF~2040</t>
  </si>
  <si>
    <t>EFF~2055</t>
  </si>
  <si>
    <t>AFA</t>
  </si>
  <si>
    <t>NCAP_DRATE</t>
  </si>
  <si>
    <t>CAP2ACT</t>
  </si>
  <si>
    <t>Share-I</t>
  </si>
  <si>
    <t>BNDACT</t>
  </si>
  <si>
    <t>NCAP_BND~UP~2010</t>
  </si>
  <si>
    <t>Technology Start Year</t>
  </si>
  <si>
    <t>Lifetime of Process</t>
  </si>
  <si>
    <t>Investment Cost</t>
  </si>
  <si>
    <t>Efficiency</t>
  </si>
  <si>
    <t>Existing Installed Capacity</t>
  </si>
  <si>
    <t>Annual Availability Factor</t>
  </si>
  <si>
    <t>Fixed O&amp;M Cost</t>
  </si>
  <si>
    <t>Technology-specific discount rate</t>
  </si>
  <si>
    <t>Variable O&amp;M Cost</t>
  </si>
  <si>
    <t>Capacity to Activity Factor</t>
  </si>
  <si>
    <t>Input Share</t>
  </si>
  <si>
    <t>Extraction Bound, Renewable Availability Bound, Import/Export Bound and Process Output Bound</t>
  </si>
  <si>
    <t>Bound on new capacity</t>
  </si>
  <si>
    <t>2005 $US M/PJ</t>
  </si>
  <si>
    <t>PJ/PJ</t>
  </si>
  <si>
    <t>RSHEHPV1</t>
  </si>
  <si>
    <t>RSH.ELC.HEATPUMP.V1</t>
  </si>
  <si>
    <t>RSH</t>
  </si>
  <si>
    <t>R1,R2,R3,R4,R5,R6,R7,R8,R9</t>
  </si>
  <si>
    <t>RSHEHPV2</t>
  </si>
  <si>
    <t>RSH.ELC.HEATPUMP.V2</t>
  </si>
  <si>
    <t>RSHEHPV3</t>
  </si>
  <si>
    <t>RSH.ELC.HEATPUMP.V3</t>
  </si>
  <si>
    <t>RSHNFRV1</t>
  </si>
  <si>
    <t>RSH.NGA.FURNACE.V1</t>
  </si>
  <si>
    <t>RESNGA</t>
  </si>
  <si>
    <t>RSHNFRV3</t>
  </si>
  <si>
    <t>RSH.NGA.FURNACE.V3</t>
  </si>
  <si>
    <t>RSHNFRV4</t>
  </si>
  <si>
    <t>RSH.NGA.FURNACE.V4</t>
  </si>
  <si>
    <t>RSHNRDV1</t>
  </si>
  <si>
    <t>RSH.NGA.RADIANT.V1</t>
  </si>
  <si>
    <t>RSHNRDV2</t>
  </si>
  <si>
    <t>RSH.NGA.RADIANT.V2</t>
  </si>
  <si>
    <t>RSHNRDV3</t>
  </si>
  <si>
    <t>RSH.NGA.RADIANT.V3</t>
  </si>
  <si>
    <t>RSHKFRV1</t>
  </si>
  <si>
    <t>RSH.KER.FURNACE.V1</t>
  </si>
  <si>
    <t>RESKER</t>
  </si>
  <si>
    <t>RSHKFRV2</t>
  </si>
  <si>
    <t>RSH.KER.FURNACE.V2</t>
  </si>
  <si>
    <t>RSHKFRV3</t>
  </si>
  <si>
    <t>RSH.KER.FURNACE.V3</t>
  </si>
  <si>
    <t>RSHLFRV1</t>
  </si>
  <si>
    <t>RSH.LPG.FURNACE.V1</t>
  </si>
  <si>
    <t>RESLPG</t>
  </si>
  <si>
    <t>RSHLFRV3</t>
  </si>
  <si>
    <t>RSH.LPG.FURNACE.V3</t>
  </si>
  <si>
    <t>RSHLFRV4</t>
  </si>
  <si>
    <t>RSH.LPG.FURNACE.V4</t>
  </si>
  <si>
    <t>RSHDFRV1</t>
  </si>
  <si>
    <t>RSH.DSL.FURNACE.V1</t>
  </si>
  <si>
    <t>RESDSL</t>
  </si>
  <si>
    <t>RSHDFRV2</t>
  </si>
  <si>
    <t>RSH.DSL.FURNACE.V2</t>
  </si>
  <si>
    <t>RSHDFRV3</t>
  </si>
  <si>
    <t>RSH.DSL.FURNACE.V3</t>
  </si>
  <si>
    <t>RSHDRDV1</t>
  </si>
  <si>
    <t>RSH.DSL.RADIANT.V1</t>
  </si>
  <si>
    <t>RSHDRDV2</t>
  </si>
  <si>
    <t>RSH.DSL.RADIANT.V2</t>
  </si>
  <si>
    <t>RSHDRDV3</t>
  </si>
  <si>
    <t>RSH.DSL.RADIANT.V3</t>
  </si>
  <si>
    <t>RSHWDHV1</t>
  </si>
  <si>
    <t>RSH.WDHEAT.V1</t>
  </si>
  <si>
    <t>RESBIO</t>
  </si>
  <si>
    <t>RSHGHPV1</t>
  </si>
  <si>
    <t>RSH.ELC.GHP.V1</t>
  </si>
  <si>
    <t>RSHGHPV2</t>
  </si>
  <si>
    <t>RSH.ELC.GHP.V2</t>
  </si>
  <si>
    <t>RSHNHPV1</t>
  </si>
  <si>
    <t>RSH.NGA.HEATPUMP.V1</t>
  </si>
  <si>
    <t>RSCRACV1</t>
  </si>
  <si>
    <t>RSC.ELC.RAC.V1</t>
  </si>
  <si>
    <t>RSC</t>
  </si>
  <si>
    <t>RSCRACV2</t>
  </si>
  <si>
    <t>RSC.ELC.RAC.V2</t>
  </si>
  <si>
    <t>RSCRACV3</t>
  </si>
  <si>
    <t>RSC.ELC.RAC.V3</t>
  </si>
  <si>
    <t>RSCCACV1</t>
  </si>
  <si>
    <t>RSC.ELC.CAC.V1</t>
  </si>
  <si>
    <t>RSCCACV2</t>
  </si>
  <si>
    <t>RSC.ELC.CAC.V2</t>
  </si>
  <si>
    <t>RSCCACV3</t>
  </si>
  <si>
    <t>RSC.ELC.CAC.V3</t>
  </si>
  <si>
    <t>RSCEHPV1</t>
  </si>
  <si>
    <t>RSC.ELC.HEATPUMP.V1</t>
  </si>
  <si>
    <t>RSCEHPV2</t>
  </si>
  <si>
    <t>RSC.ELC.HEATPUMP.V2</t>
  </si>
  <si>
    <t>RSCEHPV3</t>
  </si>
  <si>
    <t>RSC.ELC.HEATPUMP.V3</t>
  </si>
  <si>
    <t>RSCGHPV1</t>
  </si>
  <si>
    <t>RSC.ELC.GHP.V1</t>
  </si>
  <si>
    <t>RSCGHPV2</t>
  </si>
  <si>
    <t>RSC.ELC.GHP.V2</t>
  </si>
  <si>
    <t>RSCNHPV1</t>
  </si>
  <si>
    <t>RSC.NGA.HEATPUMP.V1</t>
  </si>
  <si>
    <t>RWHNWHV1</t>
  </si>
  <si>
    <t>RWH.NGA.V1</t>
  </si>
  <si>
    <t>RWH</t>
  </si>
  <si>
    <t>RWHNWHV2</t>
  </si>
  <si>
    <t>RWH.NGA.V2</t>
  </si>
  <si>
    <t>RWHNWHV3</t>
  </si>
  <si>
    <t>RWH.NGA.V3</t>
  </si>
  <si>
    <t>RWHNWHV4</t>
  </si>
  <si>
    <t>RWH.NGA.V4</t>
  </si>
  <si>
    <t>RWHEWHV1</t>
  </si>
  <si>
    <t>RWH.ELC.V1</t>
  </si>
  <si>
    <t>RWHEWHV2</t>
  </si>
  <si>
    <t>RWH.ELC.V2</t>
  </si>
  <si>
    <t>RWHEWHV3</t>
  </si>
  <si>
    <t>RWH.ELC.V3</t>
  </si>
  <si>
    <t>RWHEWHV4</t>
  </si>
  <si>
    <t>RWH.ELC.V4</t>
  </si>
  <si>
    <t>RWHEWHV5</t>
  </si>
  <si>
    <t>RWH.ELC.V5</t>
  </si>
  <si>
    <t>RWHDWHV1</t>
  </si>
  <si>
    <t>RWH.DSL.V1</t>
  </si>
  <si>
    <t>RWHDWHV2</t>
  </si>
  <si>
    <t>RWH.DSL.V2</t>
  </si>
  <si>
    <t>RWHDWHV3</t>
  </si>
  <si>
    <t>RWH.DSL.V3</t>
  </si>
  <si>
    <t>CWH</t>
  </si>
  <si>
    <t>RWHLWHV1</t>
  </si>
  <si>
    <t>RWH.LPG.V1</t>
  </si>
  <si>
    <t>RWHLWHV2</t>
  </si>
  <si>
    <t>RWH.LPG.V2</t>
  </si>
  <si>
    <t>RWHLWHV3</t>
  </si>
  <si>
    <t>RWH.LPG.V3</t>
  </si>
  <si>
    <t>RWHLWHV4</t>
  </si>
  <si>
    <t>RWH.LPG.V4</t>
  </si>
  <si>
    <t>RWHSWHV1</t>
  </si>
  <si>
    <t>RWH.SOL.V1</t>
  </si>
  <si>
    <t>SOL</t>
  </si>
  <si>
    <t>RRFTFV1</t>
  </si>
  <si>
    <t>RRF.ELC.TF.V1</t>
  </si>
  <si>
    <t>RRF</t>
  </si>
  <si>
    <t>RRFTFV2</t>
  </si>
  <si>
    <t>RRF.ELC.TF.V2</t>
  </si>
  <si>
    <t>RRFTFV3</t>
  </si>
  <si>
    <t>RRF.ELC.TF.V3</t>
  </si>
  <si>
    <t>RRFSFV1</t>
  </si>
  <si>
    <t>RRF.ELC.SF.V1</t>
  </si>
  <si>
    <t>RRFSFV2</t>
  </si>
  <si>
    <t>RRF.ELC.SF.V2</t>
  </si>
  <si>
    <t>RRFBFV1</t>
  </si>
  <si>
    <t>RRF.ELC.BF.V1</t>
  </si>
  <si>
    <t>RRFBFV2</t>
  </si>
  <si>
    <t>RRF.ELC.BF.V2</t>
  </si>
  <si>
    <t>RFZCV1</t>
  </si>
  <si>
    <t>RFZ.ELC.C.V1</t>
  </si>
  <si>
    <t>RFZ</t>
  </si>
  <si>
    <t>RFZCV2</t>
  </si>
  <si>
    <t>RFZ.ELC.C.V2</t>
  </si>
  <si>
    <t>RFZUV1</t>
  </si>
  <si>
    <t>RFZ.ELC.U.V1</t>
  </si>
  <si>
    <t>RFZUV2</t>
  </si>
  <si>
    <t>RFZ.ELC.U.V2</t>
  </si>
  <si>
    <t>RLTGINC</t>
  </si>
  <si>
    <t>RLT.ELC.GSL.INC</t>
  </si>
  <si>
    <t>RLT</t>
  </si>
  <si>
    <t>RLTGCFL</t>
  </si>
  <si>
    <t>RLT.ELC.GSL.CFL</t>
  </si>
  <si>
    <t>RLTGLED</t>
  </si>
  <si>
    <t>RLT.ELC.GSL.LED</t>
  </si>
  <si>
    <t>RLTRINC</t>
  </si>
  <si>
    <t>RLT.ELC.REF.INC.</t>
  </si>
  <si>
    <t>RLTRCFL</t>
  </si>
  <si>
    <t>RLT.ELC.REF.CFL</t>
  </si>
  <si>
    <t>RLTRHAL</t>
  </si>
  <si>
    <t>RLT.ELC.REF.HAL</t>
  </si>
  <si>
    <t>RLTRLED</t>
  </si>
  <si>
    <t>RLT.ELC.REF.LED</t>
  </si>
  <si>
    <t>RLTLT8</t>
  </si>
  <si>
    <t>RLT.ELC.LFL.T8</t>
  </si>
  <si>
    <t>RLTLLED</t>
  </si>
  <si>
    <t>RLT.ELC.LFL.LED</t>
  </si>
  <si>
    <t>RLTEINC</t>
  </si>
  <si>
    <t>RLT.ELC.EXT.INC</t>
  </si>
  <si>
    <t>RLTECFL</t>
  </si>
  <si>
    <t>RLT.ELC.EXT.CFL.</t>
  </si>
  <si>
    <t>RLTEHPS</t>
  </si>
  <si>
    <t>RLT.ELC.EXT.HPS</t>
  </si>
  <si>
    <t>RLTELED</t>
  </si>
  <si>
    <t>RLT.ELC.EXT.LED</t>
  </si>
  <si>
    <t>ROTHCELC</t>
  </si>
  <si>
    <t>ROTH.ELC.MISC</t>
  </si>
  <si>
    <t>ROE</t>
  </si>
  <si>
    <t>ROTHNGA</t>
  </si>
  <si>
    <t>ROTH.NGA.MISC</t>
  </si>
  <si>
    <t>ROG</t>
  </si>
  <si>
    <t>ROTHLPG</t>
  </si>
  <si>
    <t>ROTH.LPG.MISC</t>
  </si>
  <si>
    <t>ROL</t>
  </si>
  <si>
    <t>Vintage</t>
  </si>
  <si>
    <t>INVCOST</t>
  </si>
  <si>
    <t>YEAR</t>
  </si>
  <si>
    <t>FEMIS~RESSOx</t>
  </si>
  <si>
    <t>FEMIS~RESNOx</t>
  </si>
  <si>
    <t>FEMIS~RESCH4</t>
  </si>
  <si>
    <t>FEMIS~RESN2O</t>
  </si>
  <si>
    <t>FEMIS~RESPM</t>
  </si>
  <si>
    <t>* Source</t>
  </si>
  <si>
    <t>Input~ELCC</t>
  </si>
  <si>
    <t>EFF heat pumps moved to Trans file</t>
  </si>
  <si>
    <t>*PlantName</t>
  </si>
  <si>
    <t>years</t>
  </si>
  <si>
    <t>Mkr/MW</t>
  </si>
  <si>
    <t>Mkr/MW/year</t>
  </si>
  <si>
    <t>Mkr/PJ</t>
  </si>
  <si>
    <t>Factor</t>
  </si>
  <si>
    <t>g/GJ</t>
  </si>
  <si>
    <t>RESGAS</t>
  </si>
  <si>
    <t>RESHBDB</t>
  </si>
  <si>
    <t>Updated TechCat2016</t>
  </si>
  <si>
    <t>RESDSL,RESDSB</t>
  </si>
  <si>
    <t>RESWPE</t>
  </si>
  <si>
    <t>RESFIW</t>
  </si>
  <si>
    <t>RESELCH</t>
  </si>
  <si>
    <t>RESHBDBE</t>
  </si>
  <si>
    <t>RESHBDBN</t>
  </si>
  <si>
    <t>Residential heating technology detached building - solar - new 1</t>
  </si>
  <si>
    <t>RESSOL</t>
  </si>
  <si>
    <t>Residential heating technology detached building - Heat pump,gas absorption, air-to-water - new 2</t>
  </si>
  <si>
    <t>Residential heating technology detached building - Heat pump,gas absorption, brine-to-water - new 3</t>
  </si>
  <si>
    <t>Residential heating technology detached building - Heat pump,gas engine, air-to-water - new 4</t>
  </si>
  <si>
    <t>Residential heating technology detached building - Heat pump,gas engine, brine-to-water - new 5</t>
  </si>
  <si>
    <t>Residential heating technology detached building - Heat pump,gas adsoption, air-to-water - new 6</t>
  </si>
  <si>
    <t>RESHCE</t>
  </si>
  <si>
    <t>RESHXCD</t>
  </si>
  <si>
    <t>investment costs from SubRES_DH-Pipes_Trans, sheet heat exchangers</t>
  </si>
  <si>
    <t>RESHDE</t>
  </si>
  <si>
    <t>RESHXDD</t>
  </si>
  <si>
    <t>02112016 rin :the difference between RHTDBHCEBN1 and RHTDBHCEBN2 is that the cost of the connection pipe and heat meter are included in the investment cost for RHTDBHCEBN2</t>
  </si>
  <si>
    <t xml:space="preserve">There is losses after the boiler e.g. in circulation and HWT it is assumed that this loss can be included  substracting  3% point from the boiler efficiency  this assumed for at technologies for DB except for wood stoves and Air to Air heat pumps  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</si>
  <si>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</si>
  <si>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</si>
  <si>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</si>
  <si>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</si>
  <si>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</si>
  <si>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</si>
  <si>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MW</t>
  </si>
  <si>
    <t>yes</t>
  </si>
  <si>
    <t>RHTDBDSLBN1</t>
  </si>
  <si>
    <t>Residential heating technology detached building - oil boiler - new 1</t>
  </si>
  <si>
    <t>RHTDBWPEBN1</t>
  </si>
  <si>
    <t>Residential heating technology detached building - biomass boiler automatic stoking - new 1</t>
  </si>
  <si>
    <t>RHTDBFIWBN1</t>
  </si>
  <si>
    <t>Residential heating technology detached building - Firewoods - new 1</t>
  </si>
  <si>
    <t>RHTDBELCXN1</t>
  </si>
  <si>
    <t>Residential heating technology detached building - direct eletrical heating - new 1</t>
  </si>
  <si>
    <t>RHTDBELCXN2E</t>
  </si>
  <si>
    <t>Residential heating technology detached building - Heat pump, air-to-air - new 2, existing buildings</t>
  </si>
  <si>
    <t>RHTDBELCXN3E</t>
  </si>
  <si>
    <t>Residential heating technology detached building - Heat pump, air-to-water - new 3, existing buildings</t>
  </si>
  <si>
    <t>RHTDBELCXN4E</t>
  </si>
  <si>
    <t>Residential heating technology detached building - Heat pump, brine-to-water - new 4, existing buildings</t>
  </si>
  <si>
    <t>RHTDBELCXN2N</t>
  </si>
  <si>
    <t>RHTDBELCXN3N</t>
  </si>
  <si>
    <t>RHTDBELCXN4N</t>
  </si>
  <si>
    <t>RHTDBSOLXN1</t>
  </si>
  <si>
    <t>RHTDBNGABN2</t>
  </si>
  <si>
    <t>RHTDBNGABN3</t>
  </si>
  <si>
    <t>*RHTDBNGABN4</t>
  </si>
  <si>
    <t>*RHTDBNGABN5</t>
  </si>
  <si>
    <t>RHTDBNGABN6</t>
  </si>
  <si>
    <t>RHTDBHCEBN1</t>
  </si>
  <si>
    <t>Residential heating technology detached building - heat exchangers -centralised - new 1</t>
  </si>
  <si>
    <t>RHTDBHDEBN1</t>
  </si>
  <si>
    <t>Residential heating technology detached building - heat excghanger- decentralised - new 1</t>
  </si>
  <si>
    <t>RHTDBHCEBN2</t>
  </si>
  <si>
    <t>Residential heat tech detached build - heat exchanger+connect pipe+meter - centralised - new 2</t>
  </si>
  <si>
    <t>RHTDBHDEBN2</t>
  </si>
  <si>
    <t>Residential heat tech detached build - heat exchanger+connect pipe+meter - decentralised - new 2</t>
  </si>
  <si>
    <t>CSet</t>
  </si>
  <si>
    <t>*Commodity Set Membership</t>
  </si>
  <si>
    <t>Region Name</t>
  </si>
  <si>
    <t>Sense of the Balance EQN.</t>
  </si>
  <si>
    <t>ENV</t>
  </si>
  <si>
    <t>RESSOx</t>
  </si>
  <si>
    <t>Residential heating  heating technology - SOx emission</t>
  </si>
  <si>
    <t>RESNOx</t>
  </si>
  <si>
    <t>Residential heating  heating technology - NOx emission</t>
  </si>
  <si>
    <t>RESCH4</t>
  </si>
  <si>
    <t>Residential heating  heating technology - CH4 emission</t>
  </si>
  <si>
    <t>RESN2O</t>
  </si>
  <si>
    <t>Residential heating  heating technology - NO2 emission</t>
  </si>
  <si>
    <t>RESPM</t>
  </si>
  <si>
    <t>Residential heating  heating technology - Particle emission</t>
  </si>
  <si>
    <t>RSDGAS</t>
  </si>
  <si>
    <t>Space Heating Residential - Natural Gas Boiler - New 1</t>
  </si>
  <si>
    <t>M€/MW</t>
  </si>
  <si>
    <t>M€/MW/year</t>
  </si>
  <si>
    <t>M€/PJ</t>
  </si>
  <si>
    <t xml:space="preserve">Default AFA is 0.2  for the heating technologies  that can deliver 100% of room heating demand- AFA for technologies that is expected to deliver less than 100% of the room heating demand is calculated as O.2* % of ecpected room heating demand </t>
  </si>
  <si>
    <t xml:space="preserve">The green  should be copied to TIMES: </t>
  </si>
  <si>
    <t>2. Natural gas boiler</t>
  </si>
  <si>
    <t>NCAP_COST~2019</t>
  </si>
  <si>
    <t>EFF~2019</t>
  </si>
  <si>
    <t>TechCat2020</t>
  </si>
  <si>
    <t>*~FI_T</t>
  </si>
  <si>
    <t>Life~2030</t>
  </si>
  <si>
    <t>Cap2Act</t>
  </si>
  <si>
    <t>AF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</si>
  <si>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</si>
  <si>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</si>
  <si>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</si>
  <si>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</si>
  <si>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</si>
  <si>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</si>
  <si>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</si>
  <si>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</si>
  <si>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</si>
  <si>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Maximum fuel share</t>
  </si>
  <si>
    <t>Annual availability factor</t>
  </si>
  <si>
    <t>INVCOST~2030</t>
  </si>
  <si>
    <t>INVCOST~2040</t>
  </si>
  <si>
    <t>INVCOST~2050</t>
  </si>
  <si>
    <t>CEFF~RSD-SH</t>
  </si>
  <si>
    <t>CEFF~RSD-SH~2030</t>
  </si>
  <si>
    <t>CEFF~RSD-SH~2040</t>
  </si>
  <si>
    <t>CEFF~RSD-SH~2050</t>
  </si>
  <si>
    <t>CEFF~RSD-SC~2030</t>
  </si>
  <si>
    <t>CEFF~RSD-SC~2040</t>
  </si>
  <si>
    <t>CEFF~RSD-SC~2050</t>
  </si>
  <si>
    <t>€/kW</t>
  </si>
  <si>
    <t>€/kW-y</t>
  </si>
  <si>
    <t>€/GJ</t>
  </si>
  <si>
    <t>GW to PJ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</si>
  <si>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</si>
  <si>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</si>
  <si>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</si>
  <si>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</si>
  <si>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</si>
  <si>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</si>
  <si>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</si>
  <si>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CEFF~RSD-SC</t>
  </si>
  <si>
    <t>Residential Natural Gas Heating - New 4 SH + WH + Wood Stove</t>
  </si>
  <si>
    <t>Residential Kerosene Heating Oil - New 3 SH+WH + Wood Stove</t>
  </si>
  <si>
    <t>Share-I~UP~RSDRENSOL</t>
  </si>
  <si>
    <t>Share-I~UP~RSDBIOWOO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</si>
  <si>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</si>
  <si>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</si>
  <si>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</si>
  <si>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</si>
  <si>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*Electrical Non-Heat Pump</t>
  </si>
  <si>
    <t>Residential Electric Heater - New 1 SH</t>
  </si>
  <si>
    <t>*Electrical Heat Pumps</t>
  </si>
  <si>
    <t>*Hybrid Heat Pumps</t>
  </si>
  <si>
    <t>Residential Electric Heat Pump - Air to Air - SH</t>
  </si>
  <si>
    <t>Residential Electric Heat Pump - Air to Air - SH + SC</t>
  </si>
  <si>
    <t>Residential Electric Heat Pump - Air to Water - SH</t>
  </si>
  <si>
    <t>Residential Electric Heat Pump - Air to Water - SH + WH</t>
  </si>
  <si>
    <t>Residential Electric Heat Pump - Air to Water - SH + WH + Solar</t>
  </si>
  <si>
    <t>Residential Electric Heat Pump - Ground to Water - SH</t>
  </si>
  <si>
    <t>2nd November 2121</t>
  </si>
  <si>
    <t>EB2118</t>
  </si>
  <si>
    <t>SEAI 2118 energy balance in ktoe</t>
  </si>
  <si>
    <t>Milion Euro 2118?</t>
  </si>
  <si>
    <t>Energy Balance 2118</t>
  </si>
  <si>
    <t xml:space="preserve">JMcG continue from Alessandro Chiodi BY template in 2118  </t>
  </si>
  <si>
    <t>Residential Electric Heat Pump - Ground to Water - SH + SC</t>
  </si>
  <si>
    <t>*Gas Heat Pumps</t>
  </si>
  <si>
    <t>Residential Gas Absorption Heat Pump - Air to Water - SH + WH</t>
  </si>
  <si>
    <t>RSDHPGASN1</t>
  </si>
  <si>
    <t>Residential Gas Engine Heat Pump - Air to Water - SH + WH</t>
  </si>
  <si>
    <t>RSDHPGASN2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</si>
  <si>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</si>
  <si>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</si>
  <si>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</si>
  <si>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</si>
  <si>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</si>
  <si>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</si>
  <si>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 xml:space="preserve">Residential Biomass Water Heater </t>
  </si>
  <si>
    <t xml:space="preserve">Residential Gas Water Heater </t>
  </si>
  <si>
    <t xml:space="preserve">Residential Liquid Petroleum Gas Water Heater </t>
  </si>
  <si>
    <t>*Air Cooling Only</t>
  </si>
  <si>
    <t>Residential Electric Air Conditioning</t>
  </si>
  <si>
    <t>RSDHHPN1</t>
  </si>
  <si>
    <t>Share-I~UP~RSDGASNAT</t>
  </si>
  <si>
    <t>RSDCO2</t>
  </si>
  <si>
    <t>RSDCH4</t>
  </si>
  <si>
    <t>RSDN2O</t>
  </si>
  <si>
    <t>RSDSO2N</t>
  </si>
  <si>
    <t>RSDPM10</t>
  </si>
  <si>
    <t>RSDPM25</t>
  </si>
  <si>
    <t>kt/PJ</t>
  </si>
  <si>
    <t>Residential heating  heating technology - CO2 emission</t>
  </si>
  <si>
    <t>Residential heating  heating technology - SO2 emission</t>
  </si>
  <si>
    <t>Residential heating  heating technology - Particle PM10  emission</t>
  </si>
  <si>
    <t>Residential heating  heating technology - Particle PM2.5 emission</t>
  </si>
  <si>
    <t>*~FI_Process</t>
  </si>
  <si>
    <t>*~FI_Comm</t>
  </si>
  <si>
    <t>Residential Gas Hybrid Heat Pump - Air to Water - SH + 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</si>
</sst>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-* #,##0.00_-;\-* #,##0.00_-;_-* &quot;-&quot;??_-;_-@_-"/>
    <numFmt numFmtId="164" formatCode="0.0"/>
    <numFmt numFmtId="165" formatCode="0.0000"/>
    <numFmt numFmtId="166" formatCode="0.000"/>
    <numFmt numFmtId="167" formatCode="\Te\x\t"/>
    <numFmt numFmtId="168" formatCode="_ * #,##0_ ;_ * \-#,##0_ ;_ * &quot;-&quot;??_ ;_ @_ "/>
    <numFmt numFmtId="169" formatCode="_(* #,##0.00_);_(* \(#,##0.00\);_(* &quot;-&quot;??_);_(@_)"/>
  </numFmts>
  <fonts count="4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indexed="8"/>
      <name val="Calibri"/>
      <family val="2"/>
    </font>
    <font>
      <u/>
      <sz val="10"/>
      <color theme="10"/>
      <name val="Arial"/>
      <family val="2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10"/>
      <name val="Arial"/>
      <family val="2"/>
    </font>
    <font>
      <sz val="8"/>
      <color rgb="FF7030A0"/>
      <name val="Arial"/>
      <family val="2"/>
    </font>
    <font>
      <b/>
      <sz val="8"/>
      <color rgb="FF7030A0"/>
      <name val="Arial"/>
      <family val="2"/>
    </font>
    <font>
      <sz val="11"/>
      <color theme="1"/>
      <name val="Calibri"/>
      <family val="2"/>
    </font>
    <font>
      <b/>
      <sz val="12"/>
      <color theme="3"/>
      <name val="Arial"/>
      <family val="2"/>
    </font>
    <font>
      <i/>
      <sz val="8"/>
      <color rgb="FFFF0000"/>
      <name val="Arial"/>
      <family val="2"/>
    </font>
    <font>
      <sz val="11"/>
      <color theme="1"/>
      <name val="Arial Narrow"/>
      <family val="2"/>
    </font>
    <font>
      <b/>
      <sz val="10"/>
      <color indexed="12"/>
      <name val="Arial"/>
      <family val="2"/>
    </font>
    <font>
      <sz val="8"/>
      <color indexed="10"/>
      <name val="Arial"/>
      <family val="2"/>
    </font>
    <font>
      <sz val="10"/>
      <color rgb="FFFF0000"/>
      <name val="Arial"/>
      <family val="2"/>
    </font>
    <font>
      <sz val="8"/>
      <color indexed="81"/>
      <name val="Tahoma"/>
      <family val="2"/>
    </font>
    <font>
      <sz val="10"/>
      <name val="Calibri"/>
      <family val="2"/>
    </font>
    <font>
      <sz val="11"/>
      <color indexed="8"/>
      <name val="Calibri"/>
      <family val="2"/>
    </font>
    <font>
      <sz val="9"/>
      <name val="Calibri"/>
      <family val="2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</font>
    <font>
      <b/>
      <sz val="11"/>
      <color rgb="FF7030A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</patternFill>
    </fill>
    <fill>
      <patternFill patternType="solid">
        <fgColor rgb="FFFF66FF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5">
    <xf numFmtId="0" fontId="0" fillId="0" borderId="0"/>
    <xf numFmtId="9" fontId="5" fillId="0" borderId="0" applyFont="0" applyFill="0" applyBorder="0" applyAlignment="0" applyProtection="0"/>
    <xf numFmtId="0" fontId="23" fillId="0" borderId="0" applyNumberFormat="0" applyFill="0" applyBorder="0" applyAlignment="0" applyProtection="0"/>
    <xf numFmtId="43" fontId="27" fillId="0" borderId="0" applyFont="0" applyFill="0" applyBorder="0" applyAlignment="0" applyProtection="0"/>
    <xf numFmtId="0" fontId="5" fillId="0" borderId="0"/>
    <xf numFmtId="0" fontId="5" fillId="0" borderId="0"/>
    <xf numFmtId="0" fontId="1" fillId="0" borderId="0"/>
    <xf numFmtId="0" fontId="30" fillId="0" borderId="0"/>
    <xf numFmtId="0" fontId="1" fillId="0" borderId="0"/>
    <xf numFmtId="0" fontId="33" fillId="0" borderId="0"/>
    <xf numFmtId="0" fontId="5" fillId="0" borderId="0"/>
    <xf numFmtId="0" fontId="5" fillId="0" borderId="0"/>
    <xf numFmtId="0" fontId="39" fillId="19" borderId="0" applyNumberFormat="0" applyBorder="0" applyAlignment="0" applyProtection="0"/>
    <xf numFmtId="169" fontId="5" fillId="0" borderId="0" applyFont="0" applyFill="0" applyBorder="0" applyAlignment="0" applyProtection="0"/>
    <xf numFmtId="0" fontId="30" fillId="0" borderId="0"/>
  </cellStyleXfs>
  <cellXfs count="311">
    <xf numFmtId="0" fontId="0" fillId="0" borderId="0" xfId="0"/>
    <xf numFmtId="2" fontId="0" fillId="0" borderId="0" xfId="0" applyNumberFormat="1"/>
    <xf numFmtId="0" fontId="4" fillId="12" borderId="0" xfId="0" applyFont="1" applyFill="1" applyAlignment="1">
      <alignment vertical="center"/>
    </xf>
    <xf numFmtId="0" fontId="18" fillId="12" borderId="0" xfId="0" applyFont="1" applyFill="1" applyBorder="1" applyAlignment="1">
      <alignment vertical="center"/>
    </xf>
    <xf numFmtId="0" fontId="16" fillId="12" borderId="0" xfId="0" applyFont="1" applyFill="1" applyBorder="1" applyAlignment="1">
      <alignment vertical="center"/>
    </xf>
    <xf numFmtId="0" fontId="10" fillId="12" borderId="0" xfId="0" applyFont="1" applyFill="1" applyBorder="1" applyAlignment="1">
      <alignment vertical="center"/>
    </xf>
    <xf numFmtId="0" fontId="19" fillId="12" borderId="0" xfId="0" applyFont="1" applyFill="1" applyBorder="1" applyAlignment="1">
      <alignment vertical="center"/>
    </xf>
    <xf numFmtId="0" fontId="12" fillId="12" borderId="0" xfId="0" applyFont="1" applyFill="1" applyBorder="1" applyAlignment="1">
      <alignment vertical="center"/>
    </xf>
    <xf numFmtId="0" fontId="20" fillId="12" borderId="0" xfId="0" applyFont="1" applyFill="1" applyBorder="1" applyAlignment="1">
      <alignment vertical="center"/>
    </xf>
    <xf numFmtId="0" fontId="21" fillId="4" borderId="0" xfId="0" applyFont="1" applyFill="1" applyAlignment="1">
      <alignment vertical="center"/>
    </xf>
    <xf numFmtId="0" fontId="21" fillId="12" borderId="0" xfId="0" applyFont="1" applyFill="1" applyAlignment="1">
      <alignment vertical="center"/>
    </xf>
    <xf numFmtId="0" fontId="4" fillId="0" borderId="0" xfId="0" applyFont="1"/>
    <xf numFmtId="0" fontId="8" fillId="0" borderId="7" xfId="0" applyFont="1" applyBorder="1"/>
    <xf numFmtId="0" fontId="8" fillId="0" borderId="6" xfId="0" applyFont="1" applyBorder="1"/>
    <xf numFmtId="0" fontId="8" fillId="0" borderId="15" xfId="0" applyFont="1" applyBorder="1"/>
    <xf numFmtId="0" fontId="0" fillId="0" borderId="16" xfId="0" applyBorder="1" applyAlignment="1">
      <alignment vertical="center"/>
    </xf>
    <xf numFmtId="0" fontId="22" fillId="0" borderId="9" xfId="0" applyFont="1" applyBorder="1" applyAlignment="1">
      <alignment vertical="center"/>
    </xf>
    <xf numFmtId="0" fontId="23" fillId="0" borderId="14" xfId="2" applyBorder="1" applyAlignment="1">
      <alignment horizontal="left"/>
    </xf>
    <xf numFmtId="0" fontId="0" fillId="6" borderId="0" xfId="0" applyFill="1"/>
    <xf numFmtId="164" fontId="0" fillId="10" borderId="1" xfId="0" applyNumberFormat="1" applyFill="1" applyBorder="1" applyAlignment="1">
      <alignment vertical="center"/>
    </xf>
    <xf numFmtId="0" fontId="24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/>
    <xf numFmtId="164" fontId="0" fillId="10" borderId="13" xfId="0" applyNumberFormat="1" applyFill="1" applyBorder="1" applyAlignment="1">
      <alignment vertical="center"/>
    </xf>
    <xf numFmtId="0" fontId="24" fillId="0" borderId="21" xfId="0" applyFont="1" applyBorder="1" applyAlignment="1">
      <alignment vertical="center"/>
    </xf>
    <xf numFmtId="0" fontId="24" fillId="0" borderId="22" xfId="0" applyFont="1" applyBorder="1" applyAlignment="1">
      <alignment vertical="center"/>
    </xf>
    <xf numFmtId="0" fontId="24" fillId="0" borderId="23" xfId="0" applyFont="1" applyBorder="1" applyAlignment="1">
      <alignment vertical="center"/>
    </xf>
    <xf numFmtId="164" fontId="0" fillId="10" borderId="17" xfId="0" applyNumberFormat="1" applyFill="1" applyBorder="1" applyAlignment="1">
      <alignment vertical="center"/>
    </xf>
    <xf numFmtId="0" fontId="24" fillId="8" borderId="18" xfId="0" applyFont="1" applyFill="1" applyBorder="1" applyAlignment="1">
      <alignment vertical="center"/>
    </xf>
    <xf numFmtId="0" fontId="24" fillId="9" borderId="19" xfId="0" applyFont="1" applyFill="1" applyBorder="1" applyAlignment="1">
      <alignment vertical="center"/>
    </xf>
    <xf numFmtId="164" fontId="0" fillId="10" borderId="19" xfId="0" applyNumberFormat="1" applyFill="1" applyBorder="1" applyAlignment="1">
      <alignment vertical="center"/>
    </xf>
    <xf numFmtId="0" fontId="14" fillId="12" borderId="19" xfId="0" applyFont="1" applyFill="1" applyBorder="1" applyAlignment="1">
      <alignment vertical="center"/>
    </xf>
    <xf numFmtId="0" fontId="14" fillId="13" borderId="19" xfId="0" applyFont="1" applyFill="1" applyBorder="1" applyAlignment="1">
      <alignment vertical="center"/>
    </xf>
    <xf numFmtId="0" fontId="0" fillId="3" borderId="19" xfId="0" applyFill="1" applyBorder="1"/>
    <xf numFmtId="0" fontId="3" fillId="4" borderId="0" xfId="0" applyFont="1" applyFill="1" applyAlignment="1">
      <alignment vertical="center"/>
    </xf>
    <xf numFmtId="0" fontId="3" fillId="12" borderId="0" xfId="0" applyFont="1" applyFill="1" applyAlignment="1">
      <alignment vertical="center"/>
    </xf>
    <xf numFmtId="0" fontId="3" fillId="0" borderId="0" xfId="0" applyFont="1"/>
    <xf numFmtId="0" fontId="3" fillId="0" borderId="0" xfId="0" applyFont="1" applyBorder="1"/>
    <xf numFmtId="0" fontId="12" fillId="4" borderId="0" xfId="0" applyFont="1" applyFill="1" applyBorder="1" applyAlignment="1">
      <alignment vertical="center"/>
    </xf>
    <xf numFmtId="0" fontId="2" fillId="7" borderId="0" xfId="0" applyFont="1" applyFill="1" applyAlignment="1">
      <alignment vertical="center"/>
    </xf>
    <xf numFmtId="0" fontId="15" fillId="4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2" fillId="0" borderId="0" xfId="0" applyFont="1"/>
    <xf numFmtId="0" fontId="10" fillId="0" borderId="11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2" fillId="0" borderId="7" xfId="0" applyFont="1" applyBorder="1"/>
    <xf numFmtId="0" fontId="11" fillId="0" borderId="6" xfId="0" applyFont="1" applyBorder="1" applyAlignment="1">
      <alignment vertical="center"/>
    </xf>
    <xf numFmtId="0" fontId="2" fillId="0" borderId="6" xfId="0" applyFont="1" applyBorder="1"/>
    <xf numFmtId="0" fontId="2" fillId="14" borderId="12" xfId="0" applyFont="1" applyFill="1" applyBorder="1"/>
    <xf numFmtId="15" fontId="2" fillId="0" borderId="6" xfId="0" applyNumberFormat="1" applyFont="1" applyBorder="1"/>
    <xf numFmtId="0" fontId="11" fillId="0" borderId="15" xfId="0" applyFont="1" applyBorder="1" applyAlignment="1">
      <alignment vertical="center"/>
    </xf>
    <xf numFmtId="0" fontId="2" fillId="0" borderId="15" xfId="0" applyFont="1" applyBorder="1"/>
    <xf numFmtId="0" fontId="8" fillId="0" borderId="0" xfId="0" applyFont="1"/>
    <xf numFmtId="0" fontId="10" fillId="0" borderId="1" xfId="0" applyFont="1" applyBorder="1" applyAlignment="1">
      <alignment vertical="center"/>
    </xf>
    <xf numFmtId="0" fontId="2" fillId="0" borderId="16" xfId="0" quotePrefix="1" applyFont="1" applyBorder="1"/>
    <xf numFmtId="0" fontId="2" fillId="0" borderId="10" xfId="0" applyFont="1" applyBorder="1"/>
    <xf numFmtId="0" fontId="2" fillId="6" borderId="10" xfId="0" applyFont="1" applyFill="1" applyBorder="1"/>
    <xf numFmtId="0" fontId="2" fillId="0" borderId="14" xfId="0" applyFont="1" applyBorder="1" applyAlignment="1">
      <alignment horizontal="left"/>
    </xf>
    <xf numFmtId="0" fontId="10" fillId="0" borderId="7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2" fillId="0" borderId="7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10" xfId="0" applyFont="1" applyBorder="1" applyAlignment="1">
      <alignment horizontal="left"/>
    </xf>
    <xf numFmtId="17" fontId="2" fillId="0" borderId="6" xfId="0" applyNumberFormat="1" applyFont="1" applyBorder="1" applyAlignment="1">
      <alignment horizontal="right"/>
    </xf>
    <xf numFmtId="17" fontId="2" fillId="0" borderId="15" xfId="0" applyNumberFormat="1" applyFont="1" applyBorder="1" applyAlignment="1">
      <alignment horizontal="right"/>
    </xf>
    <xf numFmtId="15" fontId="2" fillId="0" borderId="7" xfId="0" applyNumberFormat="1" applyFont="1" applyBorder="1" applyAlignment="1">
      <alignment horizontal="right"/>
    </xf>
    <xf numFmtId="0" fontId="1" fillId="4" borderId="0" xfId="0" applyFont="1" applyFill="1" applyAlignment="1">
      <alignment vertical="center"/>
    </xf>
    <xf numFmtId="0" fontId="6" fillId="0" borderId="0" xfId="4" applyFont="1"/>
    <xf numFmtId="0" fontId="5" fillId="0" borderId="0" xfId="4"/>
    <xf numFmtId="0" fontId="28" fillId="0" borderId="0" xfId="4" applyFont="1" applyAlignment="1">
      <alignment horizontal="center"/>
    </xf>
    <xf numFmtId="0" fontId="28" fillId="0" borderId="0" xfId="4" applyFont="1" applyAlignment="1">
      <alignment horizontal="center" wrapText="1"/>
    </xf>
    <xf numFmtId="0" fontId="29" fillId="0" borderId="0" xfId="4" applyFont="1" applyAlignment="1">
      <alignment horizontal="right"/>
    </xf>
    <xf numFmtId="0" fontId="28" fillId="0" borderId="0" xfId="4" applyFont="1"/>
    <xf numFmtId="0" fontId="7" fillId="0" borderId="0" xfId="4" applyFont="1"/>
    <xf numFmtId="0" fontId="5" fillId="0" borderId="0" xfId="5"/>
    <xf numFmtId="0" fontId="1" fillId="0" borderId="0" xfId="6"/>
    <xf numFmtId="0" fontId="31" fillId="0" borderId="0" xfId="7" applyFont="1"/>
    <xf numFmtId="1" fontId="32" fillId="0" borderId="0" xfId="4" applyNumberFormat="1" applyFont="1" applyAlignment="1">
      <alignment horizontal="center"/>
    </xf>
    <xf numFmtId="1" fontId="32" fillId="0" borderId="0" xfId="4" applyNumberFormat="1" applyFont="1" applyAlignment="1">
      <alignment horizontal="center" vertical="center"/>
    </xf>
    <xf numFmtId="1" fontId="32" fillId="0" borderId="0" xfId="5" applyNumberFormat="1" applyFont="1" applyAlignment="1">
      <alignment horizontal="center"/>
    </xf>
    <xf numFmtId="0" fontId="1" fillId="6" borderId="0" xfId="8" applyFill="1"/>
    <xf numFmtId="0" fontId="31" fillId="6" borderId="0" xfId="9" applyFont="1" applyFill="1"/>
    <xf numFmtId="0" fontId="1" fillId="6" borderId="0" xfId="6" applyFill="1"/>
    <xf numFmtId="0" fontId="34" fillId="0" borderId="0" xfId="6" applyFont="1" applyAlignment="1">
      <alignment horizontal="center"/>
    </xf>
    <xf numFmtId="0" fontId="1" fillId="0" borderId="0" xfId="6" applyAlignment="1">
      <alignment horizontal="center" vertical="center"/>
    </xf>
    <xf numFmtId="0" fontId="35" fillId="0" borderId="0" xfId="6" applyFont="1" applyAlignment="1">
      <alignment horizontal="left"/>
    </xf>
    <xf numFmtId="0" fontId="35" fillId="0" borderId="0" xfId="6" applyFont="1" applyAlignment="1">
      <alignment horizontal="right"/>
    </xf>
    <xf numFmtId="0" fontId="35" fillId="0" borderId="0" xfId="6" applyFont="1" applyAlignment="1">
      <alignment horizontal="center"/>
    </xf>
    <xf numFmtId="0" fontId="1" fillId="0" borderId="0" xfId="6" applyAlignment="1">
      <alignment horizontal="right"/>
    </xf>
    <xf numFmtId="0" fontId="5" fillId="0" borderId="0" xfId="6" applyFont="1" applyAlignment="1">
      <alignment horizontal="center"/>
    </xf>
    <xf numFmtId="0" fontId="5" fillId="0" borderId="0" xfId="6" applyFont="1"/>
    <xf numFmtId="0" fontId="6" fillId="2" borderId="3" xfId="10" applyFont="1" applyFill="1" applyBorder="1" applyAlignment="1">
      <alignment vertical="center"/>
    </xf>
    <xf numFmtId="0" fontId="6" fillId="2" borderId="3" xfId="11" applyFont="1" applyFill="1" applyBorder="1" applyAlignment="1">
      <alignment vertical="center"/>
    </xf>
    <xf numFmtId="0" fontId="6" fillId="2" borderId="3" xfId="10" applyFont="1" applyFill="1" applyBorder="1" applyAlignment="1">
      <alignment horizontal="center" vertical="center"/>
    </xf>
    <xf numFmtId="0" fontId="6" fillId="2" borderId="3" xfId="10" applyFont="1" applyFill="1" applyBorder="1" applyAlignment="1">
      <alignment horizontal="center" vertical="center" wrapText="1"/>
    </xf>
    <xf numFmtId="0" fontId="6" fillId="2" borderId="3" xfId="6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5" fillId="5" borderId="4" xfId="11" applyFill="1" applyBorder="1" applyAlignment="1">
      <alignment horizontal="center" wrapText="1"/>
    </xf>
    <xf numFmtId="0" fontId="5" fillId="5" borderId="0" xfId="11" applyFill="1" applyAlignment="1">
      <alignment horizontal="center" wrapText="1"/>
    </xf>
    <xf numFmtId="0" fontId="5" fillId="5" borderId="0" xfId="11" applyFill="1" applyAlignment="1">
      <alignment horizontal="center" vertical="center" wrapText="1"/>
    </xf>
    <xf numFmtId="0" fontId="5" fillId="16" borderId="0" xfId="6" applyFont="1" applyFill="1"/>
    <xf numFmtId="0" fontId="1" fillId="11" borderId="0" xfId="6" applyFill="1" applyAlignment="1">
      <alignment horizontal="center"/>
    </xf>
    <xf numFmtId="1" fontId="5" fillId="16" borderId="0" xfId="6" applyNumberFormat="1" applyFont="1" applyFill="1" applyAlignment="1">
      <alignment horizontal="center"/>
    </xf>
    <xf numFmtId="2" fontId="5" fillId="16" borderId="0" xfId="6" applyNumberFormat="1" applyFont="1" applyFill="1" applyAlignment="1">
      <alignment horizontal="center"/>
    </xf>
    <xf numFmtId="0" fontId="5" fillId="16" borderId="0" xfId="6" applyFont="1" applyFill="1" applyAlignment="1">
      <alignment horizontal="center"/>
    </xf>
    <xf numFmtId="0" fontId="5" fillId="16" borderId="0" xfId="0" applyFont="1" applyFill="1" applyAlignment="1">
      <alignment horizontal="center"/>
    </xf>
    <xf numFmtId="165" fontId="5" fillId="16" borderId="0" xfId="6" applyNumberFormat="1" applyFont="1" applyFill="1" applyAlignment="1">
      <alignment horizontal="center"/>
    </xf>
    <xf numFmtId="0" fontId="5" fillId="11" borderId="0" xfId="6" applyFont="1" applyFill="1" applyAlignment="1">
      <alignment horizontal="center"/>
    </xf>
    <xf numFmtId="2" fontId="36" fillId="16" borderId="0" xfId="6" applyNumberFormat="1" applyFont="1" applyFill="1" applyAlignment="1">
      <alignment horizontal="center"/>
    </xf>
    <xf numFmtId="0" fontId="1" fillId="0" borderId="0" xfId="6" applyAlignment="1">
      <alignment horizontal="center"/>
    </xf>
    <xf numFmtId="2" fontId="36" fillId="0" borderId="0" xfId="6" applyNumberFormat="1" applyFont="1" applyAlignment="1">
      <alignment horizontal="center"/>
    </xf>
    <xf numFmtId="167" fontId="0" fillId="0" borderId="0" xfId="0" applyNumberFormat="1"/>
    <xf numFmtId="0" fontId="5" fillId="18" borderId="0" xfId="4" applyFill="1"/>
    <xf numFmtId="0" fontId="38" fillId="2" borderId="3" xfId="0" applyFont="1" applyFill="1" applyBorder="1" applyAlignment="1">
      <alignment horizontal="left" vertical="center" wrapText="1"/>
    </xf>
    <xf numFmtId="0" fontId="38" fillId="2" borderId="16" xfId="0" applyFont="1" applyFill="1" applyBorder="1" applyAlignment="1">
      <alignment horizontal="left" vertical="center" wrapText="1"/>
    </xf>
    <xf numFmtId="0" fontId="38" fillId="2" borderId="3" xfId="0" applyFont="1" applyFill="1" applyBorder="1" applyAlignment="1">
      <alignment horizontal="center" vertical="center" wrapText="1"/>
    </xf>
    <xf numFmtId="0" fontId="38" fillId="2" borderId="3" xfId="0" applyFont="1" applyFill="1" applyBorder="1" applyAlignment="1">
      <alignment horizontal="center" vertical="center"/>
    </xf>
    <xf numFmtId="0" fontId="38" fillId="2" borderId="3" xfId="0" applyFont="1" applyFill="1" applyBorder="1" applyAlignment="1">
      <alignment horizontal="right" vertical="center" wrapText="1"/>
    </xf>
    <xf numFmtId="0" fontId="38" fillId="2" borderId="0" xfId="0" applyFont="1" applyFill="1" applyAlignment="1">
      <alignment horizontal="right" vertical="center" wrapText="1"/>
    </xf>
    <xf numFmtId="0" fontId="39" fillId="19" borderId="3" xfId="12" applyBorder="1" applyAlignment="1">
      <alignment horizontal="center" vertical="center" wrapText="1"/>
    </xf>
    <xf numFmtId="0" fontId="40" fillId="17" borderId="4" xfId="0" applyFont="1" applyFill="1" applyBorder="1" applyAlignment="1">
      <alignment horizontal="left" vertical="center" wrapText="1"/>
    </xf>
    <xf numFmtId="0" fontId="40" fillId="17" borderId="4" xfId="0" applyFont="1" applyFill="1" applyBorder="1" applyAlignment="1">
      <alignment horizontal="right" vertical="center" wrapText="1"/>
    </xf>
    <xf numFmtId="0" fontId="40" fillId="17" borderId="20" xfId="0" applyFont="1" applyFill="1" applyBorder="1" applyAlignment="1">
      <alignment horizontal="right" vertical="center" wrapText="1"/>
    </xf>
    <xf numFmtId="0" fontId="40" fillId="17" borderId="4" xfId="0" applyFont="1" applyFill="1" applyBorder="1" applyAlignment="1">
      <alignment horizontal="center" vertical="center" wrapText="1"/>
    </xf>
    <xf numFmtId="0" fontId="40" fillId="17" borderId="4" xfId="0" applyFont="1" applyFill="1" applyBorder="1" applyAlignment="1">
      <alignment horizontal="center" vertical="center"/>
    </xf>
    <xf numFmtId="0" fontId="40" fillId="17" borderId="0" xfId="0" applyFont="1" applyFill="1" applyAlignment="1">
      <alignment horizontal="right" vertical="center" wrapText="1"/>
    </xf>
    <xf numFmtId="0" fontId="39" fillId="19" borderId="4" xfId="12" applyBorder="1" applyAlignment="1">
      <alignment horizontal="center" vertical="center" wrapText="1"/>
    </xf>
    <xf numFmtId="0" fontId="40" fillId="15" borderId="3" xfId="0" applyFont="1" applyFill="1" applyBorder="1" applyAlignment="1">
      <alignment horizontal="center"/>
    </xf>
    <xf numFmtId="0" fontId="40" fillId="15" borderId="0" xfId="0" applyFont="1" applyFill="1" applyAlignment="1">
      <alignment horizontal="center"/>
    </xf>
    <xf numFmtId="0" fontId="39" fillId="19" borderId="3" xfId="12" applyBorder="1" applyAlignment="1">
      <alignment horizontal="center"/>
    </xf>
    <xf numFmtId="0" fontId="0" fillId="0" borderId="0" xfId="0" applyAlignment="1">
      <alignment horizontal="left"/>
    </xf>
    <xf numFmtId="0" fontId="41" fillId="0" borderId="1" xfId="0" applyFont="1" applyBorder="1" applyAlignment="1">
      <alignment horizontal="center"/>
    </xf>
    <xf numFmtId="164" fontId="41" fillId="0" borderId="1" xfId="0" applyNumberFormat="1" applyFont="1" applyBorder="1" applyAlignment="1">
      <alignment horizontal="center"/>
    </xf>
    <xf numFmtId="2" fontId="41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12" fillId="4" borderId="1" xfId="0" applyNumberFormat="1" applyFont="1" applyFill="1" applyBorder="1" applyAlignment="1">
      <alignment horizontal="center"/>
    </xf>
    <xf numFmtId="0" fontId="41" fillId="4" borderId="1" xfId="0" applyFont="1" applyFill="1" applyBorder="1" applyAlignment="1">
      <alignment horizontal="center"/>
    </xf>
    <xf numFmtId="0" fontId="41" fillId="0" borderId="0" xfId="0" applyFont="1" applyAlignment="1">
      <alignment horizontal="center"/>
    </xf>
    <xf numFmtId="0" fontId="39" fillId="19" borderId="0" xfId="12"/>
    <xf numFmtId="0" fontId="14" fillId="0" borderId="1" xfId="0" applyFont="1" applyBorder="1" applyAlignment="1">
      <alignment horizontal="center"/>
    </xf>
    <xf numFmtId="2" fontId="14" fillId="0" borderId="1" xfId="0" applyNumberFormat="1" applyFont="1" applyBorder="1" applyAlignment="1">
      <alignment horizontal="center"/>
    </xf>
    <xf numFmtId="0" fontId="41" fillId="4" borderId="0" xfId="0" applyFont="1" applyFill="1" applyAlignment="1">
      <alignment horizontal="center"/>
    </xf>
    <xf numFmtId="1" fontId="41" fillId="0" borderId="1" xfId="0" applyNumberFormat="1" applyFont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2" fontId="39" fillId="19" borderId="1" xfId="12" applyNumberFormat="1" applyBorder="1" applyAlignment="1">
      <alignment horizontal="center"/>
    </xf>
    <xf numFmtId="0" fontId="14" fillId="0" borderId="0" xfId="0" applyFont="1"/>
    <xf numFmtId="167" fontId="0" fillId="6" borderId="0" xfId="0" applyNumberFormat="1" applyFill="1"/>
    <xf numFmtId="2" fontId="14" fillId="6" borderId="1" xfId="0" applyNumberFormat="1" applyFont="1" applyFill="1" applyBorder="1" applyAlignment="1">
      <alignment horizontal="center"/>
    </xf>
    <xf numFmtId="166" fontId="14" fillId="4" borderId="1" xfId="0" applyNumberFormat="1" applyFont="1" applyFill="1" applyBorder="1" applyAlignment="1">
      <alignment horizontal="center"/>
    </xf>
    <xf numFmtId="0" fontId="41" fillId="0" borderId="1" xfId="3" applyNumberFormat="1" applyFont="1" applyFill="1" applyBorder="1" applyAlignment="1">
      <alignment horizontal="center"/>
    </xf>
    <xf numFmtId="168" fontId="41" fillId="0" borderId="1" xfId="3" applyNumberFormat="1" applyFont="1" applyFill="1" applyBorder="1" applyAlignment="1">
      <alignment horizontal="center"/>
    </xf>
    <xf numFmtId="0" fontId="41" fillId="0" borderId="0" xfId="3" applyNumberFormat="1" applyFont="1" applyFill="1" applyBorder="1" applyAlignment="1">
      <alignment horizontal="center"/>
    </xf>
    <xf numFmtId="0" fontId="0" fillId="20" borderId="0" xfId="0" applyFill="1"/>
    <xf numFmtId="0" fontId="41" fillId="6" borderId="1" xfId="0" applyFont="1" applyFill="1" applyBorder="1" applyAlignment="1">
      <alignment horizontal="center"/>
    </xf>
    <xf numFmtId="0" fontId="0" fillId="0" borderId="5" xfId="0" applyBorder="1"/>
    <xf numFmtId="0" fontId="41" fillId="0" borderId="5" xfId="3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12" fillId="0" borderId="0" xfId="0" applyNumberFormat="1" applyFont="1" applyAlignment="1">
      <alignment horizontal="center"/>
    </xf>
    <xf numFmtId="168" fontId="41" fillId="0" borderId="0" xfId="3" applyNumberFormat="1" applyFont="1" applyFill="1" applyBorder="1" applyAlignment="1">
      <alignment horizontal="center"/>
    </xf>
    <xf numFmtId="0" fontId="0" fillId="0" borderId="14" xfId="0" applyBorder="1"/>
    <xf numFmtId="167" fontId="0" fillId="0" borderId="5" xfId="0" applyNumberFormat="1" applyBorder="1"/>
    <xf numFmtId="0" fontId="42" fillId="0" borderId="0" xfId="0" applyFont="1"/>
    <xf numFmtId="9" fontId="14" fillId="0" borderId="0" xfId="1" applyFont="1"/>
    <xf numFmtId="167" fontId="5" fillId="18" borderId="0" xfId="4" applyNumberFormat="1" applyFill="1"/>
    <xf numFmtId="167" fontId="5" fillId="0" borderId="0" xfId="4" applyNumberFormat="1"/>
    <xf numFmtId="167" fontId="38" fillId="2" borderId="3" xfId="4" applyNumberFormat="1" applyFont="1" applyFill="1" applyBorder="1" applyAlignment="1">
      <alignment horizontal="left" vertical="center" wrapText="1"/>
    </xf>
    <xf numFmtId="167" fontId="43" fillId="5" borderId="2" xfId="4" quotePrefix="1" applyNumberFormat="1" applyFont="1" applyFill="1" applyBorder="1" applyAlignment="1">
      <alignment horizontal="left" vertical="top" wrapText="1"/>
    </xf>
    <xf numFmtId="167" fontId="12" fillId="0" borderId="0" xfId="4" applyNumberFormat="1" applyFont="1"/>
    <xf numFmtId="167" fontId="5" fillId="0" borderId="0" xfId="0" applyNumberFormat="1" applyFont="1"/>
    <xf numFmtId="167" fontId="5" fillId="0" borderId="0" xfId="13" applyNumberFormat="1" applyFont="1" applyFill="1"/>
    <xf numFmtId="167" fontId="12" fillId="6" borderId="0" xfId="4" applyNumberFormat="1" applyFont="1" applyFill="1"/>
    <xf numFmtId="167" fontId="12" fillId="0" borderId="5" xfId="4" applyNumberFormat="1" applyFont="1" applyBorder="1"/>
    <xf numFmtId="167" fontId="34" fillId="0" borderId="0" xfId="4" applyNumberFormat="1" applyFont="1"/>
    <xf numFmtId="167" fontId="43" fillId="5" borderId="4" xfId="4" applyNumberFormat="1" applyFont="1" applyFill="1" applyBorder="1" applyAlignment="1">
      <alignment horizontal="left" vertical="top" wrapText="1"/>
    </xf>
    <xf numFmtId="167" fontId="43" fillId="5" borderId="4" xfId="4" quotePrefix="1" applyNumberFormat="1" applyFont="1" applyFill="1" applyBorder="1" applyAlignment="1">
      <alignment horizontal="left" vertical="top" wrapText="1"/>
    </xf>
    <xf numFmtId="167" fontId="5" fillId="0" borderId="0" xfId="4" applyNumberFormat="1" applyAlignment="1">
      <alignment horizontal="left"/>
    </xf>
    <xf numFmtId="167" fontId="34" fillId="0" borderId="0" xfId="4" applyNumberFormat="1" applyFont="1" applyAlignment="1">
      <alignment horizontal="left" wrapText="1"/>
    </xf>
    <xf numFmtId="167" fontId="1" fillId="0" borderId="0" xfId="13" applyNumberFormat="1" applyFont="1"/>
    <xf numFmtId="0" fontId="44" fillId="6" borderId="0" xfId="0" applyFont="1" applyFill="1"/>
    <xf numFmtId="0" fontId="40" fillId="15" borderId="3" xfId="0" applyFont="1" applyFill="1" applyBorder="1" applyAlignment="1">
      <alignment horizontal="right"/>
    </xf>
    <xf numFmtId="0" fontId="41" fillId="0" borderId="1" xfId="0" applyFont="1" applyBorder="1"/>
    <xf numFmtId="2" fontId="41" fillId="0" borderId="1" xfId="0" applyNumberFormat="1" applyFont="1" applyBorder="1"/>
    <xf numFmtId="0" fontId="41" fillId="0" borderId="0" xfId="0" applyFont="1"/>
    <xf numFmtId="164" fontId="41" fillId="0" borderId="0" xfId="0" applyNumberFormat="1" applyFont="1"/>
    <xf numFmtId="0" fontId="45" fillId="21" borderId="24" xfId="0" applyFont="1" applyFill="1" applyBorder="1" applyAlignment="1">
      <alignment horizontal="left" vertical="center"/>
    </xf>
    <xf numFmtId="0" fontId="45" fillId="21" borderId="24" xfId="14" applyFont="1" applyFill="1" applyBorder="1" applyAlignment="1">
      <alignment vertical="center" wrapText="1"/>
    </xf>
    <xf numFmtId="0" fontId="17" fillId="22" borderId="5" xfId="0" applyFont="1" applyFill="1" applyBorder="1" applyAlignment="1">
      <alignment vertical="center" wrapText="1"/>
    </xf>
    <xf numFmtId="3" fontId="45" fillId="21" borderId="25" xfId="0" applyNumberFormat="1" applyFont="1" applyFill="1" applyBorder="1" applyAlignment="1">
      <alignment horizontal="left" vertical="center" wrapText="1"/>
    </xf>
    <xf numFmtId="9" fontId="41" fillId="0" borderId="1" xfId="0" applyNumberFormat="1" applyFont="1" applyBorder="1" applyAlignment="1">
      <alignment horizontal="center"/>
    </xf>
    <xf numFmtId="3" fontId="45" fillId="21" borderId="25" xfId="0" applyNumberFormat="1" applyFont="1" applyFill="1" applyBorder="1" applyAlignment="1">
      <alignment horizontal="left" vertical="center"/>
    </xf>
    <xf numFmtId="2" fontId="17" fillId="23" borderId="9" xfId="0" applyNumberFormat="1" applyFont="1" applyFill="1" applyBorder="1"/>
    <xf numFmtId="2" fontId="17" fillId="23" borderId="3" xfId="0" applyNumberFormat="1" applyFont="1" applyFill="1" applyBorder="1"/>
    <xf numFmtId="0" fontId="17" fillId="23" borderId="16" xfId="0" applyFont="1" applyFill="1" applyBorder="1"/>
    <xf numFmtId="2" fontId="17" fillId="0" borderId="27" xfId="0" applyNumberFormat="1" applyFont="1" applyBorder="1"/>
    <xf numFmtId="2" fontId="17" fillId="0" borderId="0" xfId="0" applyNumberFormat="1" applyFont="1" applyBorder="1"/>
    <xf numFmtId="0" fontId="17" fillId="0" borderId="0" xfId="0" applyFont="1" applyBorder="1"/>
    <xf numFmtId="0" fontId="17" fillId="0" borderId="10" xfId="0" applyFont="1" applyBorder="1"/>
    <xf numFmtId="2" fontId="17" fillId="0" borderId="28" xfId="0" applyNumberFormat="1" applyFont="1" applyBorder="1"/>
    <xf numFmtId="2" fontId="17" fillId="0" borderId="5" xfId="0" applyNumberFormat="1" applyFont="1" applyBorder="1"/>
    <xf numFmtId="0" fontId="17" fillId="0" borderId="5" xfId="0" applyFont="1" applyBorder="1"/>
    <xf numFmtId="0" fontId="17" fillId="0" borderId="14" xfId="0" applyFont="1" applyBorder="1"/>
    <xf numFmtId="2" fontId="17" fillId="23" borderId="0" xfId="0" applyNumberFormat="1" applyFont="1" applyFill="1" applyBorder="1"/>
    <xf numFmtId="0" fontId="17" fillId="23" borderId="0" xfId="0" applyFont="1" applyFill="1" applyBorder="1"/>
    <xf numFmtId="9" fontId="17" fillId="23" borderId="0" xfId="0" applyNumberFormat="1" applyFont="1" applyFill="1" applyBorder="1"/>
    <xf numFmtId="9" fontId="17" fillId="0" borderId="0" xfId="0" applyNumberFormat="1" applyFont="1" applyBorder="1"/>
    <xf numFmtId="2" fontId="17" fillId="24" borderId="0" xfId="0" applyNumberFormat="1" applyFont="1" applyFill="1" applyBorder="1"/>
    <xf numFmtId="0" fontId="17" fillId="24" borderId="0" xfId="0" applyFont="1" applyFill="1" applyBorder="1"/>
    <xf numFmtId="9" fontId="17" fillId="24" borderId="0" xfId="0" applyNumberFormat="1" applyFont="1" applyFill="1" applyBorder="1"/>
    <xf numFmtId="0" fontId="0" fillId="25" borderId="0" xfId="0" applyFill="1"/>
    <xf numFmtId="0" fontId="17" fillId="25" borderId="9" xfId="0" applyFont="1" applyFill="1" applyBorder="1" applyAlignment="1">
      <alignment vertical="center" wrapText="1"/>
    </xf>
    <xf numFmtId="0" fontId="17" fillId="25" borderId="3" xfId="0" applyFont="1" applyFill="1" applyBorder="1" applyAlignment="1">
      <alignment vertical="center" wrapText="1"/>
    </xf>
    <xf numFmtId="0" fontId="17" fillId="25" borderId="16" xfId="0" applyFont="1" applyFill="1" applyBorder="1" applyAlignment="1">
      <alignment vertical="center" wrapText="1"/>
    </xf>
    <xf numFmtId="2" fontId="17" fillId="23" borderId="27" xfId="0" applyNumberFormat="1" applyFont="1" applyFill="1" applyBorder="1"/>
    <xf numFmtId="0" fontId="17" fillId="23" borderId="10" xfId="0" applyFont="1" applyFill="1" applyBorder="1"/>
    <xf numFmtId="9" fontId="17" fillId="23" borderId="27" xfId="0" applyNumberFormat="1" applyFont="1" applyFill="1" applyBorder="1"/>
    <xf numFmtId="9" fontId="17" fillId="23" borderId="10" xfId="0" applyNumberFormat="1" applyFont="1" applyFill="1" applyBorder="1"/>
    <xf numFmtId="9" fontId="17" fillId="0" borderId="27" xfId="0" applyNumberFormat="1" applyFont="1" applyBorder="1"/>
    <xf numFmtId="9" fontId="17" fillId="0" borderId="10" xfId="0" applyNumberFormat="1" applyFont="1" applyBorder="1"/>
    <xf numFmtId="9" fontId="17" fillId="23" borderId="9" xfId="0" applyNumberFormat="1" applyFont="1" applyFill="1" applyBorder="1"/>
    <xf numFmtId="9" fontId="17" fillId="23" borderId="3" xfId="0" applyNumberFormat="1" applyFont="1" applyFill="1" applyBorder="1"/>
    <xf numFmtId="9" fontId="17" fillId="23" borderId="16" xfId="0" applyNumberFormat="1" applyFont="1" applyFill="1" applyBorder="1"/>
    <xf numFmtId="9" fontId="17" fillId="0" borderId="28" xfId="0" applyNumberFormat="1" applyFont="1" applyBorder="1"/>
    <xf numFmtId="9" fontId="17" fillId="0" borderId="5" xfId="0" applyNumberFormat="1" applyFont="1" applyBorder="1"/>
    <xf numFmtId="9" fontId="17" fillId="0" borderId="14" xfId="0" applyNumberFormat="1" applyFont="1" applyBorder="1"/>
    <xf numFmtId="0" fontId="17" fillId="23" borderId="9" xfId="0" applyFont="1" applyFill="1" applyBorder="1"/>
    <xf numFmtId="0" fontId="17" fillId="0" borderId="27" xfId="0" applyFont="1" applyBorder="1"/>
    <xf numFmtId="0" fontId="17" fillId="23" borderId="27" xfId="0" applyFont="1" applyFill="1" applyBorder="1"/>
    <xf numFmtId="0" fontId="17" fillId="0" borderId="28" xfId="0" applyFont="1" applyBorder="1"/>
    <xf numFmtId="2" fontId="17" fillId="23" borderId="16" xfId="0" applyNumberFormat="1" applyFont="1" applyFill="1" applyBorder="1"/>
    <xf numFmtId="2" fontId="17" fillId="0" borderId="10" xfId="0" applyNumberFormat="1" applyFont="1" applyBorder="1"/>
    <xf numFmtId="2" fontId="17" fillId="23" borderId="10" xfId="0" applyNumberFormat="1" applyFont="1" applyFill="1" applyBorder="1"/>
    <xf numFmtId="2" fontId="17" fillId="0" borderId="14" xfId="0" applyNumberFormat="1" applyFont="1" applyBorder="1"/>
    <xf numFmtId="0" fontId="17" fillId="22" borderId="1" xfId="0" applyFont="1" applyFill="1" applyBorder="1" applyAlignment="1">
      <alignment vertical="center" wrapText="1"/>
    </xf>
    <xf numFmtId="0" fontId="17" fillId="25" borderId="6" xfId="0" applyFont="1" applyFill="1" applyBorder="1" applyAlignment="1">
      <alignment vertical="center" wrapText="1"/>
    </xf>
    <xf numFmtId="2" fontId="17" fillId="23" borderId="6" xfId="0" applyNumberFormat="1" applyFont="1" applyFill="1" applyBorder="1"/>
    <xf numFmtId="2" fontId="17" fillId="0" borderId="6" xfId="0" applyNumberFormat="1" applyFont="1" applyBorder="1"/>
    <xf numFmtId="2" fontId="17" fillId="0" borderId="15" xfId="0" applyNumberFormat="1" applyFont="1" applyBorder="1"/>
    <xf numFmtId="0" fontId="17" fillId="23" borderId="6" xfId="0" applyFont="1" applyFill="1" applyBorder="1"/>
    <xf numFmtId="0" fontId="17" fillId="0" borderId="6" xfId="0" applyFont="1" applyBorder="1"/>
    <xf numFmtId="0" fontId="17" fillId="0" borderId="15" xfId="0" applyFont="1" applyBorder="1"/>
    <xf numFmtId="0" fontId="17" fillId="22" borderId="11" xfId="0" applyFont="1" applyFill="1" applyBorder="1" applyAlignment="1">
      <alignment horizontal="left" vertical="center" wrapText="1"/>
    </xf>
    <xf numFmtId="0" fontId="17" fillId="25" borderId="27" xfId="0" applyFont="1" applyFill="1" applyBorder="1" applyAlignment="1">
      <alignment vertical="center" wrapText="1"/>
    </xf>
    <xf numFmtId="0" fontId="11" fillId="25" borderId="7" xfId="0" applyFont="1" applyFill="1" applyBorder="1" applyAlignment="1">
      <alignment vertical="center"/>
    </xf>
    <xf numFmtId="0" fontId="17" fillId="22" borderId="1" xfId="0" applyFont="1" applyFill="1" applyBorder="1" applyAlignment="1">
      <alignment horizontal="left" vertical="center" wrapText="1"/>
    </xf>
    <xf numFmtId="9" fontId="17" fillId="23" borderId="6" xfId="0" applyNumberFormat="1" applyFont="1" applyFill="1" applyBorder="1"/>
    <xf numFmtId="9" fontId="17" fillId="0" borderId="6" xfId="0" applyNumberFormat="1" applyFont="1" applyBorder="1"/>
    <xf numFmtId="9" fontId="17" fillId="0" borderId="15" xfId="0" applyNumberFormat="1" applyFont="1" applyBorder="1"/>
    <xf numFmtId="9" fontId="17" fillId="0" borderId="11" xfId="0" applyNumberFormat="1" applyFont="1" applyBorder="1"/>
    <xf numFmtId="9" fontId="17" fillId="0" borderId="26" xfId="0" applyNumberFormat="1" applyFont="1" applyBorder="1"/>
    <xf numFmtId="9" fontId="17" fillId="0" borderId="8" xfId="0" applyNumberFormat="1" applyFont="1" applyBorder="1"/>
    <xf numFmtId="0" fontId="17" fillId="0" borderId="11" xfId="0" applyFont="1" applyBorder="1"/>
    <xf numFmtId="0" fontId="17" fillId="0" borderId="8" xfId="0" applyFont="1" applyBorder="1"/>
    <xf numFmtId="2" fontId="17" fillId="0" borderId="11" xfId="0" applyNumberFormat="1" applyFont="1" applyBorder="1"/>
    <xf numFmtId="2" fontId="17" fillId="0" borderId="26" xfId="0" applyNumberFormat="1" applyFont="1" applyBorder="1"/>
    <xf numFmtId="2" fontId="17" fillId="0" borderId="8" xfId="0" applyNumberFormat="1" applyFont="1" applyBorder="1"/>
    <xf numFmtId="2" fontId="17" fillId="0" borderId="1" xfId="0" applyNumberFormat="1" applyFont="1" applyBorder="1"/>
    <xf numFmtId="0" fontId="17" fillId="0" borderId="1" xfId="0" applyFont="1" applyBorder="1"/>
    <xf numFmtId="9" fontId="17" fillId="0" borderId="1" xfId="0" applyNumberFormat="1" applyFont="1" applyBorder="1"/>
    <xf numFmtId="2" fontId="17" fillId="23" borderId="7" xfId="0" applyNumberFormat="1" applyFont="1" applyFill="1" applyBorder="1"/>
    <xf numFmtId="2" fontId="17" fillId="23" borderId="15" xfId="0" applyNumberFormat="1" applyFont="1" applyFill="1" applyBorder="1"/>
    <xf numFmtId="0" fontId="17" fillId="24" borderId="7" xfId="0" applyFont="1" applyFill="1" applyBorder="1"/>
    <xf numFmtId="0" fontId="17" fillId="23" borderId="7" xfId="0" applyFont="1" applyFill="1" applyBorder="1"/>
    <xf numFmtId="0" fontId="17" fillId="23" borderId="3" xfId="0" applyFont="1" applyFill="1" applyBorder="1"/>
    <xf numFmtId="2" fontId="17" fillId="23" borderId="5" xfId="0" applyNumberFormat="1" applyFont="1" applyFill="1" applyBorder="1"/>
    <xf numFmtId="0" fontId="17" fillId="23" borderId="15" xfId="0" applyFont="1" applyFill="1" applyBorder="1"/>
    <xf numFmtId="0" fontId="17" fillId="23" borderId="1" xfId="0" applyFont="1" applyFill="1" applyBorder="1"/>
    <xf numFmtId="2" fontId="17" fillId="23" borderId="1" xfId="0" applyNumberFormat="1" applyFont="1" applyFill="1" applyBorder="1"/>
    <xf numFmtId="2" fontId="17" fillId="23" borderId="28" xfId="0" applyNumberFormat="1" applyFont="1" applyFill="1" applyBorder="1"/>
    <xf numFmtId="2" fontId="17" fillId="23" borderId="14" xfId="0" applyNumberFormat="1" applyFont="1" applyFill="1" applyBorder="1"/>
    <xf numFmtId="2" fontId="17" fillId="23" borderId="11" xfId="0" applyNumberFormat="1" applyFont="1" applyFill="1" applyBorder="1"/>
    <xf numFmtId="2" fontId="17" fillId="23" borderId="26" xfId="0" applyNumberFormat="1" applyFont="1" applyFill="1" applyBorder="1"/>
    <xf numFmtId="2" fontId="17" fillId="23" borderId="8" xfId="0" applyNumberFormat="1" applyFont="1" applyFill="1" applyBorder="1"/>
    <xf numFmtId="0" fontId="17" fillId="23" borderId="11" xfId="0" applyFont="1" applyFill="1" applyBorder="1"/>
    <xf numFmtId="9" fontId="17" fillId="23" borderId="8" xfId="0" applyNumberFormat="1" applyFont="1" applyFill="1" applyBorder="1"/>
    <xf numFmtId="0" fontId="17" fillId="23" borderId="28" xfId="0" applyFont="1" applyFill="1" applyBorder="1"/>
    <xf numFmtId="9" fontId="17" fillId="23" borderId="14" xfId="0" applyNumberFormat="1" applyFont="1" applyFill="1" applyBorder="1"/>
    <xf numFmtId="167" fontId="0" fillId="0" borderId="30" xfId="0" applyNumberFormat="1" applyBorder="1"/>
    <xf numFmtId="167" fontId="12" fillId="0" borderId="30" xfId="4" applyNumberFormat="1" applyFont="1" applyBorder="1"/>
    <xf numFmtId="167" fontId="0" fillId="0" borderId="0" xfId="0" applyNumberFormat="1" applyBorder="1"/>
    <xf numFmtId="167" fontId="12" fillId="0" borderId="0" xfId="4" applyNumberFormat="1" applyFont="1" applyBorder="1"/>
    <xf numFmtId="167" fontId="5" fillId="0" borderId="0" xfId="0" applyNumberFormat="1" applyFont="1" applyBorder="1"/>
    <xf numFmtId="167" fontId="0" fillId="0" borderId="2" xfId="0" applyNumberFormat="1" applyBorder="1"/>
    <xf numFmtId="167" fontId="12" fillId="0" borderId="2" xfId="4" applyNumberFormat="1" applyFont="1" applyBorder="1"/>
    <xf numFmtId="167" fontId="12" fillId="0" borderId="29" xfId="4" applyNumberFormat="1" applyFont="1" applyBorder="1"/>
    <xf numFmtId="167" fontId="0" fillId="0" borderId="29" xfId="0" applyNumberFormat="1" applyBorder="1"/>
    <xf numFmtId="167" fontId="5" fillId="0" borderId="2" xfId="4" applyNumberFormat="1" applyBorder="1"/>
    <xf numFmtId="167" fontId="5" fillId="0" borderId="30" xfId="4" applyNumberFormat="1" applyBorder="1"/>
    <xf numFmtId="0" fontId="5" fillId="0" borderId="0" xfId="4" applyBorder="1"/>
    <xf numFmtId="0" fontId="0" fillId="0" borderId="2" xfId="0" applyBorder="1"/>
    <xf numFmtId="9" fontId="17" fillId="23" borderId="11" xfId="0" applyNumberFormat="1" applyFont="1" applyFill="1" applyBorder="1"/>
    <xf numFmtId="9" fontId="17" fillId="23" borderId="26" xfId="0" applyNumberFormat="1" applyFont="1" applyFill="1" applyBorder="1"/>
    <xf numFmtId="167" fontId="43" fillId="5" borderId="3" xfId="4" applyNumberFormat="1" applyFont="1" applyFill="1" applyBorder="1" applyAlignment="1">
      <alignment horizontal="left" vertical="top" wrapText="1"/>
    </xf>
    <xf numFmtId="167" fontId="43" fillId="5" borderId="3" xfId="4" quotePrefix="1" applyNumberFormat="1" applyFont="1" applyFill="1" applyBorder="1" applyAlignment="1">
      <alignment horizontal="left" vertical="top" wrapText="1"/>
    </xf>
    <xf numFmtId="0" fontId="17" fillId="4" borderId="0" xfId="0" applyFont="1" applyFill="1" applyAlignment="1">
      <alignment horizontal="left" vertical="center"/>
    </xf>
    <xf numFmtId="0" fontId="18" fillId="4" borderId="0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vertical="center"/>
    </xf>
    <xf numFmtId="0" fontId="12" fillId="4" borderId="0" xfId="0" applyFont="1" applyFill="1" applyBorder="1" applyAlignment="1">
      <alignment vertical="center"/>
    </xf>
    <xf numFmtId="0" fontId="11" fillId="0" borderId="0" xfId="0" applyFont="1" applyFill="1" applyAlignment="1">
      <alignment horizontal="left"/>
    </xf>
    <xf numFmtId="0" fontId="17" fillId="22" borderId="11" xfId="0" applyFont="1" applyFill="1" applyBorder="1" applyAlignment="1">
      <alignment horizontal="center" vertical="center" wrapText="1"/>
    </xf>
    <xf numFmtId="0" fontId="17" fillId="22" borderId="26" xfId="0" applyFont="1" applyFill="1" applyBorder="1" applyAlignment="1">
      <alignment horizontal="center" vertical="center" wrapText="1"/>
    </xf>
    <xf numFmtId="0" fontId="17" fillId="22" borderId="8" xfId="0" applyFont="1" applyFill="1" applyBorder="1" applyAlignment="1">
      <alignment horizontal="center" vertical="center" wrapText="1"/>
    </xf>
    <xf numFmtId="0" fontId="17" fillId="25" borderId="9" xfId="0" applyFont="1" applyFill="1" applyBorder="1" applyAlignment="1">
      <alignment horizontal="center" vertical="center" wrapText="1"/>
    </xf>
    <xf numFmtId="0" fontId="17" fillId="25" borderId="3" xfId="0" applyFont="1" applyFill="1" applyBorder="1" applyAlignment="1">
      <alignment horizontal="center" vertical="center" wrapText="1"/>
    </xf>
    <xf numFmtId="0" fontId="17" fillId="25" borderId="16" xfId="0" applyFont="1" applyFill="1" applyBorder="1" applyAlignment="1">
      <alignment horizontal="center" vertical="center" wrapText="1"/>
    </xf>
    <xf numFmtId="0" fontId="17" fillId="22" borderId="11" xfId="0" applyFont="1" applyFill="1" applyBorder="1" applyAlignment="1">
      <alignment horizontal="center" vertical="center"/>
    </xf>
    <xf numFmtId="0" fontId="17" fillId="22" borderId="26" xfId="0" applyFont="1" applyFill="1" applyBorder="1" applyAlignment="1">
      <alignment horizontal="center" vertical="center"/>
    </xf>
    <xf numFmtId="0" fontId="17" fillId="22" borderId="8" xfId="0" applyFont="1" applyFill="1" applyBorder="1" applyAlignment="1">
      <alignment horizontal="center" vertical="center"/>
    </xf>
  </cellXfs>
  <cellStyles count="15">
    <cellStyle name="20% - Colore 2" xfId="12" xr:uid="{3E3DAF22-4D86-48A9-B6EE-8D230C1E993C}"/>
    <cellStyle name="Comma" xfId="3" builtinId="3"/>
    <cellStyle name="Comma 2" xfId="13" xr:uid="{0ABA8B51-FCCD-40DB-958F-AE78849A8FFE}"/>
    <cellStyle name="Hyperlink" xfId="2" builtinId="8"/>
    <cellStyle name="Normal" xfId="0" builtinId="0"/>
    <cellStyle name="Normal 10" xfId="6" xr:uid="{E1BCE1F9-C32B-49FB-A63B-D516C5E840D2}"/>
    <cellStyle name="Normal 10 2" xfId="11" xr:uid="{403CABF5-5076-4EF0-B1C7-90DFA4621072}"/>
    <cellStyle name="Normal 13" xfId="5" xr:uid="{7795B802-A17D-4590-A427-E52A73DAE426}"/>
    <cellStyle name="Normal 15" xfId="8" xr:uid="{ECC42FCF-829B-4185-889D-06A7EB4A5E0F}"/>
    <cellStyle name="Normal 2" xfId="4" xr:uid="{81BCDB32-370A-45D4-8768-8E71CE87AC81}"/>
    <cellStyle name="Normal 3 2" xfId="9" xr:uid="{5199F4FA-30A6-4F2B-B914-9F4ECA1F08E9}"/>
    <cellStyle name="Normal 3 2 2" xfId="7" xr:uid="{AB77C6EE-5FAA-4EA6-92D0-2986F2803EAB}"/>
    <cellStyle name="Normal 4" xfId="14" xr:uid="{C3AFA141-A2C0-4D00-BCC8-D2E525C207DA}"/>
    <cellStyle name="Normal 4 2" xfId="10" xr:uid="{87BDABB2-3FF4-448F-8C91-A21FFDA39A5E}"/>
    <cellStyle name="Percent" xfId="1" builtinId="5"/>
  </cellStyles>
  <dxfs count="1"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0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94</xdr:row>
      <xdr:rowOff>28574</xdr:rowOff>
    </xdr:from>
    <xdr:to>
      <xdr:col>23</xdr:col>
      <xdr:colOff>19050</xdr:colOff>
      <xdr:row>109</xdr:row>
      <xdr:rowOff>95249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2C58F46-FB38-43D0-BA4F-B8E9D872A8B1}"/>
            </a:ext>
          </a:extLst>
        </xdr:cNvPr>
        <xdr:cNvSpPr txBox="1"/>
      </xdr:nvSpPr>
      <xdr:spPr>
        <a:xfrm>
          <a:off x="13115925" y="18335624"/>
          <a:ext cx="7991475" cy="33147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 (single-family) Buidlings 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49</xdr:row>
      <xdr:rowOff>373855</xdr:rowOff>
    </xdr:from>
    <xdr:to>
      <xdr:col>21</xdr:col>
      <xdr:colOff>638175</xdr:colOff>
      <xdr:row>66</xdr:row>
      <xdr:rowOff>11905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16675894" y="9708355"/>
          <a:ext cx="8096250" cy="312658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 (single-family) Buidlings 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369094</xdr:colOff>
      <xdr:row>2</xdr:row>
      <xdr:rowOff>11907</xdr:rowOff>
    </xdr:from>
    <xdr:to>
      <xdr:col>11</xdr:col>
      <xdr:colOff>978694</xdr:colOff>
      <xdr:row>4</xdr:row>
      <xdr:rowOff>59532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8BA1B8-386A-4E25-AFD6-2AE44A036503}"/>
            </a:ext>
          </a:extLst>
        </xdr:cNvPr>
        <xdr:cNvSpPr txBox="1"/>
      </xdr:nvSpPr>
      <xdr:spPr>
        <a:xfrm>
          <a:off x="4798219" y="402432"/>
          <a:ext cx="5810250" cy="6191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Parameter MATCH/VLookup in Rows 1	</a:t>
          </a:r>
          <a:r>
            <a:rPr lang="en-US" sz="1100"/>
            <a:t>• VT attributes in row-6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• VT parameter descriptions in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ow-7	</a:t>
          </a:r>
          <a:r>
            <a:rPr lang="en-US" sz="1100"/>
            <a:t>• Units in row-8</a:t>
          </a:r>
          <a:r>
            <a:rPr lang="en-US" sz="1100" baseline="0"/>
            <a:t> 	</a:t>
          </a:r>
          <a:r>
            <a:rPr lang="en-US" sz="1100"/>
            <a:t>• Data in row-9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/>
            <a:t>Note</a:t>
          </a:r>
          <a:r>
            <a:rPr lang="en-US" sz="1100" i="1" baseline="0"/>
            <a:t> that some columns may be hidden if not used for Starter</a:t>
          </a:r>
          <a:endParaRPr lang="en-US" sz="1100" i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_TIMES%20Models/Irish-TIMES-model/VT_IE_RS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TIMES-DK_21210213/SubRES_TMPL/SubRes_RES_Tech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TIMES-DK_20200203/SubRES_TMPL/SubRes_RES_Tech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Git_TIMES%20Models/Irish-TIMES-model/Connected_Data/SubRes_RSD-COM_HC_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VT-Starter(v1.0)/SubRES_TMPL/SubRES_NT-RS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tro"/>
      <sheetName val="Regions"/>
      <sheetName val="RES"/>
      <sheetName val="SETUP"/>
      <sheetName val="EnergyBalance"/>
      <sheetName val="RSD_Balance"/>
      <sheetName val="Fuel-Age_Adj"/>
      <sheetName val="COMM"/>
      <sheetName val="EMIS"/>
      <sheetName val="Sector_Fuels"/>
      <sheetName val="ArchetypeDemand"/>
      <sheetName val="Non-ArchetypeDemand"/>
      <sheetName val="DwellingStocks"/>
      <sheetName val="SHWLP-Apt"/>
      <sheetName val="SHWLP-Att"/>
      <sheetName val="SHWLP-Det"/>
      <sheetName val="ApartmentEnergyData"/>
      <sheetName val="AttachedEnergyData"/>
      <sheetName val="DettachedEnergyData"/>
    </sheetNames>
    <sheetDataSet>
      <sheetData sheetId="0"/>
      <sheetData sheetId="1"/>
      <sheetData sheetId="2">
        <row r="3">
          <cell r="C3" t="str">
            <v>IE</v>
          </cell>
          <cell r="D3" t="str">
            <v>National</v>
          </cell>
        </row>
      </sheetData>
      <sheetData sheetId="3"/>
      <sheetData sheetId="4">
        <row r="10">
          <cell r="B10" t="str">
            <v>RSDOILLPG</v>
          </cell>
        </row>
        <row r="12">
          <cell r="B12" t="str">
            <v>RSDOILKER</v>
          </cell>
        </row>
        <row r="16">
          <cell r="B16" t="str">
            <v>RSDGASNAT</v>
          </cell>
        </row>
        <row r="17">
          <cell r="B17" t="str">
            <v>RSDRENSOL</v>
          </cell>
        </row>
        <row r="18">
          <cell r="B18" t="str">
            <v>RSDBIOWOO</v>
          </cell>
        </row>
        <row r="19">
          <cell r="B19" t="str">
            <v>RSDBIOGAS</v>
          </cell>
        </row>
        <row r="26">
          <cell r="B26" t="str">
            <v>RSDELC</v>
          </cell>
        </row>
        <row r="27">
          <cell r="B27" t="str">
            <v>RSDHET</v>
          </cell>
        </row>
        <row r="53">
          <cell r="B53" t="str">
            <v>LT</v>
          </cell>
        </row>
        <row r="67">
          <cell r="B67" t="str">
            <v>N1</v>
          </cell>
        </row>
        <row r="68">
          <cell r="B68" t="str">
            <v>N2</v>
          </cell>
        </row>
        <row r="69">
          <cell r="B69" t="str">
            <v>N3</v>
          </cell>
        </row>
      </sheetData>
      <sheetData sheetId="5"/>
      <sheetData sheetId="6"/>
      <sheetData sheetId="7"/>
      <sheetData sheetId="8">
        <row r="6">
          <cell r="M6" t="str">
            <v>DEM</v>
          </cell>
        </row>
        <row r="7">
          <cell r="M7" t="str">
            <v>DEM</v>
          </cell>
        </row>
        <row r="8">
          <cell r="M8" t="str">
            <v>DEM</v>
          </cell>
        </row>
        <row r="9">
          <cell r="O9" t="str">
            <v>RSDSH_Apt</v>
          </cell>
        </row>
        <row r="10">
          <cell r="O10" t="str">
            <v>RSDSH_Att</v>
          </cell>
        </row>
        <row r="11">
          <cell r="O11" t="str">
            <v>RSDSH_Det</v>
          </cell>
        </row>
        <row r="12">
          <cell r="O12" t="str">
            <v>RSDSC_Apt</v>
          </cell>
        </row>
        <row r="13">
          <cell r="O13" t="str">
            <v>RSDSC_Att</v>
          </cell>
        </row>
        <row r="14">
          <cell r="O14" t="str">
            <v>RSDSC_Det</v>
          </cell>
        </row>
        <row r="15">
          <cell r="O15" t="str">
            <v>RSDWH_Apt</v>
          </cell>
        </row>
        <row r="16">
          <cell r="O16" t="str">
            <v>RSDWH_Att</v>
          </cell>
        </row>
        <row r="17">
          <cell r="O17" t="str">
            <v>RSDWH_Det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ural gas boiler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Intro"/>
      <sheetName val="READ THIS"/>
      <sheetName val="HOU_Deta Boil"/>
      <sheetName val="HOU_Multi Boil"/>
      <sheetName val="HP, gas absorption,air-to-water"/>
      <sheetName val="HP, gas absorpt,brine-to-water"/>
      <sheetName val="HP, gas adsorpt,brine to water"/>
      <sheetName val="Heat pump, air-to-air"/>
      <sheetName val="Oil-fired boiler"/>
      <sheetName val="Natural gas boiler"/>
      <sheetName val="DH substation"/>
      <sheetName val="Biomass boiler, automatic"/>
      <sheetName val="Electric heating"/>
      <sheetName val="Solar heating"/>
      <sheetName val="Heat pump, air-to-water"/>
      <sheetName val="Heat pump, ground source"/>
      <sheetName val="Biomass boiler, manual"/>
      <sheetName val="Wood stove"/>
      <sheetName val="Heat pump, gas engine air-water"/>
      <sheetName val="Heat pump, gas engine Brine-wat"/>
      <sheetName val="Heat pump, ventilation"/>
      <sheetName val="Micro CHP, natural gas FC"/>
      <sheetName val="Micro CHP, hydrogen FC"/>
      <sheetName val="Micro CHP - Stirling engine"/>
      <sheetName val="Micro CHP - Gas engine"/>
      <sheetName val="DH network"/>
      <sheetName val="Electrical grid"/>
      <sheetName val="DBcompar after new tech ka sept"/>
      <sheetName val="MBcompar after new tech ka sept"/>
    </sheetNames>
    <sheetDataSet>
      <sheetData sheetId="0"/>
      <sheetData sheetId="1"/>
      <sheetData sheetId="2"/>
      <sheetData sheetId="3"/>
      <sheetData sheetId="4"/>
      <sheetData sheetId="5">
        <row r="8">
          <cell r="E8">
            <v>20</v>
          </cell>
          <cell r="F8">
            <v>9.6850000000000005</v>
          </cell>
          <cell r="G8">
            <v>0.17507500000000001</v>
          </cell>
          <cell r="H8">
            <v>0</v>
          </cell>
          <cell r="J8">
            <v>0.2</v>
          </cell>
          <cell r="L8"/>
          <cell r="M8"/>
          <cell r="N8"/>
          <cell r="O8"/>
          <cell r="Q8"/>
        </row>
        <row r="9">
          <cell r="B9">
            <v>2020</v>
          </cell>
          <cell r="E9">
            <v>20</v>
          </cell>
          <cell r="F9">
            <v>9.1038999999999994</v>
          </cell>
          <cell r="G9">
            <v>0.17507500000000001</v>
          </cell>
          <cell r="H9">
            <v>0</v>
          </cell>
          <cell r="L9"/>
          <cell r="M9"/>
          <cell r="N9"/>
          <cell r="O9"/>
          <cell r="Q9"/>
        </row>
        <row r="10">
          <cell r="B10">
            <v>2030</v>
          </cell>
          <cell r="E10">
            <v>20</v>
          </cell>
          <cell r="F10">
            <v>8.1935099999999998</v>
          </cell>
          <cell r="G10">
            <v>0.17507500000000001</v>
          </cell>
          <cell r="H10">
            <v>0</v>
          </cell>
          <cell r="L10"/>
          <cell r="M10"/>
          <cell r="N10"/>
          <cell r="O10"/>
          <cell r="Q10"/>
        </row>
        <row r="11">
          <cell r="B11">
            <v>2050</v>
          </cell>
          <cell r="E11">
            <v>20</v>
          </cell>
          <cell r="F11">
            <v>7.3741589999999997</v>
          </cell>
          <cell r="G11">
            <v>0.17507500000000001</v>
          </cell>
          <cell r="H11">
            <v>0</v>
          </cell>
          <cell r="L11"/>
          <cell r="M11"/>
          <cell r="N11"/>
          <cell r="O11"/>
          <cell r="Q11"/>
        </row>
      </sheetData>
      <sheetData sheetId="6">
        <row r="8">
          <cell r="E8">
            <v>20</v>
          </cell>
          <cell r="F8">
            <v>11.622</v>
          </cell>
          <cell r="G8">
            <v>0.17507500000000001</v>
          </cell>
          <cell r="H8">
            <v>0</v>
          </cell>
          <cell r="J8">
            <v>0.2</v>
          </cell>
          <cell r="K8"/>
          <cell r="L8"/>
          <cell r="M8"/>
          <cell r="N8"/>
          <cell r="O8"/>
        </row>
        <row r="9">
          <cell r="B9">
            <v>2020</v>
          </cell>
          <cell r="E9">
            <v>20</v>
          </cell>
          <cell r="F9">
            <v>10.951499999999999</v>
          </cell>
          <cell r="G9">
            <v>0.17507500000000001</v>
          </cell>
          <cell r="H9">
            <v>0</v>
          </cell>
          <cell r="K9"/>
          <cell r="L9"/>
          <cell r="M9"/>
          <cell r="N9"/>
          <cell r="O9"/>
        </row>
        <row r="10">
          <cell r="B10">
            <v>2030</v>
          </cell>
          <cell r="E10">
            <v>20</v>
          </cell>
          <cell r="F10">
            <v>9.8339999999999996</v>
          </cell>
          <cell r="G10">
            <v>0.17507500000000001</v>
          </cell>
          <cell r="H10">
            <v>0</v>
          </cell>
          <cell r="K10"/>
          <cell r="L10"/>
          <cell r="M10"/>
          <cell r="N10"/>
          <cell r="O10"/>
        </row>
        <row r="11">
          <cell r="B11">
            <v>2050</v>
          </cell>
          <cell r="E11">
            <v>20</v>
          </cell>
          <cell r="F11">
            <v>8.865499999999999</v>
          </cell>
          <cell r="G11">
            <v>0.17507500000000001</v>
          </cell>
          <cell r="H11">
            <v>0</v>
          </cell>
          <cell r="K11"/>
          <cell r="L11"/>
          <cell r="M11"/>
          <cell r="N11"/>
          <cell r="O11"/>
        </row>
      </sheetData>
      <sheetData sheetId="7">
        <row r="7">
          <cell r="L7"/>
          <cell r="M7"/>
          <cell r="N7"/>
          <cell r="O7"/>
          <cell r="P7"/>
        </row>
        <row r="8">
          <cell r="E8">
            <v>20</v>
          </cell>
          <cell r="F8">
            <v>10.43</v>
          </cell>
          <cell r="G8">
            <v>0.17507500000000001</v>
          </cell>
          <cell r="H8">
            <v>0</v>
          </cell>
          <cell r="J8">
            <v>0.2</v>
          </cell>
          <cell r="L8"/>
          <cell r="M8"/>
          <cell r="N8"/>
          <cell r="O8"/>
          <cell r="P8"/>
        </row>
        <row r="9">
          <cell r="B9">
            <v>2020</v>
          </cell>
          <cell r="E9">
            <v>20</v>
          </cell>
          <cell r="F9">
            <v>9.8041999999999998</v>
          </cell>
          <cell r="G9">
            <v>0.17507500000000001</v>
          </cell>
          <cell r="H9">
            <v>0</v>
          </cell>
          <cell r="L9"/>
          <cell r="M9"/>
          <cell r="N9"/>
          <cell r="O9"/>
          <cell r="P9"/>
        </row>
        <row r="10">
          <cell r="B10">
            <v>2030</v>
          </cell>
          <cell r="E10">
            <v>20</v>
          </cell>
          <cell r="F10">
            <v>8.8237800000000011</v>
          </cell>
          <cell r="G10">
            <v>0.17507500000000001</v>
          </cell>
          <cell r="H10">
            <v>0</v>
          </cell>
          <cell r="L10"/>
          <cell r="M10"/>
          <cell r="N10"/>
          <cell r="O10"/>
          <cell r="P10"/>
        </row>
        <row r="11">
          <cell r="B11">
            <v>2050</v>
          </cell>
          <cell r="E11">
            <v>20</v>
          </cell>
          <cell r="F11">
            <v>7.9414020000000001</v>
          </cell>
          <cell r="G11">
            <v>0.17507500000000001</v>
          </cell>
          <cell r="H11">
            <v>0</v>
          </cell>
        </row>
      </sheetData>
      <sheetData sheetId="8">
        <row r="9">
          <cell r="D9">
            <v>5</v>
          </cell>
          <cell r="E9">
            <v>12</v>
          </cell>
          <cell r="F9">
            <v>3.3525</v>
          </cell>
          <cell r="G9">
            <v>0.31662500000000005</v>
          </cell>
          <cell r="H9">
            <v>0</v>
          </cell>
          <cell r="J9">
            <v>8.3999999999999991E-2</v>
          </cell>
          <cell r="K9"/>
          <cell r="L9"/>
          <cell r="M9"/>
          <cell r="N9"/>
          <cell r="O9"/>
        </row>
        <row r="10">
          <cell r="B10">
            <v>2020</v>
          </cell>
          <cell r="D10">
            <v>5.0999999999999996</v>
          </cell>
          <cell r="E10">
            <v>12</v>
          </cell>
          <cell r="F10">
            <v>3.1662499999999998</v>
          </cell>
          <cell r="G10">
            <v>0.30110722454958749</v>
          </cell>
          <cell r="H10">
            <v>0</v>
          </cell>
          <cell r="J10">
            <v>8.3999999999999991E-2</v>
          </cell>
          <cell r="K10"/>
          <cell r="L10"/>
          <cell r="M10"/>
          <cell r="N10"/>
          <cell r="O10"/>
        </row>
        <row r="11">
          <cell r="B11">
            <v>2030</v>
          </cell>
          <cell r="D11">
            <v>4.0999999999999996</v>
          </cell>
          <cell r="E11">
            <v>12</v>
          </cell>
          <cell r="F11">
            <v>2.3591666666666664</v>
          </cell>
          <cell r="G11">
            <v>0.18154398435886526</v>
          </cell>
          <cell r="H11">
            <v>0</v>
          </cell>
          <cell r="J11">
            <v>0.14399999999999999</v>
          </cell>
          <cell r="K11"/>
          <cell r="L11"/>
          <cell r="M11"/>
          <cell r="N11"/>
          <cell r="O11"/>
        </row>
        <row r="12">
          <cell r="B12">
            <v>2050</v>
          </cell>
          <cell r="D12">
            <v>4.2</v>
          </cell>
          <cell r="E12">
            <v>12</v>
          </cell>
          <cell r="F12">
            <v>2.2349999999999999</v>
          </cell>
          <cell r="G12">
            <v>0.16422659088184083</v>
          </cell>
          <cell r="H12">
            <v>0</v>
          </cell>
          <cell r="J12">
            <v>0.14399999999999999</v>
          </cell>
          <cell r="K12"/>
          <cell r="L12"/>
          <cell r="M12"/>
          <cell r="N12"/>
          <cell r="O12"/>
        </row>
        <row r="14">
          <cell r="E14">
            <v>12</v>
          </cell>
          <cell r="F14">
            <v>3.5760000000000001</v>
          </cell>
          <cell r="G14">
            <v>0.50660000000000005</v>
          </cell>
          <cell r="H14">
            <v>0</v>
          </cell>
          <cell r="J14">
            <v>8.3999999999999991E-2</v>
          </cell>
          <cell r="K14"/>
          <cell r="L14"/>
          <cell r="M14"/>
          <cell r="N14"/>
          <cell r="O14"/>
        </row>
        <row r="15">
          <cell r="B15">
            <v>2020</v>
          </cell>
          <cell r="E15">
            <v>12</v>
          </cell>
          <cell r="F15">
            <v>3.2780000000000005</v>
          </cell>
          <cell r="G15">
            <v>0.48177155927934001</v>
          </cell>
          <cell r="H15">
            <v>0</v>
          </cell>
          <cell r="J15">
            <v>8.3999999999999991E-2</v>
          </cell>
          <cell r="K15"/>
          <cell r="L15"/>
          <cell r="M15"/>
          <cell r="N15"/>
          <cell r="O15"/>
        </row>
        <row r="16">
          <cell r="B16">
            <v>2030</v>
          </cell>
          <cell r="E16">
            <v>12</v>
          </cell>
          <cell r="F16">
            <v>3.8314285714285718</v>
          </cell>
          <cell r="G16">
            <v>0.31121825890091193</v>
          </cell>
          <cell r="H16">
            <v>0</v>
          </cell>
          <cell r="J16">
            <v>0.14399999999999999</v>
          </cell>
          <cell r="K16"/>
          <cell r="L16"/>
          <cell r="M16"/>
          <cell r="N16"/>
          <cell r="O16"/>
        </row>
        <row r="17">
          <cell r="B17">
            <v>2050</v>
          </cell>
          <cell r="E17">
            <v>12</v>
          </cell>
          <cell r="F17">
            <v>3.6185714285714288</v>
          </cell>
          <cell r="G17">
            <v>0.28153129865458426</v>
          </cell>
          <cell r="H17">
            <v>0</v>
          </cell>
          <cell r="J17">
            <v>0.14399999999999999</v>
          </cell>
          <cell r="K17"/>
          <cell r="L17"/>
          <cell r="M17"/>
          <cell r="N17"/>
          <cell r="O17"/>
        </row>
        <row r="27">
          <cell r="D27">
            <v>510</v>
          </cell>
        </row>
        <row r="28">
          <cell r="D28">
            <v>510</v>
          </cell>
        </row>
        <row r="29">
          <cell r="D29">
            <v>0</v>
          </cell>
        </row>
        <row r="30">
          <cell r="D30">
            <v>12</v>
          </cell>
        </row>
      </sheetData>
      <sheetData sheetId="9">
        <row r="8">
          <cell r="D8">
            <v>0.92</v>
          </cell>
          <cell r="E8">
            <v>20</v>
          </cell>
          <cell r="F8">
            <v>2.9800000000000004</v>
          </cell>
          <cell r="G8">
            <v>0.12389349999999999</v>
          </cell>
          <cell r="H8">
            <v>0</v>
          </cell>
          <cell r="J8">
            <v>0.13333333333333333</v>
          </cell>
          <cell r="K8">
            <v>0.5</v>
          </cell>
          <cell r="L8">
            <v>30</v>
          </cell>
          <cell r="M8">
            <v>0</v>
          </cell>
          <cell r="N8">
            <v>0</v>
          </cell>
          <cell r="O8">
            <v>0.03</v>
          </cell>
        </row>
        <row r="9">
          <cell r="B9">
            <v>2020</v>
          </cell>
          <cell r="D9">
            <v>0.92</v>
          </cell>
          <cell r="E9">
            <v>20</v>
          </cell>
          <cell r="F9">
            <v>2.9062412843031877</v>
          </cell>
          <cell r="G9">
            <v>0.12104745137212751</v>
          </cell>
          <cell r="H9">
            <v>0</v>
          </cell>
          <cell r="K9">
            <v>0.5</v>
          </cell>
          <cell r="L9">
            <v>25</v>
          </cell>
          <cell r="M9">
            <v>0</v>
          </cell>
          <cell r="N9">
            <v>0</v>
          </cell>
          <cell r="O9">
            <v>0.02</v>
          </cell>
        </row>
        <row r="10">
          <cell r="B10">
            <v>2030</v>
          </cell>
          <cell r="D10">
            <v>0.93</v>
          </cell>
          <cell r="E10">
            <v>20</v>
          </cell>
          <cell r="F10">
            <v>2.7641555270786178</v>
          </cell>
          <cell r="G10">
            <v>0.11708745441647805</v>
          </cell>
          <cell r="H10">
            <v>0</v>
          </cell>
          <cell r="K10">
            <v>0.5</v>
          </cell>
          <cell r="L10">
            <v>20</v>
          </cell>
          <cell r="M10">
            <v>0</v>
          </cell>
          <cell r="N10">
            <v>0</v>
          </cell>
          <cell r="O10">
            <v>0.01</v>
          </cell>
        </row>
        <row r="11">
          <cell r="B11">
            <v>2050</v>
          </cell>
          <cell r="D11">
            <v>0.95</v>
          </cell>
          <cell r="E11">
            <v>20</v>
          </cell>
          <cell r="F11">
            <v>2.5004840589043273</v>
          </cell>
          <cell r="G11">
            <v>0.10641146235617312</v>
          </cell>
          <cell r="H11">
            <v>0</v>
          </cell>
          <cell r="K11">
            <v>0.5</v>
          </cell>
          <cell r="L11">
            <v>15</v>
          </cell>
          <cell r="M11">
            <v>0</v>
          </cell>
          <cell r="N11">
            <v>0</v>
          </cell>
          <cell r="O11">
            <v>0.01</v>
          </cell>
        </row>
      </sheetData>
      <sheetData sheetId="10">
        <row r="8">
          <cell r="F8">
            <v>2.3839999999999999</v>
          </cell>
          <cell r="G8">
            <v>0.15604025000000002</v>
          </cell>
          <cell r="H8">
            <v>0</v>
          </cell>
          <cell r="J8">
            <v>0.2</v>
          </cell>
          <cell r="K8">
            <v>0</v>
          </cell>
          <cell r="L8">
            <v>20</v>
          </cell>
          <cell r="M8">
            <v>2</v>
          </cell>
          <cell r="N8">
            <v>0</v>
          </cell>
          <cell r="O8">
            <v>0</v>
          </cell>
        </row>
        <row r="9">
          <cell r="B9">
            <v>2020</v>
          </cell>
          <cell r="D9">
            <v>0.97</v>
          </cell>
          <cell r="E9">
            <v>20</v>
          </cell>
          <cell r="F9">
            <v>2.3249930274425501</v>
          </cell>
          <cell r="G9">
            <v>0.15250876421515935</v>
          </cell>
          <cell r="H9">
            <v>0</v>
          </cell>
          <cell r="K9">
            <v>0</v>
          </cell>
          <cell r="L9">
            <v>10</v>
          </cell>
          <cell r="M9">
            <v>1</v>
          </cell>
          <cell r="N9">
            <v>0</v>
          </cell>
          <cell r="O9">
            <v>0</v>
          </cell>
        </row>
        <row r="10">
          <cell r="B10">
            <v>2030</v>
          </cell>
          <cell r="D10">
            <v>0.98</v>
          </cell>
          <cell r="E10">
            <v>20</v>
          </cell>
          <cell r="F10">
            <v>2.2113244216628942</v>
          </cell>
          <cell r="G10">
            <v>0.14798962635393087</v>
          </cell>
          <cell r="H10">
            <v>0</v>
          </cell>
          <cell r="K10">
            <v>0</v>
          </cell>
          <cell r="L10">
            <v>5</v>
          </cell>
          <cell r="M10">
            <v>0.5</v>
          </cell>
          <cell r="N10">
            <v>0</v>
          </cell>
          <cell r="O10">
            <v>0</v>
          </cell>
        </row>
        <row r="11">
          <cell r="D11">
            <v>0.99</v>
          </cell>
          <cell r="E11">
            <v>20</v>
          </cell>
          <cell r="F11">
            <v>2.0003872471234621</v>
          </cell>
          <cell r="G11">
            <v>0.1346123529452164</v>
          </cell>
          <cell r="H11">
            <v>0</v>
          </cell>
          <cell r="K11">
            <v>0</v>
          </cell>
          <cell r="L11">
            <v>3</v>
          </cell>
          <cell r="M11">
            <v>0.25</v>
          </cell>
          <cell r="N11">
            <v>0</v>
          </cell>
          <cell r="O11">
            <v>0</v>
          </cell>
        </row>
      </sheetData>
      <sheetData sheetId="11">
        <row r="8">
          <cell r="D8">
            <v>1</v>
          </cell>
          <cell r="E8">
            <v>25</v>
          </cell>
          <cell r="F8">
            <v>1.4155</v>
          </cell>
          <cell r="G8">
            <v>3.5015000000000004E-2</v>
          </cell>
          <cell r="H8">
            <v>0</v>
          </cell>
          <cell r="J8">
            <v>0.2</v>
          </cell>
          <cell r="L8">
            <v>3.6505000000000001</v>
          </cell>
        </row>
        <row r="9">
          <cell r="B9">
            <v>2020</v>
          </cell>
          <cell r="D9">
            <v>1</v>
          </cell>
          <cell r="E9">
            <v>25</v>
          </cell>
          <cell r="F9">
            <v>1.3804646100440141</v>
          </cell>
          <cell r="G9">
            <v>3.4148335090562455E-2</v>
          </cell>
          <cell r="H9">
            <v>0</v>
          </cell>
          <cell r="L9">
            <v>3.5601455732714049</v>
          </cell>
        </row>
        <row r="10">
          <cell r="B10">
            <v>2030</v>
          </cell>
          <cell r="D10">
            <v>1</v>
          </cell>
          <cell r="E10">
            <v>25</v>
          </cell>
          <cell r="F10">
            <v>1.3129738753623432</v>
          </cell>
          <cell r="G10">
            <v>3.2478827443173756E-2</v>
          </cell>
          <cell r="H10">
            <v>0</v>
          </cell>
          <cell r="L10">
            <v>3.3860905206713063</v>
          </cell>
        </row>
        <row r="11">
          <cell r="B11">
            <v>2050</v>
          </cell>
          <cell r="D11">
            <v>1</v>
          </cell>
          <cell r="E11">
            <v>25</v>
          </cell>
          <cell r="F11">
            <v>1.1877299279795555</v>
          </cell>
          <cell r="G11">
            <v>2.9380687692125845E-2</v>
          </cell>
          <cell r="H11">
            <v>0</v>
          </cell>
          <cell r="L11">
            <v>3.0630929721578011</v>
          </cell>
        </row>
      </sheetData>
      <sheetData sheetId="12">
        <row r="8">
          <cell r="E8">
            <v>20</v>
          </cell>
          <cell r="F8">
            <v>4.3458333333333341</v>
          </cell>
          <cell r="H8">
            <v>0</v>
          </cell>
          <cell r="J8">
            <v>0.16666666666666666</v>
          </cell>
          <cell r="K8">
            <v>25</v>
          </cell>
          <cell r="L8">
            <v>90</v>
          </cell>
          <cell r="M8">
            <v>3</v>
          </cell>
          <cell r="N8">
            <v>4</v>
          </cell>
          <cell r="O8">
            <v>19</v>
          </cell>
        </row>
        <row r="9">
          <cell r="B9">
            <v>2020</v>
          </cell>
          <cell r="E9">
            <v>20</v>
          </cell>
          <cell r="F9">
            <v>5.0859222475305792</v>
          </cell>
          <cell r="H9">
            <v>0</v>
          </cell>
          <cell r="K9">
            <v>25</v>
          </cell>
          <cell r="L9">
            <v>70</v>
          </cell>
          <cell r="M9">
            <v>2</v>
          </cell>
          <cell r="N9">
            <v>4</v>
          </cell>
          <cell r="O9">
            <v>15</v>
          </cell>
        </row>
        <row r="10">
          <cell r="B10">
            <v>2030</v>
          </cell>
          <cell r="E10">
            <v>20</v>
          </cell>
          <cell r="F10">
            <v>4.8372721723875811</v>
          </cell>
          <cell r="H10">
            <v>0</v>
          </cell>
          <cell r="K10">
            <v>25</v>
          </cell>
          <cell r="L10">
            <v>50</v>
          </cell>
          <cell r="M10">
            <v>1</v>
          </cell>
          <cell r="N10">
            <v>4</v>
          </cell>
          <cell r="O10">
            <v>12</v>
          </cell>
        </row>
        <row r="11">
          <cell r="B11">
            <v>2050</v>
          </cell>
          <cell r="E11">
            <v>20</v>
          </cell>
          <cell r="F11">
            <v>4.375847103082573</v>
          </cell>
          <cell r="H11">
            <v>0</v>
          </cell>
          <cell r="K11">
            <v>25</v>
          </cell>
          <cell r="L11">
            <v>40</v>
          </cell>
          <cell r="M11">
            <v>0</v>
          </cell>
          <cell r="N11">
            <v>4</v>
          </cell>
          <cell r="O11">
            <v>10</v>
          </cell>
        </row>
      </sheetData>
      <sheetData sheetId="13">
        <row r="8">
          <cell r="D8">
            <v>1</v>
          </cell>
          <cell r="E8">
            <v>30</v>
          </cell>
          <cell r="F8">
            <v>2.2349999999999999</v>
          </cell>
          <cell r="G8">
            <v>3.7249999999999998E-2</v>
          </cell>
          <cell r="H8">
            <v>0</v>
          </cell>
          <cell r="J8">
            <v>0.2</v>
          </cell>
          <cell r="K8"/>
          <cell r="L8"/>
          <cell r="M8"/>
          <cell r="N8">
            <v>0</v>
          </cell>
          <cell r="O8">
            <v>0</v>
          </cell>
        </row>
        <row r="9">
          <cell r="B9">
            <v>2020</v>
          </cell>
          <cell r="D9">
            <v>1</v>
          </cell>
          <cell r="E9">
            <v>30</v>
          </cell>
          <cell r="F9">
            <v>2.179680963227391</v>
          </cell>
          <cell r="G9">
            <v>3.6328016053789852E-2</v>
          </cell>
          <cell r="H9">
            <v>0</v>
          </cell>
          <cell r="K9"/>
          <cell r="L9"/>
          <cell r="M9"/>
          <cell r="N9">
            <v>0</v>
          </cell>
          <cell r="O9">
            <v>0</v>
          </cell>
        </row>
        <row r="10">
          <cell r="B10">
            <v>2030</v>
          </cell>
          <cell r="D10">
            <v>1</v>
          </cell>
          <cell r="E10">
            <v>30</v>
          </cell>
          <cell r="F10">
            <v>2.0731166453089633</v>
          </cell>
          <cell r="G10">
            <v>3.4551944088482722E-2</v>
          </cell>
          <cell r="H10">
            <v>0</v>
          </cell>
          <cell r="K10"/>
          <cell r="L10"/>
          <cell r="M10"/>
          <cell r="N10">
            <v>0</v>
          </cell>
          <cell r="O10">
            <v>0</v>
          </cell>
        </row>
        <row r="11">
          <cell r="B11">
            <v>2050</v>
          </cell>
          <cell r="D11">
            <v>1</v>
          </cell>
          <cell r="E11">
            <v>30</v>
          </cell>
          <cell r="F11">
            <v>1.8753630441782456</v>
          </cell>
          <cell r="G11">
            <v>3.1256050736304095E-2</v>
          </cell>
          <cell r="H11">
            <v>0</v>
          </cell>
          <cell r="K11"/>
          <cell r="L11"/>
          <cell r="M11"/>
          <cell r="N11">
            <v>0</v>
          </cell>
          <cell r="O11">
            <v>0</v>
          </cell>
        </row>
      </sheetData>
      <sheetData sheetId="14">
        <row r="8">
          <cell r="E8">
            <v>20</v>
          </cell>
          <cell r="F8">
            <v>7.1428571428571415</v>
          </cell>
          <cell r="G8">
            <v>0.10642857142857143</v>
          </cell>
          <cell r="H8">
            <v>8.3233536957951024</v>
          </cell>
          <cell r="J8">
            <v>0.76190476190476175</v>
          </cell>
          <cell r="K8"/>
          <cell r="L8"/>
          <cell r="M8"/>
          <cell r="N8"/>
          <cell r="O8"/>
        </row>
        <row r="9">
          <cell r="B9">
            <v>2020</v>
          </cell>
          <cell r="E9">
            <v>25</v>
          </cell>
          <cell r="F9">
            <v>6.4285714285714279</v>
          </cell>
          <cell r="G9">
            <v>0.1037943315822567</v>
          </cell>
          <cell r="H9">
            <v>8.6189851432178486</v>
          </cell>
          <cell r="J9">
            <v>0.80952380952380953</v>
          </cell>
          <cell r="K9"/>
          <cell r="L9"/>
          <cell r="M9"/>
          <cell r="N9"/>
          <cell r="O9"/>
        </row>
        <row r="10">
          <cell r="B10">
            <v>2030</v>
          </cell>
          <cell r="E10">
            <v>30</v>
          </cell>
          <cell r="F10">
            <v>5.9523809523809526</v>
          </cell>
          <cell r="G10">
            <v>9.8719840252807778E-2</v>
          </cell>
          <cell r="H10">
            <v>11.742630769541696</v>
          </cell>
          <cell r="J10">
            <v>0.85714285714285698</v>
          </cell>
          <cell r="K10"/>
          <cell r="L10"/>
          <cell r="M10"/>
          <cell r="N10"/>
          <cell r="O10"/>
        </row>
        <row r="11">
          <cell r="B11">
            <v>2050</v>
          </cell>
          <cell r="E11">
            <v>30</v>
          </cell>
          <cell r="F11">
            <v>4.7619047619047619</v>
          </cell>
          <cell r="G11">
            <v>8.9303002103725979E-2</v>
          </cell>
          <cell r="H11">
            <v>17.103168588720809</v>
          </cell>
          <cell r="J11">
            <v>0.95238095238095233</v>
          </cell>
          <cell r="K11"/>
          <cell r="L11"/>
          <cell r="M11"/>
          <cell r="N11"/>
          <cell r="O11"/>
        </row>
      </sheetData>
      <sheetData sheetId="15">
        <row r="9">
          <cell r="E9">
            <v>18</v>
          </cell>
          <cell r="F9">
            <v>7.45</v>
          </cell>
          <cell r="G9">
            <v>0.21679500000000002</v>
          </cell>
          <cell r="H9">
            <v>0</v>
          </cell>
          <cell r="J9">
            <v>0.2</v>
          </cell>
          <cell r="K9"/>
          <cell r="L9"/>
          <cell r="M9"/>
          <cell r="N9"/>
          <cell r="O9"/>
        </row>
        <row r="10">
          <cell r="B10">
            <v>2020</v>
          </cell>
          <cell r="D10">
            <v>3.6749999999999998</v>
          </cell>
          <cell r="E10">
            <v>18</v>
          </cell>
          <cell r="F10">
            <v>7.0029999999999992</v>
          </cell>
          <cell r="G10">
            <v>0.20713396234501746</v>
          </cell>
          <cell r="H10">
            <v>0</v>
          </cell>
          <cell r="K10"/>
          <cell r="L10"/>
          <cell r="M10"/>
          <cell r="N10"/>
          <cell r="O10"/>
        </row>
        <row r="11">
          <cell r="B11">
            <v>2030</v>
          </cell>
          <cell r="D11">
            <v>3.875</v>
          </cell>
          <cell r="E11">
            <v>18</v>
          </cell>
          <cell r="F11">
            <v>6.3324999999999996</v>
          </cell>
          <cell r="G11">
            <v>0.19006189014921157</v>
          </cell>
          <cell r="H11">
            <v>0</v>
          </cell>
          <cell r="K11"/>
          <cell r="L11"/>
          <cell r="M11"/>
          <cell r="N11"/>
          <cell r="O11"/>
        </row>
        <row r="12">
          <cell r="B12">
            <v>2050</v>
          </cell>
          <cell r="D12">
            <v>4.05</v>
          </cell>
          <cell r="E12">
            <v>18</v>
          </cell>
          <cell r="F12">
            <v>5.6619999999999999</v>
          </cell>
          <cell r="G12">
            <v>0.17785762965173399</v>
          </cell>
          <cell r="H12">
            <v>0</v>
          </cell>
          <cell r="K12"/>
          <cell r="L12"/>
          <cell r="M12"/>
          <cell r="N12"/>
          <cell r="O12"/>
        </row>
        <row r="13">
          <cell r="D13"/>
        </row>
        <row r="14">
          <cell r="E14">
            <v>18</v>
          </cell>
          <cell r="F14">
            <v>13.0375</v>
          </cell>
          <cell r="G14">
            <v>0.54198749999999996</v>
          </cell>
          <cell r="H14">
            <v>0</v>
          </cell>
          <cell r="J14">
            <v>0.2</v>
          </cell>
          <cell r="K14"/>
          <cell r="L14"/>
          <cell r="M14"/>
          <cell r="N14"/>
          <cell r="O14"/>
        </row>
        <row r="15">
          <cell r="B15">
            <v>2020</v>
          </cell>
          <cell r="E15">
            <v>18</v>
          </cell>
          <cell r="F15">
            <v>12.2925</v>
          </cell>
          <cell r="G15">
            <v>0.51783490586254366</v>
          </cell>
          <cell r="H15">
            <v>0</v>
          </cell>
          <cell r="K15"/>
          <cell r="L15"/>
          <cell r="M15"/>
          <cell r="N15"/>
          <cell r="O15"/>
        </row>
        <row r="16">
          <cell r="B16">
            <v>2030</v>
          </cell>
          <cell r="E16">
            <v>18</v>
          </cell>
          <cell r="F16">
            <v>10.988750000000001</v>
          </cell>
          <cell r="G16">
            <v>0.47515472537302883</v>
          </cell>
          <cell r="H16">
            <v>0</v>
          </cell>
          <cell r="K16"/>
          <cell r="L16"/>
          <cell r="M16"/>
          <cell r="N16"/>
          <cell r="O16"/>
        </row>
        <row r="17">
          <cell r="B17">
            <v>2050</v>
          </cell>
          <cell r="E17">
            <v>18</v>
          </cell>
          <cell r="F17">
            <v>9.8712499999999999</v>
          </cell>
          <cell r="G17">
            <v>0.44464407412933504</v>
          </cell>
          <cell r="H17">
            <v>0</v>
          </cell>
          <cell r="K17"/>
          <cell r="L17"/>
          <cell r="M17"/>
          <cell r="N17"/>
          <cell r="O17"/>
        </row>
        <row r="30">
          <cell r="D30">
            <v>335</v>
          </cell>
        </row>
        <row r="31">
          <cell r="D31">
            <v>100</v>
          </cell>
        </row>
        <row r="32">
          <cell r="D32">
            <v>18</v>
          </cell>
        </row>
        <row r="33">
          <cell r="D33"/>
        </row>
      </sheetData>
      <sheetData sheetId="16">
        <row r="9">
          <cell r="D9">
            <v>3.6</v>
          </cell>
          <cell r="E9">
            <v>20</v>
          </cell>
          <cell r="F9">
            <v>11.920000000000002</v>
          </cell>
          <cell r="G9">
            <v>0.21679500000000002</v>
          </cell>
          <cell r="H9">
            <v>0</v>
          </cell>
          <cell r="J9">
            <v>0.2</v>
          </cell>
          <cell r="L9"/>
          <cell r="M9"/>
          <cell r="N9"/>
          <cell r="O9"/>
        </row>
        <row r="10">
          <cell r="B10">
            <v>2020</v>
          </cell>
          <cell r="D10">
            <v>3.7</v>
          </cell>
          <cell r="E10">
            <v>20</v>
          </cell>
          <cell r="F10">
            <v>11.175000000000001</v>
          </cell>
          <cell r="G10">
            <v>0.20713396234501746</v>
          </cell>
          <cell r="H10">
            <v>0</v>
          </cell>
          <cell r="L10"/>
          <cell r="M10"/>
          <cell r="N10"/>
          <cell r="O10"/>
        </row>
        <row r="11">
          <cell r="B11">
            <v>2030</v>
          </cell>
          <cell r="D11">
            <v>3.8</v>
          </cell>
          <cell r="E11">
            <v>20</v>
          </cell>
          <cell r="F11">
            <v>10.43</v>
          </cell>
          <cell r="G11">
            <v>0.19006189014921157</v>
          </cell>
          <cell r="H11">
            <v>0</v>
          </cell>
          <cell r="L11"/>
          <cell r="M11"/>
          <cell r="N11"/>
          <cell r="O11"/>
        </row>
        <row r="12">
          <cell r="B12">
            <v>2050</v>
          </cell>
          <cell r="D12">
            <v>3.95</v>
          </cell>
          <cell r="E12">
            <v>20</v>
          </cell>
          <cell r="F12">
            <v>8.94</v>
          </cell>
          <cell r="G12">
            <v>0.17785762965173399</v>
          </cell>
          <cell r="H12">
            <v>0</v>
          </cell>
          <cell r="L12"/>
          <cell r="M12"/>
          <cell r="N12"/>
          <cell r="O12"/>
        </row>
        <row r="14">
          <cell r="E14">
            <v>20</v>
          </cell>
          <cell r="F14">
            <v>22.35</v>
          </cell>
          <cell r="G14">
            <v>0.54198749999999996</v>
          </cell>
          <cell r="H14">
            <v>0</v>
          </cell>
          <cell r="J14">
            <v>0.2</v>
          </cell>
          <cell r="L14"/>
          <cell r="M14"/>
          <cell r="N14"/>
          <cell r="O14"/>
        </row>
        <row r="15">
          <cell r="B15">
            <v>2020</v>
          </cell>
          <cell r="E15">
            <v>20</v>
          </cell>
          <cell r="F15">
            <v>20.487500000000001</v>
          </cell>
          <cell r="G15">
            <v>0.51783490586254366</v>
          </cell>
          <cell r="H15">
            <v>0</v>
          </cell>
          <cell r="L15"/>
          <cell r="M15"/>
          <cell r="N15"/>
          <cell r="O15"/>
        </row>
        <row r="16">
          <cell r="B16">
            <v>2030</v>
          </cell>
          <cell r="E16">
            <v>20</v>
          </cell>
          <cell r="F16">
            <v>18.625</v>
          </cell>
          <cell r="G16">
            <v>0.47515472537302883</v>
          </cell>
          <cell r="H16">
            <v>0</v>
          </cell>
          <cell r="L16"/>
          <cell r="M16"/>
          <cell r="N16"/>
          <cell r="O16"/>
        </row>
        <row r="17">
          <cell r="B17">
            <v>2050</v>
          </cell>
          <cell r="E17">
            <v>20</v>
          </cell>
          <cell r="F17">
            <v>16.762499999999999</v>
          </cell>
          <cell r="G17">
            <v>0.44464407412933504</v>
          </cell>
          <cell r="H17">
            <v>0</v>
          </cell>
          <cell r="L17"/>
          <cell r="M17"/>
          <cell r="N17"/>
          <cell r="O17"/>
        </row>
        <row r="26">
          <cell r="D26">
            <v>450</v>
          </cell>
          <cell r="E26">
            <v>460</v>
          </cell>
        </row>
        <row r="27">
          <cell r="D27">
            <v>440</v>
          </cell>
          <cell r="E27">
            <v>450</v>
          </cell>
        </row>
        <row r="28">
          <cell r="D28">
            <v>380</v>
          </cell>
          <cell r="E28">
            <v>390</v>
          </cell>
        </row>
        <row r="29">
          <cell r="D29">
            <v>370</v>
          </cell>
          <cell r="E29">
            <v>380</v>
          </cell>
        </row>
      </sheetData>
      <sheetData sheetId="17"/>
      <sheetData sheetId="18">
        <row r="8">
          <cell r="D8">
            <v>0.65</v>
          </cell>
          <cell r="E8">
            <v>20</v>
          </cell>
          <cell r="F8">
            <v>3.104166666666667</v>
          </cell>
          <cell r="J8">
            <v>5.5999999999999994E-2</v>
          </cell>
          <cell r="K8">
            <v>25</v>
          </cell>
          <cell r="L8">
            <v>90</v>
          </cell>
          <cell r="M8">
            <v>320</v>
          </cell>
          <cell r="N8">
            <v>4</v>
          </cell>
          <cell r="O8">
            <v>50</v>
          </cell>
        </row>
        <row r="9">
          <cell r="B9">
            <v>2020</v>
          </cell>
          <cell r="D9">
            <v>0.7</v>
          </cell>
          <cell r="E9">
            <v>20</v>
          </cell>
          <cell r="F9">
            <v>3.7250000000000001</v>
          </cell>
          <cell r="K9">
            <v>25</v>
          </cell>
          <cell r="L9">
            <v>90</v>
          </cell>
          <cell r="M9">
            <v>125</v>
          </cell>
          <cell r="N9">
            <v>4</v>
          </cell>
          <cell r="O9">
            <v>40</v>
          </cell>
        </row>
        <row r="10">
          <cell r="B10">
            <v>2030</v>
          </cell>
          <cell r="D10">
            <v>0.75</v>
          </cell>
          <cell r="E10">
            <v>20</v>
          </cell>
          <cell r="F10">
            <v>6.5187499999999998</v>
          </cell>
          <cell r="K10">
            <v>25</v>
          </cell>
          <cell r="L10">
            <v>90</v>
          </cell>
          <cell r="M10">
            <v>100</v>
          </cell>
          <cell r="N10">
            <v>4</v>
          </cell>
          <cell r="O10">
            <v>30</v>
          </cell>
        </row>
        <row r="11">
          <cell r="B11">
            <v>2050</v>
          </cell>
          <cell r="D11">
            <v>0.75</v>
          </cell>
          <cell r="E11">
            <v>20</v>
          </cell>
          <cell r="F11">
            <v>5.7737500000000006</v>
          </cell>
          <cell r="K11">
            <v>25</v>
          </cell>
          <cell r="L11">
            <v>90</v>
          </cell>
          <cell r="M11">
            <v>100</v>
          </cell>
          <cell r="N11">
            <v>4</v>
          </cell>
          <cell r="O11">
            <v>25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12">
          <cell r="E12">
            <v>0.8</v>
          </cell>
        </row>
        <row r="13">
          <cell r="E13">
            <v>0.87</v>
          </cell>
        </row>
        <row r="14">
          <cell r="E14">
            <v>0.91</v>
          </cell>
        </row>
        <row r="15">
          <cell r="E15">
            <v>0.95</v>
          </cell>
        </row>
      </sheetData>
      <sheetData sheetId="2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"/>
      <sheetName val="RSD_Heat&amp;Cool"/>
      <sheetName val="COM_Heat&amp;Cool"/>
      <sheetName val="COM_mCHP"/>
      <sheetName val="JRC Summary"/>
      <sheetName val="2.1 HOB-oil_PT"/>
      <sheetName val="2.1 HOB-oil_PT_large"/>
      <sheetName val="2.2 HOB-gas_PT"/>
      <sheetName val="2.2 HOB-gas_PT_large"/>
      <sheetName val="2.3 HOB-biomass_PT"/>
      <sheetName val="2.3 HOB-biomass_PT_large"/>
      <sheetName val="2.4 HOB-wood_PT"/>
      <sheetName val="2.5 HP-e-air-to-air_PT"/>
      <sheetName val="2.5 HP-e-air-to-air_PT_large"/>
      <sheetName val="2.6 HP-e-air-to-water_PT"/>
      <sheetName val="2.6 HP-e-air-to-water_PT_large"/>
      <sheetName val="2.7 HP-e-ground_PT"/>
      <sheetName val="2.8 HP-e-groundwater"/>
      <sheetName val="2.9 HP-e-ventilation_PT"/>
      <sheetName val="2.10 GHP-a-airbrine-water"/>
      <sheetName val="2.11 GHP-ad-brine-water"/>
      <sheetName val="2.12 GHP-eng-airbrine-water"/>
      <sheetName val="2.13 GHP-eng-groundwater"/>
      <sheetName val="CHP-eng-micro-turbine"/>
      <sheetName val="CHP-eng-gas_PT"/>
      <sheetName val="CHP-eng-gas_PT_large"/>
      <sheetName val="CHP-eng-diesel"/>
      <sheetName val="CHP-eng-stirling"/>
      <sheetName val="CHP-fc-gas_PT"/>
      <sheetName val="CHP-fc-hydrogen_PT"/>
      <sheetName val="Solar_PT"/>
      <sheetName val="Solar_PT_large"/>
      <sheetName val="Electric_PT"/>
      <sheetName val="Storage_PT"/>
    </sheetNames>
    <sheetDataSet>
      <sheetData sheetId="0"/>
      <sheetData sheetId="1">
        <row r="5">
          <cell r="AA5">
            <v>78.826086956521735</v>
          </cell>
          <cell r="AC5">
            <v>78.826086956521735</v>
          </cell>
          <cell r="AD5">
            <v>78.826086956521735</v>
          </cell>
          <cell r="AE5">
            <v>78.826086956521735</v>
          </cell>
          <cell r="AF5">
            <v>1.3043478260869565</v>
          </cell>
        </row>
        <row r="6">
          <cell r="AA6">
            <v>82.767391304347825</v>
          </cell>
          <cell r="AC6">
            <v>82.767391304347825</v>
          </cell>
          <cell r="AD6">
            <v>82.767391304347825</v>
          </cell>
          <cell r="AE6">
            <v>82.767391304347825</v>
          </cell>
          <cell r="AF6">
            <v>1.3043478260869565</v>
          </cell>
        </row>
        <row r="7">
          <cell r="AA7">
            <v>62.01691785038426</v>
          </cell>
          <cell r="AC7">
            <v>62.01691785038426</v>
          </cell>
          <cell r="AD7">
            <v>62.01691785038426</v>
          </cell>
          <cell r="AE7">
            <v>62.01691785038426</v>
          </cell>
          <cell r="AF7">
            <v>1.2295081967213115</v>
          </cell>
        </row>
        <row r="8">
          <cell r="P8">
            <v>0.60759999999999992</v>
          </cell>
          <cell r="AA8">
            <v>65.117763742903477</v>
          </cell>
          <cell r="AC8">
            <v>65.117763742903477</v>
          </cell>
          <cell r="AD8">
            <v>65.117763742903477</v>
          </cell>
          <cell r="AE8">
            <v>65.117763742903477</v>
          </cell>
          <cell r="AF8">
            <v>1.2295081967213115</v>
          </cell>
        </row>
        <row r="9">
          <cell r="F9">
            <v>0.90100000000000002</v>
          </cell>
          <cell r="G9">
            <v>0.90100000000000002</v>
          </cell>
          <cell r="H9">
            <v>0.90100000000000002</v>
          </cell>
          <cell r="I9">
            <v>0.90100000000000002</v>
          </cell>
          <cell r="O9">
            <v>0.88227999999999995</v>
          </cell>
          <cell r="AA9">
            <v>325.38126012155396</v>
          </cell>
          <cell r="AC9">
            <v>300.73704094347181</v>
          </cell>
          <cell r="AD9">
            <v>251.44860258730745</v>
          </cell>
          <cell r="AE9">
            <v>251.44860258730745</v>
          </cell>
          <cell r="AF9">
            <v>14.316939890710385</v>
          </cell>
        </row>
        <row r="10">
          <cell r="F10">
            <v>0.80079999999999996</v>
          </cell>
          <cell r="G10">
            <v>0.82079999999999997</v>
          </cell>
          <cell r="H10">
            <v>0.82079999999999997</v>
          </cell>
          <cell r="I10">
            <v>0.82079999999999997</v>
          </cell>
          <cell r="AA10">
            <v>89.356293659586896</v>
          </cell>
          <cell r="AC10">
            <v>89.356293659586896</v>
          </cell>
          <cell r="AD10">
            <v>89.356293659586896</v>
          </cell>
          <cell r="AE10">
            <v>89.356293659586896</v>
          </cell>
          <cell r="AF10">
            <v>5.3472429210134127</v>
          </cell>
        </row>
        <row r="11">
          <cell r="F11">
            <v>0.86799999999999999</v>
          </cell>
          <cell r="G11">
            <v>0.86799999999999999</v>
          </cell>
          <cell r="H11">
            <v>0.86799999999999999</v>
          </cell>
          <cell r="I11">
            <v>0.86799999999999999</v>
          </cell>
          <cell r="AB11">
            <v>62.01691785038426</v>
          </cell>
          <cell r="AC11">
            <v>62.01691785038426</v>
          </cell>
          <cell r="AD11">
            <v>62.01691785038426</v>
          </cell>
          <cell r="AE11">
            <v>62.01691785038426</v>
          </cell>
          <cell r="AF11">
            <v>1.2295081967213115</v>
          </cell>
        </row>
        <row r="12">
          <cell r="F12">
            <v>0.86799999999999999</v>
          </cell>
          <cell r="G12">
            <v>0.86799999999999999</v>
          </cell>
          <cell r="H12">
            <v>0.86799999999999999</v>
          </cell>
          <cell r="I12">
            <v>0.86799999999999999</v>
          </cell>
          <cell r="AB12">
            <v>65.117763742903477</v>
          </cell>
          <cell r="AC12">
            <v>65.117763742903477</v>
          </cell>
          <cell r="AD12">
            <v>65.117763742903477</v>
          </cell>
          <cell r="AE12">
            <v>65.117763742903477</v>
          </cell>
          <cell r="AF12">
            <v>1.2295081967213115</v>
          </cell>
        </row>
        <row r="13">
          <cell r="F13">
            <v>0.88500000000000001</v>
          </cell>
          <cell r="G13">
            <v>0.88500000000000001</v>
          </cell>
          <cell r="H13">
            <v>0.88500000000000001</v>
          </cell>
          <cell r="I13">
            <v>0.88500000000000001</v>
          </cell>
          <cell r="AF13">
            <v>8.5714285714285712</v>
          </cell>
        </row>
        <row r="14">
          <cell r="F14">
            <v>0.88500000000000001</v>
          </cell>
          <cell r="G14">
            <v>0.88500000000000001</v>
          </cell>
          <cell r="H14">
            <v>0.88500000000000001</v>
          </cell>
          <cell r="I14">
            <v>0.88500000000000001</v>
          </cell>
          <cell r="AF14">
            <v>8.5714285714285712</v>
          </cell>
        </row>
        <row r="16">
          <cell r="F16">
            <v>1</v>
          </cell>
          <cell r="G16">
            <v>1</v>
          </cell>
          <cell r="H16">
            <v>1</v>
          </cell>
          <cell r="I16">
            <v>1</v>
          </cell>
          <cell r="AB16">
            <v>185</v>
          </cell>
          <cell r="AC16">
            <v>185</v>
          </cell>
          <cell r="AD16">
            <v>185</v>
          </cell>
          <cell r="AE16">
            <v>185</v>
          </cell>
          <cell r="AF16">
            <v>25</v>
          </cell>
        </row>
        <row r="18">
          <cell r="AB18">
            <v>606.94444444444434</v>
          </cell>
          <cell r="AC18">
            <v>549.44444444444434</v>
          </cell>
          <cell r="AD18">
            <v>523.8888888888888</v>
          </cell>
          <cell r="AE18">
            <v>523.8888888888888</v>
          </cell>
          <cell r="AF18">
            <v>16.666666666666668</v>
          </cell>
        </row>
        <row r="19">
          <cell r="AB19">
            <v>637.29166666666663</v>
          </cell>
          <cell r="AC19">
            <v>576.91666666666663</v>
          </cell>
          <cell r="AD19">
            <v>550.08333333333326</v>
          </cell>
          <cell r="AE19">
            <v>550.08333333333326</v>
          </cell>
          <cell r="AF19">
            <v>16.666666666666668</v>
          </cell>
        </row>
        <row r="20">
          <cell r="F20">
            <v>3.3</v>
          </cell>
          <cell r="G20">
            <v>3.7</v>
          </cell>
          <cell r="H20">
            <v>4</v>
          </cell>
          <cell r="I20">
            <v>4</v>
          </cell>
          <cell r="AB20">
            <v>212.19058823529411</v>
          </cell>
          <cell r="AC20">
            <v>212.19058823529411</v>
          </cell>
          <cell r="AD20">
            <v>191.20470588235293</v>
          </cell>
          <cell r="AE20">
            <v>191.20470588235293</v>
          </cell>
          <cell r="AF20">
            <v>7.0588235294117645</v>
          </cell>
        </row>
        <row r="21">
          <cell r="F21">
            <v>3.3</v>
          </cell>
          <cell r="G21">
            <v>3.7</v>
          </cell>
          <cell r="H21">
            <v>4</v>
          </cell>
          <cell r="I21">
            <v>4</v>
          </cell>
          <cell r="P21">
            <v>2.3099999999999996</v>
          </cell>
          <cell r="Q21">
            <v>2.59</v>
          </cell>
          <cell r="R21">
            <v>2.8</v>
          </cell>
          <cell r="S21">
            <v>2.8</v>
          </cell>
          <cell r="AB21">
            <v>382.30823529411765</v>
          </cell>
          <cell r="AC21">
            <v>382.30823529411765</v>
          </cell>
          <cell r="AD21">
            <v>361.32235294117646</v>
          </cell>
          <cell r="AE21">
            <v>361.32235294117646</v>
          </cell>
          <cell r="AF21">
            <v>7.0588235294117645</v>
          </cell>
        </row>
        <row r="22">
          <cell r="F22">
            <v>2.7249999999999996</v>
          </cell>
          <cell r="G22">
            <v>3.0250000000000004</v>
          </cell>
          <cell r="H22">
            <v>3.25</v>
          </cell>
          <cell r="I22">
            <v>3.25</v>
          </cell>
          <cell r="P22">
            <v>1.393</v>
          </cell>
          <cell r="Q22">
            <v>1.4770000000000001</v>
          </cell>
          <cell r="R22">
            <v>1.54</v>
          </cell>
          <cell r="S22">
            <v>1.54</v>
          </cell>
          <cell r="AB22">
            <v>706.69359398496226</v>
          </cell>
          <cell r="AC22">
            <v>682.09990977443601</v>
          </cell>
          <cell r="AD22">
            <v>560.47566917293238</v>
          </cell>
          <cell r="AE22">
            <v>560.47566917293238</v>
          </cell>
          <cell r="AF22">
            <v>18.980392156862745</v>
          </cell>
        </row>
        <row r="23">
          <cell r="F23">
            <v>3.92</v>
          </cell>
          <cell r="G23">
            <v>3.92</v>
          </cell>
          <cell r="H23">
            <v>3.92</v>
          </cell>
          <cell r="I23">
            <v>3.92</v>
          </cell>
          <cell r="AB23">
            <v>806.67391304347848</v>
          </cell>
          <cell r="AC23">
            <v>745.95652173913049</v>
          </cell>
          <cell r="AD23">
            <v>685.23913043478274</v>
          </cell>
          <cell r="AE23">
            <v>685.23913043478274</v>
          </cell>
          <cell r="AF23">
            <v>20</v>
          </cell>
        </row>
        <row r="24">
          <cell r="F24">
            <v>3.92</v>
          </cell>
          <cell r="G24">
            <v>3.92</v>
          </cell>
          <cell r="H24">
            <v>3.92</v>
          </cell>
          <cell r="I24">
            <v>3.92</v>
          </cell>
          <cell r="AB24">
            <v>963.84782608695673</v>
          </cell>
          <cell r="AC24">
            <v>903.13043478260863</v>
          </cell>
          <cell r="AD24">
            <v>842.41304347826099</v>
          </cell>
          <cell r="AE24">
            <v>842.41304347826099</v>
          </cell>
          <cell r="AF24">
            <v>20</v>
          </cell>
        </row>
        <row r="25">
          <cell r="F25">
            <v>1.45</v>
          </cell>
          <cell r="G25">
            <v>1.7</v>
          </cell>
          <cell r="H25">
            <v>1.7</v>
          </cell>
          <cell r="I25">
            <v>1.7</v>
          </cell>
          <cell r="AB25">
            <v>971.77777777777783</v>
          </cell>
          <cell r="AC25">
            <v>860.66666666666663</v>
          </cell>
          <cell r="AD25">
            <v>860.66666666666663</v>
          </cell>
          <cell r="AE25">
            <v>860.66666666666663</v>
          </cell>
          <cell r="AF25">
            <v>13.055555555555555</v>
          </cell>
        </row>
        <row r="26">
          <cell r="F26">
            <v>1.55</v>
          </cell>
          <cell r="G26">
            <v>1.55</v>
          </cell>
          <cell r="H26">
            <v>1.6</v>
          </cell>
          <cell r="I26">
            <v>1.6</v>
          </cell>
          <cell r="AB26">
            <v>1065.68</v>
          </cell>
          <cell r="AC26">
            <v>1065.68</v>
          </cell>
          <cell r="AD26">
            <v>1065.68</v>
          </cell>
          <cell r="AE26">
            <v>1065.68</v>
          </cell>
          <cell r="AF26">
            <v>4.7</v>
          </cell>
        </row>
        <row r="28">
          <cell r="F28">
            <v>0.98</v>
          </cell>
          <cell r="G28">
            <v>0.98</v>
          </cell>
          <cell r="H28">
            <v>0.98</v>
          </cell>
          <cell r="I28">
            <v>0.98</v>
          </cell>
          <cell r="P28">
            <v>0.98</v>
          </cell>
          <cell r="Q28">
            <v>0.98</v>
          </cell>
          <cell r="R28">
            <v>0.98</v>
          </cell>
          <cell r="S28">
            <v>0.98</v>
          </cell>
          <cell r="T28">
            <v>20</v>
          </cell>
          <cell r="AB28">
            <v>250</v>
          </cell>
          <cell r="AC28">
            <v>250</v>
          </cell>
          <cell r="AD28">
            <v>250</v>
          </cell>
          <cell r="AE28">
            <v>250</v>
          </cell>
          <cell r="AF28">
            <v>15</v>
          </cell>
        </row>
        <row r="29">
          <cell r="F29">
            <v>0.98</v>
          </cell>
          <cell r="G29">
            <v>0.98</v>
          </cell>
          <cell r="H29">
            <v>0.98</v>
          </cell>
          <cell r="I29">
            <v>0.98</v>
          </cell>
          <cell r="P29">
            <v>0.98</v>
          </cell>
          <cell r="Q29">
            <v>0.98</v>
          </cell>
          <cell r="R29">
            <v>0.98</v>
          </cell>
          <cell r="S29">
            <v>0.98</v>
          </cell>
          <cell r="T29">
            <v>20</v>
          </cell>
          <cell r="AB29">
            <v>250</v>
          </cell>
          <cell r="AC29">
            <v>250</v>
          </cell>
          <cell r="AD29">
            <v>250</v>
          </cell>
          <cell r="AE29">
            <v>250</v>
          </cell>
          <cell r="AF29">
            <v>15</v>
          </cell>
        </row>
        <row r="61">
          <cell r="F61">
            <v>3.2</v>
          </cell>
          <cell r="G61">
            <v>3.7</v>
          </cell>
          <cell r="H61">
            <v>4</v>
          </cell>
          <cell r="I61">
            <v>4</v>
          </cell>
        </row>
        <row r="62">
          <cell r="K62">
            <v>3.2</v>
          </cell>
          <cell r="L62">
            <v>3.7</v>
          </cell>
          <cell r="M62">
            <v>4</v>
          </cell>
          <cell r="N62">
            <v>4</v>
          </cell>
        </row>
        <row r="74">
          <cell r="P74">
            <v>1</v>
          </cell>
          <cell r="Q74">
            <v>1</v>
          </cell>
          <cell r="R74">
            <v>1</v>
          </cell>
          <cell r="S74">
            <v>1</v>
          </cell>
          <cell r="AB74">
            <v>185</v>
          </cell>
          <cell r="AC74">
            <v>185</v>
          </cell>
          <cell r="AD74">
            <v>185</v>
          </cell>
          <cell r="AE74">
            <v>185</v>
          </cell>
          <cell r="AF74">
            <v>25</v>
          </cell>
        </row>
        <row r="75"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25</v>
          </cell>
          <cell r="U75">
            <v>30</v>
          </cell>
          <cell r="AB75">
            <v>1582.3760000000002</v>
          </cell>
          <cell r="AC75">
            <v>1514.231</v>
          </cell>
          <cell r="AD75">
            <v>1214.3930000000003</v>
          </cell>
          <cell r="AE75">
            <v>1214.3930000000003</v>
          </cell>
          <cell r="AF75">
            <v>16.666666666666668</v>
          </cell>
        </row>
        <row r="76">
          <cell r="P76">
            <v>0.60759999999999992</v>
          </cell>
          <cell r="Q76">
            <v>0.60759999999999992</v>
          </cell>
          <cell r="R76">
            <v>0.60759999999999992</v>
          </cell>
          <cell r="S76">
            <v>0.60759999999999992</v>
          </cell>
          <cell r="T76">
            <v>20</v>
          </cell>
          <cell r="AB76">
            <v>62.01691785038426</v>
          </cell>
          <cell r="AC76">
            <v>62.01691785038426</v>
          </cell>
          <cell r="AD76">
            <v>62.01691785038426</v>
          </cell>
          <cell r="AE76">
            <v>62.01691785038426</v>
          </cell>
          <cell r="AF76">
            <v>1.2295081967213115</v>
          </cell>
        </row>
        <row r="77">
          <cell r="P77">
            <v>0.61949999999999994</v>
          </cell>
          <cell r="Q77">
            <v>0.61949999999999994</v>
          </cell>
          <cell r="R77">
            <v>0.61949999999999994</v>
          </cell>
          <cell r="S77">
            <v>0.61949999999999994</v>
          </cell>
          <cell r="T77">
            <v>20</v>
          </cell>
          <cell r="AB77">
            <v>211.49571428571429</v>
          </cell>
          <cell r="AC77">
            <v>211.49571428571429</v>
          </cell>
          <cell r="AD77">
            <v>211.49571428571429</v>
          </cell>
          <cell r="AE77">
            <v>211.49571428571429</v>
          </cell>
          <cell r="AF77">
            <v>8.5714285714285712</v>
          </cell>
        </row>
        <row r="78">
          <cell r="P78">
            <v>0.60759999999999992</v>
          </cell>
          <cell r="Q78">
            <v>0.60759999999999992</v>
          </cell>
          <cell r="R78">
            <v>0.60759999999999992</v>
          </cell>
          <cell r="S78">
            <v>0.60759999999999992</v>
          </cell>
          <cell r="T78">
            <v>20</v>
          </cell>
          <cell r="AB78">
            <v>62.01691785038426</v>
          </cell>
          <cell r="AC78">
            <v>62.01691785038426</v>
          </cell>
          <cell r="AD78">
            <v>62.01691785038426</v>
          </cell>
          <cell r="AE78">
            <v>62.01691785038426</v>
          </cell>
          <cell r="AF78">
            <v>1.2295081967213115</v>
          </cell>
        </row>
        <row r="80">
          <cell r="K80">
            <v>3.2</v>
          </cell>
          <cell r="L80">
            <v>3.7</v>
          </cell>
          <cell r="M80">
            <v>4</v>
          </cell>
          <cell r="N80">
            <v>4</v>
          </cell>
          <cell r="AB80">
            <v>873.99999999999977</v>
          </cell>
          <cell r="AC80">
            <v>791.19999999999993</v>
          </cell>
          <cell r="AD80">
            <v>754.39999999999986</v>
          </cell>
          <cell r="AE80">
            <v>754.39999999999986</v>
          </cell>
          <cell r="AF80">
            <v>16.666666666666668</v>
          </cell>
        </row>
      </sheetData>
      <sheetData sheetId="2"/>
      <sheetData sheetId="3"/>
      <sheetData sheetId="4">
        <row r="7">
          <cell r="AD7">
            <v>0.86799999999999999</v>
          </cell>
          <cell r="AE7">
            <v>0.86799999999999999</v>
          </cell>
          <cell r="AF7">
            <v>0.86799999999999999</v>
          </cell>
          <cell r="AG7">
            <v>0.86799999999999999</v>
          </cell>
        </row>
        <row r="9">
          <cell r="AC9">
            <v>0.86799999999999999</v>
          </cell>
          <cell r="AD9">
            <v>0.86799999999999999</v>
          </cell>
        </row>
        <row r="20">
          <cell r="AN20">
            <v>4.5</v>
          </cell>
          <cell r="AO20">
            <v>4.5</v>
          </cell>
          <cell r="AP20">
            <v>4.5</v>
          </cell>
          <cell r="AQ20">
            <v>4.5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RSD"/>
      <sheetName val="EPA"/>
      <sheetName val="Temp"/>
      <sheetName val="ProcessCharac_SolPV"/>
      <sheetName val="DH_HEAT"/>
      <sheetName val="HP_HEAT"/>
      <sheetName val="EC-TIMES data"/>
    </sheetNames>
    <sheetDataSet>
      <sheetData sheetId="0"/>
      <sheetData sheetId="1">
        <row r="1">
          <cell r="F1" t="str">
            <v>AFA</v>
          </cell>
          <cell r="K1" t="str">
            <v>START</v>
          </cell>
          <cell r="L1" t="str">
            <v>LIFE</v>
          </cell>
          <cell r="M1" t="str">
            <v>NCAP_COST-2017</v>
          </cell>
          <cell r="N1" t="str">
            <v>NCAP_COST-2020</v>
          </cell>
          <cell r="O1" t="str">
            <v>NCAP_COST-2025</v>
          </cell>
          <cell r="P1" t="str">
            <v>NCAP_COST-2030</v>
          </cell>
          <cell r="Q1" t="str">
            <v>NCAP_COST-2040</v>
          </cell>
          <cell r="R1" t="str">
            <v>NCAP_COST-2050</v>
          </cell>
          <cell r="S1" t="str">
            <v>EFF-2017</v>
          </cell>
          <cell r="T1" t="str">
            <v>EFF-2020</v>
          </cell>
          <cell r="U1" t="str">
            <v>EFF-2025</v>
          </cell>
          <cell r="V1" t="str">
            <v>EFF-2030</v>
          </cell>
          <cell r="W1" t="str">
            <v>EFF-2040</v>
          </cell>
          <cell r="X1" t="str">
            <v>EFF-2050</v>
          </cell>
          <cell r="Z1" t="str">
            <v>FIXOM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tabColor theme="7"/>
  </sheetPr>
  <dimension ref="A1:N44"/>
  <sheetViews>
    <sheetView workbookViewId="0">
      <selection activeCell="E24" sqref="E24"/>
    </sheetView>
  </sheetViews>
  <sheetFormatPr defaultColWidth="8.85546875" defaultRowHeight="15" x14ac:dyDescent="0.2"/>
  <cols>
    <col min="1" max="1" width="15.28515625" style="2" bestFit="1" customWidth="1"/>
    <col min="2" max="8" width="14.140625" style="2" customWidth="1"/>
    <col min="9" max="9" width="12.140625" style="2" customWidth="1"/>
    <col min="10" max="12" width="8.140625" style="2" customWidth="1"/>
    <col min="13" max="13" width="9.7109375" style="2" customWidth="1"/>
    <col min="14" max="14" width="8.140625" style="2" customWidth="1"/>
    <col min="15" max="15" width="10" style="2" customWidth="1"/>
    <col min="16" max="16" width="11.42578125" style="2" customWidth="1"/>
    <col min="17" max="17" width="13.42578125" style="2" customWidth="1"/>
    <col min="18" max="31" width="8.85546875" style="2"/>
    <col min="32" max="32" width="21.42578125" style="2" customWidth="1"/>
    <col min="33" max="38" width="8.85546875" style="2"/>
    <col min="39" max="39" width="21.28515625" style="2" customWidth="1"/>
    <col min="40" max="16384" width="8.85546875" style="2"/>
  </cols>
  <sheetData>
    <row r="1" spans="1:6" x14ac:dyDescent="0.2">
      <c r="A1" s="35"/>
      <c r="B1" s="35"/>
      <c r="C1" s="35"/>
      <c r="D1" s="35"/>
      <c r="E1" s="35"/>
      <c r="F1" s="35"/>
    </row>
    <row r="2" spans="1:6" x14ac:dyDescent="0.2">
      <c r="A2" s="35"/>
      <c r="B2" s="35"/>
      <c r="C2" s="35"/>
      <c r="D2" s="35"/>
      <c r="E2" s="35"/>
      <c r="F2" s="35"/>
    </row>
    <row r="3" spans="1:6" x14ac:dyDescent="0.2">
      <c r="A3" s="35"/>
      <c r="B3" s="35"/>
      <c r="C3" s="35"/>
      <c r="D3" s="35"/>
      <c r="E3" s="35"/>
      <c r="F3" s="35"/>
    </row>
    <row r="4" spans="1:6" x14ac:dyDescent="0.2">
      <c r="A4" s="35"/>
      <c r="B4" s="35"/>
      <c r="C4" s="35"/>
      <c r="D4" s="35"/>
      <c r="E4" s="35"/>
      <c r="F4" s="35"/>
    </row>
    <row r="5" spans="1:6" x14ac:dyDescent="0.2">
      <c r="A5" s="35"/>
      <c r="B5" s="35"/>
      <c r="C5" s="35"/>
      <c r="D5" s="35"/>
      <c r="E5" s="35"/>
      <c r="F5" s="35"/>
    </row>
    <row r="6" spans="1:6" x14ac:dyDescent="0.2">
      <c r="A6" s="35"/>
      <c r="B6" s="35"/>
      <c r="C6" s="35"/>
      <c r="D6" s="35"/>
      <c r="E6" s="35"/>
      <c r="F6" s="35"/>
    </row>
    <row r="7" spans="1:6" x14ac:dyDescent="0.2">
      <c r="A7" s="35"/>
      <c r="B7" s="35"/>
      <c r="C7" s="35"/>
      <c r="D7" s="35"/>
      <c r="E7" s="35"/>
      <c r="F7" s="35"/>
    </row>
    <row r="8" spans="1:6" x14ac:dyDescent="0.2">
      <c r="A8" s="35"/>
      <c r="B8" s="35"/>
      <c r="C8" s="35"/>
      <c r="D8" s="35"/>
      <c r="E8" s="35"/>
      <c r="F8" s="35"/>
    </row>
    <row r="9" spans="1:6" x14ac:dyDescent="0.2">
      <c r="A9" s="35"/>
      <c r="B9" s="35"/>
      <c r="C9" s="35"/>
      <c r="D9" s="35"/>
      <c r="E9" s="35"/>
      <c r="F9" s="35"/>
    </row>
    <row r="10" spans="1:6" x14ac:dyDescent="0.2">
      <c r="A10" s="35"/>
      <c r="B10" s="35"/>
      <c r="C10" s="35"/>
      <c r="D10" s="35"/>
      <c r="E10" s="35"/>
      <c r="F10" s="35"/>
    </row>
    <row r="11" spans="1:6" x14ac:dyDescent="0.2">
      <c r="A11" s="35"/>
      <c r="B11" s="35"/>
      <c r="C11" s="35"/>
      <c r="D11" s="35"/>
      <c r="E11" s="35"/>
      <c r="F11" s="35"/>
    </row>
    <row r="12" spans="1:6" x14ac:dyDescent="0.2">
      <c r="A12" s="35"/>
      <c r="B12" s="35"/>
      <c r="C12" s="35"/>
      <c r="D12" s="35"/>
      <c r="E12" s="35"/>
      <c r="F12" s="35"/>
    </row>
    <row r="13" spans="1:6" x14ac:dyDescent="0.2">
      <c r="A13" s="35"/>
      <c r="B13" s="35"/>
      <c r="C13" s="35"/>
      <c r="D13" s="35"/>
      <c r="E13" s="35"/>
      <c r="F13" s="35"/>
    </row>
    <row r="14" spans="1:6" x14ac:dyDescent="0.2">
      <c r="A14" s="35"/>
      <c r="B14" s="35"/>
      <c r="C14" s="35"/>
      <c r="D14" s="35"/>
      <c r="E14" s="35"/>
      <c r="F14" s="35"/>
    </row>
    <row r="15" spans="1:6" x14ac:dyDescent="0.2">
      <c r="A15" s="35"/>
      <c r="B15" s="35"/>
      <c r="C15" s="35"/>
      <c r="D15" s="35"/>
      <c r="E15" s="35"/>
      <c r="F15" s="35"/>
    </row>
    <row r="16" spans="1:6" x14ac:dyDescent="0.2">
      <c r="A16" s="35"/>
      <c r="B16" s="35"/>
      <c r="C16" s="35"/>
      <c r="D16" s="35"/>
      <c r="E16" s="35"/>
      <c r="F16" s="35"/>
    </row>
    <row r="17" spans="1:14" ht="102.75" customHeight="1" x14ac:dyDescent="0.2">
      <c r="A17" s="298" t="s">
        <v>64</v>
      </c>
      <c r="B17" s="298"/>
      <c r="C17" s="298"/>
      <c r="D17" s="298"/>
      <c r="E17" s="298"/>
      <c r="F17" s="298"/>
      <c r="G17" s="3"/>
      <c r="H17" s="3"/>
      <c r="I17" s="4"/>
      <c r="J17" s="4"/>
      <c r="K17" s="4"/>
      <c r="L17" s="4"/>
      <c r="M17" s="4"/>
      <c r="N17" s="4"/>
    </row>
    <row r="18" spans="1:14" ht="17.25" customHeight="1" x14ac:dyDescent="0.2">
      <c r="A18" s="40"/>
      <c r="B18" s="40"/>
      <c r="C18" s="40"/>
      <c r="D18" s="40"/>
      <c r="E18" s="40"/>
      <c r="F18" s="40"/>
      <c r="G18" s="36"/>
      <c r="H18" s="36"/>
      <c r="I18" s="36"/>
      <c r="J18" s="36"/>
      <c r="K18" s="36"/>
      <c r="L18" s="36"/>
      <c r="M18" s="36"/>
      <c r="N18" s="36"/>
    </row>
    <row r="19" spans="1:14" ht="17.25" customHeight="1" x14ac:dyDescent="0.2">
      <c r="A19" s="40"/>
      <c r="B19" s="40"/>
      <c r="C19" s="40"/>
      <c r="D19" s="40"/>
      <c r="E19" s="40"/>
      <c r="F19" s="40"/>
      <c r="G19" s="5"/>
      <c r="H19" s="5"/>
      <c r="I19" s="6"/>
      <c r="J19" s="6"/>
      <c r="K19" s="6"/>
      <c r="L19" s="6"/>
      <c r="M19" s="6"/>
      <c r="N19" s="6"/>
    </row>
    <row r="20" spans="1:14" ht="17.25" customHeight="1" x14ac:dyDescent="0.2">
      <c r="A20" s="41" t="s">
        <v>0</v>
      </c>
      <c r="B20" s="299" t="s">
        <v>113</v>
      </c>
      <c r="C20" s="299"/>
      <c r="D20" s="299"/>
      <c r="E20" s="299"/>
      <c r="F20" s="299"/>
      <c r="G20" s="7"/>
      <c r="H20" s="7"/>
      <c r="I20" s="8"/>
      <c r="J20" s="8"/>
      <c r="K20" s="8"/>
      <c r="L20" s="8"/>
      <c r="M20" s="8"/>
      <c r="N20" s="8"/>
    </row>
    <row r="21" spans="1:14" ht="17.25" customHeight="1" x14ac:dyDescent="0.2">
      <c r="A21" s="41" t="s">
        <v>65</v>
      </c>
      <c r="B21" s="300" t="s">
        <v>1</v>
      </c>
      <c r="C21" s="300"/>
      <c r="D21" s="300"/>
      <c r="E21" s="300"/>
      <c r="F21" s="300"/>
      <c r="G21" s="7"/>
      <c r="H21" s="7"/>
      <c r="I21" s="8"/>
      <c r="J21" s="8"/>
      <c r="K21" s="8"/>
      <c r="L21" s="8"/>
      <c r="M21" s="8"/>
      <c r="N21" s="8"/>
    </row>
    <row r="22" spans="1:14" ht="17.25" customHeight="1" x14ac:dyDescent="0.2">
      <c r="A22" s="41" t="s">
        <v>2</v>
      </c>
      <c r="B22" s="300" t="s">
        <v>66</v>
      </c>
      <c r="C22" s="300"/>
      <c r="D22" s="300"/>
      <c r="E22" s="300"/>
      <c r="F22" s="300"/>
      <c r="G22" s="36"/>
      <c r="H22" s="36"/>
      <c r="I22" s="36"/>
      <c r="J22" s="36"/>
      <c r="K22" s="36"/>
      <c r="L22" s="36"/>
      <c r="M22" s="36"/>
      <c r="N22" s="36"/>
    </row>
    <row r="23" spans="1:14" ht="17.25" customHeight="1" x14ac:dyDescent="0.2">
      <c r="A23" s="41" t="s">
        <v>67</v>
      </c>
      <c r="B23" s="39" t="s">
        <v>68</v>
      </c>
      <c r="C23" s="39"/>
      <c r="D23" s="39"/>
      <c r="E23" s="39"/>
      <c r="F23" s="39"/>
      <c r="G23" s="36"/>
      <c r="H23" s="36"/>
      <c r="I23" s="36"/>
      <c r="J23" s="36"/>
      <c r="K23" s="36"/>
      <c r="L23" s="36"/>
      <c r="M23" s="36"/>
      <c r="N23" s="36"/>
    </row>
    <row r="24" spans="1:14" ht="17.25" customHeight="1" x14ac:dyDescent="0.2">
      <c r="A24" s="41" t="s">
        <v>3</v>
      </c>
      <c r="B24" s="68" t="s">
        <v>493</v>
      </c>
      <c r="C24" s="42"/>
      <c r="D24" s="42"/>
      <c r="E24" s="9"/>
      <c r="F24" s="9"/>
      <c r="G24" s="10"/>
      <c r="H24" s="10"/>
      <c r="I24" s="36"/>
      <c r="J24" s="36"/>
      <c r="K24" s="36"/>
      <c r="L24" s="36"/>
      <c r="M24" s="36"/>
      <c r="N24" s="36"/>
    </row>
    <row r="25" spans="1:14" ht="17.25" customHeight="1" x14ac:dyDescent="0.2">
      <c r="A25" s="301"/>
      <c r="B25" s="301"/>
      <c r="C25" s="301"/>
      <c r="D25" s="301"/>
      <c r="E25" s="301"/>
      <c r="F25" s="301"/>
      <c r="G25" s="10"/>
      <c r="H25" s="10"/>
      <c r="I25" s="36"/>
      <c r="J25" s="36"/>
      <c r="K25" s="36"/>
      <c r="L25" s="36"/>
      <c r="M25" s="36"/>
      <c r="N25" s="36"/>
    </row>
    <row r="26" spans="1:14" ht="17.25" customHeight="1" x14ac:dyDescent="0.2">
      <c r="A26" s="297"/>
      <c r="B26" s="297"/>
      <c r="C26" s="297"/>
      <c r="D26" s="297"/>
      <c r="E26" s="297"/>
      <c r="F26" s="297"/>
      <c r="G26" s="36"/>
      <c r="H26" s="36"/>
      <c r="I26" s="36"/>
      <c r="J26" s="36"/>
      <c r="K26" s="36"/>
      <c r="L26" s="36"/>
      <c r="M26" s="36"/>
      <c r="N26" s="36"/>
    </row>
    <row r="27" spans="1:14" x14ac:dyDescent="0.2">
      <c r="A27" s="35"/>
      <c r="B27" s="35"/>
      <c r="C27" s="35"/>
      <c r="D27" s="35"/>
      <c r="E27" s="35"/>
      <c r="F27" s="35"/>
      <c r="G27" s="36"/>
      <c r="H27" s="36"/>
      <c r="I27" s="36"/>
      <c r="J27" s="36"/>
      <c r="K27" s="36"/>
      <c r="L27" s="36"/>
      <c r="M27" s="36"/>
      <c r="N27" s="36"/>
    </row>
    <row r="28" spans="1:14" x14ac:dyDescent="0.2">
      <c r="A28" s="35"/>
      <c r="B28" s="35"/>
      <c r="C28" s="35"/>
      <c r="D28" s="35"/>
      <c r="E28" s="35"/>
      <c r="F28" s="35"/>
      <c r="G28" s="36"/>
      <c r="H28" s="36"/>
      <c r="I28" s="36"/>
      <c r="J28" s="36"/>
      <c r="K28" s="36"/>
      <c r="L28" s="36"/>
      <c r="M28" s="36"/>
      <c r="N28" s="36"/>
    </row>
    <row r="29" spans="1:14" x14ac:dyDescent="0.2">
      <c r="A29" s="35"/>
      <c r="B29" s="35"/>
      <c r="C29" s="35"/>
      <c r="D29" s="35"/>
      <c r="E29" s="35"/>
      <c r="F29" s="35"/>
      <c r="G29" s="36"/>
      <c r="H29" s="36"/>
      <c r="I29" s="36"/>
      <c r="J29" s="36"/>
      <c r="K29" s="36"/>
      <c r="L29" s="36"/>
      <c r="M29" s="36"/>
      <c r="N29" s="36"/>
    </row>
    <row r="30" spans="1:14" x14ac:dyDescent="0.2">
      <c r="A30" s="35"/>
      <c r="B30" s="35"/>
      <c r="C30" s="35"/>
      <c r="D30" s="35"/>
      <c r="E30" s="35"/>
      <c r="F30" s="35"/>
      <c r="G30" s="36"/>
      <c r="H30" s="36"/>
      <c r="I30" s="36"/>
      <c r="J30" s="36"/>
      <c r="K30" s="36"/>
      <c r="L30" s="36"/>
      <c r="M30" s="36"/>
      <c r="N30" s="36"/>
    </row>
    <row r="31" spans="1:14" x14ac:dyDescent="0.2">
      <c r="A31" s="35"/>
      <c r="B31" s="35"/>
      <c r="C31" s="35"/>
      <c r="D31" s="35"/>
      <c r="E31" s="35"/>
      <c r="F31" s="35"/>
      <c r="G31" s="36"/>
      <c r="H31" s="36"/>
      <c r="I31" s="36"/>
      <c r="J31" s="36"/>
      <c r="K31" s="36"/>
      <c r="L31" s="36"/>
      <c r="M31" s="36"/>
      <c r="N31" s="36"/>
    </row>
    <row r="32" spans="1:14" x14ac:dyDescent="0.2">
      <c r="A32" s="35"/>
      <c r="B32" s="35"/>
      <c r="C32" s="35"/>
      <c r="D32" s="35"/>
      <c r="E32" s="35"/>
      <c r="F32" s="35"/>
      <c r="G32" s="36"/>
      <c r="H32" s="36"/>
      <c r="I32" s="36"/>
      <c r="J32" s="36"/>
      <c r="K32" s="36"/>
      <c r="L32" s="36"/>
      <c r="M32" s="36"/>
      <c r="N32" s="36"/>
    </row>
    <row r="33" spans="1:14" x14ac:dyDescent="0.2">
      <c r="A33" s="35"/>
      <c r="B33" s="35"/>
      <c r="C33" s="35"/>
      <c r="D33" s="35"/>
      <c r="E33" s="35"/>
      <c r="F33" s="35"/>
      <c r="G33" s="36"/>
      <c r="H33" s="36"/>
      <c r="I33" s="36"/>
      <c r="J33" s="36"/>
      <c r="K33" s="36"/>
      <c r="L33" s="36"/>
      <c r="M33" s="36"/>
      <c r="N33" s="36"/>
    </row>
    <row r="34" spans="1:14" x14ac:dyDescent="0.2">
      <c r="A34" s="35"/>
      <c r="B34" s="35"/>
      <c r="C34" s="35"/>
      <c r="D34" s="35"/>
      <c r="E34" s="35"/>
      <c r="F34" s="35"/>
      <c r="G34" s="36"/>
      <c r="H34" s="36"/>
      <c r="I34" s="36"/>
      <c r="J34" s="36"/>
      <c r="K34" s="36"/>
      <c r="L34" s="36"/>
      <c r="M34" s="36"/>
      <c r="N34" s="36"/>
    </row>
    <row r="35" spans="1:14" x14ac:dyDescent="0.2">
      <c r="A35" s="35"/>
      <c r="B35" s="35"/>
      <c r="C35" s="35"/>
      <c r="D35" s="35"/>
      <c r="E35" s="35"/>
      <c r="F35" s="35"/>
      <c r="G35" s="36"/>
      <c r="H35" s="36"/>
      <c r="I35" s="36"/>
      <c r="J35" s="36"/>
      <c r="K35" s="36"/>
      <c r="L35" s="36"/>
      <c r="M35" s="36"/>
      <c r="N35" s="36"/>
    </row>
    <row r="36" spans="1:14" x14ac:dyDescent="0.2">
      <c r="A36" s="35"/>
      <c r="B36" s="35"/>
      <c r="C36" s="35"/>
      <c r="D36" s="35"/>
      <c r="E36" s="35"/>
      <c r="F36" s="35"/>
      <c r="G36" s="36"/>
      <c r="H36" s="36"/>
      <c r="I36" s="36"/>
      <c r="J36" s="36"/>
      <c r="K36" s="36"/>
      <c r="L36" s="36"/>
      <c r="M36" s="36"/>
      <c r="N36" s="36"/>
    </row>
    <row r="37" spans="1:14" x14ac:dyDescent="0.2">
      <c r="A37" s="35"/>
      <c r="B37" s="35"/>
      <c r="C37" s="35"/>
      <c r="D37" s="35"/>
      <c r="E37" s="35"/>
      <c r="F37" s="35"/>
      <c r="G37" s="36"/>
      <c r="H37" s="36"/>
      <c r="I37" s="36"/>
      <c r="J37" s="36"/>
      <c r="K37" s="36"/>
      <c r="L37" s="36"/>
      <c r="M37" s="36"/>
      <c r="N37" s="36"/>
    </row>
    <row r="38" spans="1:14" x14ac:dyDescent="0.2">
      <c r="A38" s="35"/>
      <c r="B38" s="35"/>
      <c r="C38" s="35"/>
      <c r="D38" s="35"/>
      <c r="E38" s="35"/>
      <c r="F38" s="35"/>
      <c r="G38" s="36"/>
      <c r="H38" s="36"/>
      <c r="I38" s="36"/>
      <c r="J38" s="36"/>
      <c r="K38" s="36"/>
      <c r="L38" s="36"/>
      <c r="M38" s="36"/>
      <c r="N38" s="36"/>
    </row>
    <row r="39" spans="1:14" x14ac:dyDescent="0.2">
      <c r="A39" s="35"/>
      <c r="B39" s="35"/>
      <c r="C39" s="35"/>
      <c r="D39" s="35"/>
      <c r="E39" s="35"/>
      <c r="F39" s="35"/>
      <c r="G39" s="36"/>
      <c r="H39" s="36"/>
      <c r="I39" s="36"/>
      <c r="J39" s="36"/>
      <c r="K39" s="36"/>
      <c r="L39" s="36"/>
      <c r="M39" s="36"/>
      <c r="N39" s="36"/>
    </row>
    <row r="40" spans="1:14" x14ac:dyDescent="0.2">
      <c r="A40" s="35"/>
      <c r="B40" s="35"/>
      <c r="C40" s="35"/>
      <c r="D40" s="35"/>
      <c r="E40" s="35"/>
      <c r="F40" s="35"/>
      <c r="G40" s="36"/>
      <c r="H40" s="36"/>
      <c r="I40" s="36"/>
      <c r="J40" s="36"/>
      <c r="K40" s="36"/>
      <c r="L40" s="36"/>
      <c r="M40" s="36"/>
      <c r="N40" s="36"/>
    </row>
    <row r="41" spans="1:14" x14ac:dyDescent="0.2">
      <c r="A41" s="35"/>
      <c r="B41" s="35"/>
      <c r="C41" s="35"/>
      <c r="D41" s="35"/>
      <c r="E41" s="35"/>
      <c r="F41" s="35"/>
      <c r="G41" s="36"/>
      <c r="H41" s="36"/>
      <c r="I41" s="36"/>
      <c r="J41" s="36"/>
      <c r="K41" s="36"/>
      <c r="L41" s="36"/>
      <c r="M41" s="36"/>
      <c r="N41" s="36"/>
    </row>
    <row r="42" spans="1:14" x14ac:dyDescent="0.2">
      <c r="A42" s="35"/>
      <c r="B42" s="35"/>
      <c r="C42" s="35"/>
      <c r="D42" s="35"/>
      <c r="E42" s="35"/>
      <c r="F42" s="35"/>
      <c r="G42" s="36"/>
      <c r="H42" s="36"/>
      <c r="I42" s="36"/>
      <c r="J42" s="36"/>
      <c r="K42" s="36"/>
      <c r="L42" s="36"/>
      <c r="M42" s="36"/>
      <c r="N42" s="36"/>
    </row>
    <row r="43" spans="1:14" x14ac:dyDescent="0.2">
      <c r="A43" s="35"/>
      <c r="B43" s="35"/>
      <c r="C43" s="35"/>
      <c r="D43" s="35"/>
      <c r="E43" s="35"/>
      <c r="F43" s="35"/>
      <c r="G43" s="36"/>
      <c r="H43" s="36"/>
      <c r="I43" s="36"/>
      <c r="J43" s="36"/>
      <c r="K43" s="36"/>
      <c r="L43" s="36"/>
      <c r="M43" s="36"/>
      <c r="N43" s="36"/>
    </row>
    <row r="44" spans="1:14" x14ac:dyDescent="0.2">
      <c r="A44" s="35"/>
      <c r="B44" s="35"/>
      <c r="C44" s="35"/>
      <c r="D44" s="35"/>
      <c r="E44" s="35"/>
      <c r="F44" s="35"/>
      <c r="G44" s="36"/>
      <c r="H44" s="36"/>
      <c r="I44" s="36"/>
      <c r="J44" s="36"/>
      <c r="K44" s="36"/>
      <c r="L44" s="36"/>
      <c r="M44" s="36"/>
      <c r="N44" s="36"/>
    </row>
  </sheetData>
  <mergeCells count="6">
    <mergeCell ref="A26:F26"/>
    <mergeCell ref="A17:F17"/>
    <mergeCell ref="B20:F20"/>
    <mergeCell ref="B21:F21"/>
    <mergeCell ref="B22:F22"/>
    <mergeCell ref="A25:F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A1:S38"/>
  <sheetViews>
    <sheetView workbookViewId="0"/>
  </sheetViews>
  <sheetFormatPr defaultColWidth="9.140625" defaultRowHeight="15" x14ac:dyDescent="0.25"/>
  <cols>
    <col min="1" max="1" width="3.7109375" style="11" customWidth="1"/>
    <col min="2" max="2" width="19.5703125" style="11" customWidth="1"/>
    <col min="3" max="3" width="87" style="11" bestFit="1" customWidth="1"/>
    <col min="4" max="4" width="11.42578125" style="11" customWidth="1"/>
    <col min="5" max="5" width="9.140625" style="11"/>
    <col min="6" max="6" width="18.5703125" style="11" customWidth="1"/>
    <col min="7" max="7" width="96.5703125" style="11" customWidth="1"/>
    <col min="8" max="16384" width="9.140625" style="11"/>
  </cols>
  <sheetData>
    <row r="1" spans="1:19" ht="15.75" thickBot="1" x14ac:dyDescent="0.3">
      <c r="A1" s="43"/>
      <c r="B1" s="43"/>
      <c r="C1" s="43"/>
      <c r="D1" s="43"/>
      <c r="E1" s="43"/>
      <c r="F1" s="43"/>
      <c r="G1" s="43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</row>
    <row r="2" spans="1:19" ht="15.75" thickBot="1" x14ac:dyDescent="0.3">
      <c r="A2" s="43"/>
      <c r="B2" s="19" t="s">
        <v>4</v>
      </c>
      <c r="C2" s="19"/>
      <c r="D2" s="19"/>
      <c r="E2" s="43"/>
      <c r="F2" s="28" t="s">
        <v>5</v>
      </c>
      <c r="G2" s="24"/>
      <c r="H2" s="20"/>
      <c r="I2" s="20"/>
      <c r="J2" s="21"/>
      <c r="K2" s="21"/>
      <c r="L2" s="21"/>
      <c r="M2" s="21"/>
      <c r="N2" s="21"/>
      <c r="O2" s="21"/>
      <c r="P2" s="21"/>
      <c r="Q2" s="21"/>
      <c r="R2" s="21"/>
      <c r="S2" s="21"/>
    </row>
    <row r="3" spans="1:19" x14ac:dyDescent="0.25">
      <c r="A3" s="43"/>
      <c r="B3" s="44" t="s">
        <v>69</v>
      </c>
      <c r="C3" s="45" t="s">
        <v>6</v>
      </c>
      <c r="D3" s="45" t="s">
        <v>7</v>
      </c>
      <c r="E3" s="43"/>
      <c r="F3" s="29"/>
      <c r="G3" s="25" t="s">
        <v>70</v>
      </c>
      <c r="H3" s="20"/>
      <c r="I3" s="20"/>
      <c r="J3" s="21"/>
      <c r="K3" s="21"/>
      <c r="L3" s="21"/>
      <c r="M3" s="21"/>
      <c r="N3" s="21"/>
      <c r="O3" s="21"/>
      <c r="P3" s="21"/>
      <c r="Q3" s="21"/>
      <c r="R3" s="21"/>
      <c r="S3" s="21"/>
    </row>
    <row r="4" spans="1:19" x14ac:dyDescent="0.25">
      <c r="A4" s="43"/>
      <c r="B4" s="46" t="s">
        <v>8</v>
      </c>
      <c r="C4" s="46" t="s">
        <v>71</v>
      </c>
      <c r="D4" s="47"/>
      <c r="E4" s="43"/>
      <c r="F4" s="30"/>
      <c r="G4" s="26" t="s">
        <v>72</v>
      </c>
      <c r="H4" s="20"/>
      <c r="I4" s="20"/>
      <c r="J4" s="21"/>
      <c r="K4" s="21"/>
      <c r="L4" s="21"/>
      <c r="M4" s="21"/>
      <c r="N4" s="21"/>
      <c r="O4" s="21"/>
      <c r="P4" s="21"/>
      <c r="Q4" s="21"/>
      <c r="R4" s="21"/>
      <c r="S4" s="21"/>
    </row>
    <row r="5" spans="1:19" x14ac:dyDescent="0.25">
      <c r="A5" s="43"/>
      <c r="B5" s="48" t="s">
        <v>494</v>
      </c>
      <c r="C5" s="48" t="s">
        <v>495</v>
      </c>
      <c r="D5" s="49"/>
      <c r="E5" s="43"/>
      <c r="F5" s="31"/>
      <c r="G5" s="26" t="s">
        <v>73</v>
      </c>
      <c r="H5" s="20"/>
      <c r="I5" s="20"/>
      <c r="J5" s="21"/>
      <c r="K5" s="21"/>
      <c r="L5" s="21"/>
      <c r="M5" s="21"/>
      <c r="N5" s="21"/>
      <c r="O5" s="21"/>
      <c r="P5" s="21"/>
      <c r="Q5" s="21"/>
      <c r="R5" s="21"/>
      <c r="S5" s="21"/>
    </row>
    <row r="6" spans="1:19" x14ac:dyDescent="0.25">
      <c r="A6" s="43"/>
      <c r="B6" s="48" t="s">
        <v>74</v>
      </c>
      <c r="C6" s="48" t="s">
        <v>75</v>
      </c>
      <c r="D6" s="49"/>
      <c r="E6" s="43"/>
      <c r="F6" s="32" t="s">
        <v>9</v>
      </c>
      <c r="G6" s="26" t="s">
        <v>76</v>
      </c>
      <c r="H6" s="20"/>
      <c r="I6" s="20"/>
      <c r="J6" s="21"/>
      <c r="K6" s="21"/>
      <c r="L6" s="21"/>
      <c r="M6" s="21"/>
      <c r="N6" s="21"/>
      <c r="O6" s="21"/>
      <c r="P6" s="21"/>
      <c r="Q6" s="21"/>
      <c r="R6" s="21"/>
      <c r="S6" s="21"/>
    </row>
    <row r="7" spans="1:19" x14ac:dyDescent="0.25">
      <c r="A7" s="43"/>
      <c r="B7" s="48" t="s">
        <v>77</v>
      </c>
      <c r="C7" s="48" t="s">
        <v>78</v>
      </c>
      <c r="D7" s="49"/>
      <c r="E7" s="43"/>
      <c r="F7" s="33"/>
      <c r="G7" s="26" t="s">
        <v>79</v>
      </c>
      <c r="H7" s="20"/>
      <c r="I7" s="20"/>
      <c r="J7" s="21"/>
      <c r="K7" s="21"/>
      <c r="L7" s="21"/>
      <c r="M7" s="21"/>
      <c r="N7" s="21"/>
      <c r="O7" s="21"/>
      <c r="P7" s="21"/>
      <c r="Q7" s="21"/>
      <c r="R7" s="21"/>
      <c r="S7" s="21"/>
    </row>
    <row r="8" spans="1:19" x14ac:dyDescent="0.25">
      <c r="A8" s="43"/>
      <c r="B8" s="48" t="s">
        <v>80</v>
      </c>
      <c r="C8" s="48" t="s">
        <v>81</v>
      </c>
      <c r="D8" s="49"/>
      <c r="E8" s="43"/>
      <c r="F8" s="34"/>
      <c r="G8" s="26" t="s">
        <v>82</v>
      </c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</row>
    <row r="9" spans="1:19" ht="15.75" thickBot="1" x14ac:dyDescent="0.3">
      <c r="A9" s="43"/>
      <c r="B9" s="48" t="s">
        <v>83</v>
      </c>
      <c r="C9" s="48" t="s">
        <v>84</v>
      </c>
      <c r="D9" s="49"/>
      <c r="E9" s="43"/>
      <c r="F9" s="50"/>
      <c r="G9" s="27" t="s">
        <v>10</v>
      </c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</row>
    <row r="10" spans="1:19" x14ac:dyDescent="0.25">
      <c r="A10" s="43"/>
      <c r="B10" s="48" t="s">
        <v>85</v>
      </c>
      <c r="C10" s="48" t="s">
        <v>86</v>
      </c>
      <c r="D10" s="51">
        <v>80855</v>
      </c>
      <c r="E10" s="43"/>
      <c r="F10" s="43"/>
      <c r="G10" s="43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</row>
    <row r="11" spans="1:19" x14ac:dyDescent="0.25">
      <c r="A11" s="43"/>
      <c r="B11" s="48" t="s">
        <v>11</v>
      </c>
      <c r="C11" s="48" t="s">
        <v>87</v>
      </c>
      <c r="D11" s="49"/>
      <c r="E11" s="43"/>
      <c r="F11" s="43"/>
      <c r="G11" s="43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</row>
    <row r="12" spans="1:19" x14ac:dyDescent="0.25">
      <c r="A12" s="43"/>
      <c r="B12" s="48" t="s">
        <v>12</v>
      </c>
      <c r="C12" s="48" t="s">
        <v>88</v>
      </c>
      <c r="D12" s="49"/>
      <c r="E12" s="43"/>
      <c r="F12" s="43"/>
      <c r="G12" s="43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</row>
    <row r="13" spans="1:19" x14ac:dyDescent="0.25">
      <c r="A13" s="43"/>
      <c r="B13" s="48" t="s">
        <v>13</v>
      </c>
      <c r="C13" s="48" t="s">
        <v>89</v>
      </c>
      <c r="D13" s="49"/>
      <c r="E13" s="43"/>
      <c r="F13" s="43"/>
      <c r="G13" s="43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</row>
    <row r="14" spans="1:19" x14ac:dyDescent="0.25">
      <c r="A14" s="43"/>
      <c r="B14" s="48" t="s">
        <v>14</v>
      </c>
      <c r="C14" s="48" t="s">
        <v>90</v>
      </c>
      <c r="D14" s="49"/>
      <c r="E14" s="43"/>
      <c r="F14" s="43"/>
      <c r="G14" s="43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</row>
    <row r="15" spans="1:19" x14ac:dyDescent="0.25">
      <c r="A15" s="43"/>
      <c r="B15" s="52" t="s">
        <v>15</v>
      </c>
      <c r="C15" s="52" t="s">
        <v>91</v>
      </c>
      <c r="D15" s="53"/>
      <c r="E15" s="43"/>
      <c r="F15" s="43"/>
      <c r="G15" s="43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</row>
    <row r="16" spans="1:19" ht="18.75" x14ac:dyDescent="0.25">
      <c r="A16" s="43"/>
      <c r="B16" s="54"/>
      <c r="C16" s="43"/>
      <c r="D16" s="43"/>
      <c r="E16" s="43"/>
      <c r="F16" s="16" t="s">
        <v>92</v>
      </c>
      <c r="G16" s="15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</row>
    <row r="17" spans="1:7" x14ac:dyDescent="0.25">
      <c r="A17" s="43"/>
      <c r="B17" s="19" t="s">
        <v>16</v>
      </c>
      <c r="C17" s="19"/>
      <c r="D17" s="43"/>
      <c r="E17" s="43"/>
      <c r="F17" s="55" t="s">
        <v>69</v>
      </c>
      <c r="G17" s="45" t="s">
        <v>6</v>
      </c>
    </row>
    <row r="18" spans="1:7" x14ac:dyDescent="0.25">
      <c r="A18" s="43"/>
      <c r="B18" s="12" t="s">
        <v>17</v>
      </c>
      <c r="C18" s="56" t="s">
        <v>93</v>
      </c>
      <c r="D18" s="43"/>
      <c r="E18" s="43"/>
      <c r="F18" s="13"/>
      <c r="G18" s="57" t="s">
        <v>94</v>
      </c>
    </row>
    <row r="19" spans="1:7" x14ac:dyDescent="0.25">
      <c r="A19" s="43"/>
      <c r="B19" s="13" t="s">
        <v>95</v>
      </c>
      <c r="C19" s="57" t="s">
        <v>18</v>
      </c>
      <c r="D19" s="43"/>
      <c r="E19" s="43"/>
      <c r="F19" s="13"/>
      <c r="G19" s="57" t="s">
        <v>96</v>
      </c>
    </row>
    <row r="20" spans="1:7" x14ac:dyDescent="0.25">
      <c r="A20" s="43"/>
      <c r="B20" s="13" t="s">
        <v>19</v>
      </c>
      <c r="C20" s="58" t="s">
        <v>496</v>
      </c>
      <c r="D20" s="43"/>
      <c r="E20" s="43"/>
      <c r="F20" s="14"/>
      <c r="G20" s="59" t="s">
        <v>97</v>
      </c>
    </row>
    <row r="21" spans="1:7" x14ac:dyDescent="0.25">
      <c r="A21" s="43"/>
      <c r="B21" s="14" t="s">
        <v>98</v>
      </c>
      <c r="C21" s="59">
        <v>2118</v>
      </c>
      <c r="D21" s="43"/>
      <c r="E21" s="43"/>
      <c r="F21" s="43"/>
      <c r="G21" s="43"/>
    </row>
    <row r="22" spans="1:7" x14ac:dyDescent="0.25">
      <c r="A22" s="43"/>
      <c r="B22" s="43"/>
      <c r="C22" s="43"/>
      <c r="D22" s="43"/>
      <c r="E22" s="43"/>
      <c r="F22" s="43"/>
      <c r="G22" s="43"/>
    </row>
    <row r="23" spans="1:7" ht="18.75" x14ac:dyDescent="0.25">
      <c r="A23" s="43"/>
      <c r="B23" s="16" t="s">
        <v>99</v>
      </c>
      <c r="C23" s="15"/>
      <c r="D23" s="15"/>
      <c r="E23" s="43"/>
      <c r="F23" s="43"/>
      <c r="G23" s="43"/>
    </row>
    <row r="24" spans="1:7" x14ac:dyDescent="0.25">
      <c r="A24" s="43"/>
      <c r="B24" s="60" t="s">
        <v>69</v>
      </c>
      <c r="C24" s="61" t="s">
        <v>6</v>
      </c>
      <c r="D24" s="60" t="s">
        <v>20</v>
      </c>
      <c r="E24" s="43"/>
      <c r="F24" s="43"/>
      <c r="G24" s="43"/>
    </row>
    <row r="25" spans="1:7" ht="18.75" x14ac:dyDescent="0.25">
      <c r="A25" s="43"/>
      <c r="B25" s="12" t="s">
        <v>21</v>
      </c>
      <c r="C25" s="56" t="s">
        <v>100</v>
      </c>
      <c r="D25" s="62"/>
      <c r="E25" s="43"/>
      <c r="F25" s="16" t="s">
        <v>101</v>
      </c>
      <c r="G25" s="15"/>
    </row>
    <row r="26" spans="1:7" x14ac:dyDescent="0.25">
      <c r="A26" s="43"/>
      <c r="B26" s="13" t="s">
        <v>22</v>
      </c>
      <c r="C26" s="57" t="s">
        <v>102</v>
      </c>
      <c r="D26" s="63"/>
      <c r="E26" s="43"/>
      <c r="F26" s="55" t="s">
        <v>23</v>
      </c>
      <c r="G26" s="45" t="s">
        <v>6</v>
      </c>
    </row>
    <row r="27" spans="1:7" x14ac:dyDescent="0.25">
      <c r="A27" s="43"/>
      <c r="B27" s="13" t="s">
        <v>24</v>
      </c>
      <c r="C27" s="57" t="s">
        <v>25</v>
      </c>
      <c r="D27" s="63" t="s">
        <v>26</v>
      </c>
      <c r="E27" s="43"/>
      <c r="F27" s="13" t="s">
        <v>27</v>
      </c>
      <c r="G27" s="57" t="s">
        <v>103</v>
      </c>
    </row>
    <row r="28" spans="1:7" x14ac:dyDescent="0.25">
      <c r="A28" s="43"/>
      <c r="B28" s="13" t="s">
        <v>28</v>
      </c>
      <c r="C28" s="64" t="s">
        <v>104</v>
      </c>
      <c r="D28" s="65">
        <v>79990</v>
      </c>
      <c r="E28" s="43"/>
      <c r="F28" s="13"/>
      <c r="G28" s="57"/>
    </row>
    <row r="29" spans="1:7" x14ac:dyDescent="0.25">
      <c r="A29" s="43"/>
      <c r="B29" s="14" t="s">
        <v>105</v>
      </c>
      <c r="C29" s="17" t="s">
        <v>106</v>
      </c>
      <c r="D29" s="66">
        <v>80841</v>
      </c>
      <c r="E29" s="43"/>
      <c r="F29" s="14"/>
      <c r="G29" s="59"/>
    </row>
    <row r="30" spans="1:7" x14ac:dyDescent="0.25">
      <c r="A30" s="43"/>
      <c r="B30" s="14" t="s">
        <v>497</v>
      </c>
      <c r="C30" s="17" t="s">
        <v>107</v>
      </c>
      <c r="D30" s="67">
        <v>80845</v>
      </c>
      <c r="E30" s="43"/>
      <c r="F30" s="43"/>
      <c r="G30" s="43"/>
    </row>
    <row r="31" spans="1:7" x14ac:dyDescent="0.25">
      <c r="A31" s="43"/>
      <c r="B31" s="43"/>
      <c r="C31" s="43"/>
      <c r="D31" s="43"/>
      <c r="E31" s="43"/>
      <c r="F31" s="43"/>
      <c r="G31" s="43"/>
    </row>
    <row r="32" spans="1:7" ht="18.75" x14ac:dyDescent="0.25">
      <c r="A32" s="43"/>
      <c r="B32" s="16" t="s">
        <v>108</v>
      </c>
      <c r="C32" s="15"/>
      <c r="D32" s="15"/>
      <c r="E32" s="43"/>
      <c r="F32" s="43"/>
      <c r="G32" s="43"/>
    </row>
    <row r="33" spans="1:7" x14ac:dyDescent="0.25">
      <c r="A33" s="43"/>
      <c r="B33" s="60" t="s">
        <v>109</v>
      </c>
      <c r="C33" s="61" t="s">
        <v>6</v>
      </c>
      <c r="D33" s="60" t="s">
        <v>20</v>
      </c>
      <c r="E33" s="43"/>
      <c r="F33" s="43"/>
      <c r="G33" s="43"/>
    </row>
    <row r="34" spans="1:7" x14ac:dyDescent="0.25">
      <c r="A34" s="43"/>
      <c r="B34" s="12" t="s">
        <v>29</v>
      </c>
      <c r="C34" s="56" t="s">
        <v>498</v>
      </c>
      <c r="D34" s="67">
        <v>80855</v>
      </c>
      <c r="E34" s="43"/>
      <c r="F34" s="43"/>
      <c r="G34" s="43"/>
    </row>
    <row r="35" spans="1:7" x14ac:dyDescent="0.25">
      <c r="A35" s="43"/>
      <c r="B35" s="13"/>
      <c r="C35" s="57"/>
      <c r="D35" s="63"/>
      <c r="E35" s="43"/>
      <c r="F35" s="43"/>
      <c r="G35" s="43"/>
    </row>
    <row r="36" spans="1:7" x14ac:dyDescent="0.25">
      <c r="A36" s="43"/>
      <c r="B36" s="13"/>
      <c r="C36" s="57"/>
      <c r="D36" s="63"/>
      <c r="E36" s="43"/>
      <c r="F36" s="43"/>
      <c r="G36" s="43"/>
    </row>
    <row r="37" spans="1:7" x14ac:dyDescent="0.25">
      <c r="A37" s="43"/>
      <c r="B37" s="13"/>
      <c r="C37" s="64"/>
      <c r="D37" s="65"/>
      <c r="E37" s="43"/>
      <c r="F37" s="43"/>
      <c r="G37" s="43"/>
    </row>
    <row r="38" spans="1:7" x14ac:dyDescent="0.25">
      <c r="A38" s="43"/>
      <c r="B38" s="14"/>
      <c r="C38" s="59"/>
      <c r="D38" s="66"/>
      <c r="E38" s="43"/>
      <c r="F38" s="43"/>
      <c r="G38" s="43"/>
    </row>
  </sheetData>
  <hyperlinks>
    <hyperlink ref="C30" r:id="rId1" xr:uid="{9F377BEA-D09D-4A54-91FD-7E4204833045}"/>
    <hyperlink ref="C29" r:id="rId2" xr:uid="{035093B7-DE57-412E-9B42-F01DDBA61654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DE06C-E45C-4FD8-B4AA-0DC4F196386E}">
  <dimension ref="A2:Z153"/>
  <sheetViews>
    <sheetView topLeftCell="A55" zoomScale="80" zoomScaleNormal="80" workbookViewId="0">
      <selection activeCell="D122" sqref="D122"/>
    </sheetView>
  </sheetViews>
  <sheetFormatPr defaultColWidth="9.140625" defaultRowHeight="12.75" x14ac:dyDescent="0.2"/>
  <cols>
    <col min="1" max="1" width="9.140625" style="23"/>
    <col min="2" max="2" width="10.7109375" style="23" customWidth="1"/>
    <col min="3" max="3" width="20.85546875" style="23" customWidth="1"/>
    <col min="4" max="4" width="76.42578125" style="23" customWidth="1"/>
    <col min="5" max="5" width="15.7109375" style="23" customWidth="1"/>
    <col min="6" max="6" width="27.28515625" style="23" customWidth="1"/>
    <col min="7" max="7" width="11" style="23" customWidth="1"/>
    <col min="8" max="9" width="9.140625" style="23"/>
    <col min="10" max="10" width="14.42578125" style="23" customWidth="1"/>
    <col min="11" max="11" width="10" style="23" customWidth="1"/>
    <col min="12" max="19" width="9.140625" style="23"/>
    <col min="20" max="20" width="16.42578125" style="23" customWidth="1"/>
    <col min="21" max="23" width="9.140625" style="23"/>
    <col min="24" max="24" width="21.5703125" style="23" customWidth="1"/>
    <col min="25" max="25" width="9.140625" style="23"/>
    <col min="26" max="26" width="18.5703125" style="23" customWidth="1"/>
    <col min="27" max="27" width="39.7109375" style="23" customWidth="1"/>
    <col min="28" max="16384" width="9.140625" style="23"/>
  </cols>
  <sheetData>
    <row r="2" spans="3:26" x14ac:dyDescent="0.2">
      <c r="G2" s="114" t="s">
        <v>438</v>
      </c>
    </row>
    <row r="3" spans="3:26" ht="30" x14ac:dyDescent="0.2">
      <c r="C3" s="115" t="s">
        <v>44</v>
      </c>
      <c r="D3" s="115" t="s">
        <v>55</v>
      </c>
      <c r="E3" s="115" t="s">
        <v>46</v>
      </c>
      <c r="F3" s="116" t="s">
        <v>47</v>
      </c>
      <c r="G3" s="115" t="s">
        <v>334</v>
      </c>
      <c r="H3" s="115" t="s">
        <v>118</v>
      </c>
      <c r="I3" s="117" t="s">
        <v>48</v>
      </c>
      <c r="J3" s="117" t="s">
        <v>57</v>
      </c>
      <c r="K3" s="118" t="s">
        <v>333</v>
      </c>
      <c r="L3" s="119" t="s">
        <v>111</v>
      </c>
      <c r="M3" s="119" t="s">
        <v>112</v>
      </c>
      <c r="N3" s="119" t="s">
        <v>134</v>
      </c>
      <c r="O3" s="119" t="s">
        <v>132</v>
      </c>
      <c r="P3" s="119"/>
      <c r="Q3" s="119" t="s">
        <v>335</v>
      </c>
      <c r="R3" s="119" t="s">
        <v>336</v>
      </c>
      <c r="S3" s="119" t="s">
        <v>337</v>
      </c>
      <c r="T3" s="119" t="s">
        <v>338</v>
      </c>
      <c r="U3" s="119" t="s">
        <v>339</v>
      </c>
      <c r="V3" s="120"/>
      <c r="W3" s="23" t="s">
        <v>340</v>
      </c>
      <c r="Y3" s="117" t="s">
        <v>341</v>
      </c>
      <c r="Z3" s="121" t="s">
        <v>342</v>
      </c>
    </row>
    <row r="4" spans="3:26" ht="15.75" thickBot="1" x14ac:dyDescent="0.25">
      <c r="C4" s="122" t="s">
        <v>343</v>
      </c>
      <c r="D4" s="123"/>
      <c r="E4" s="123"/>
      <c r="F4" s="124"/>
      <c r="G4" s="123"/>
      <c r="H4" s="123"/>
      <c r="I4" s="125"/>
      <c r="J4" s="125"/>
      <c r="K4" s="126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7"/>
      <c r="Y4" s="125"/>
      <c r="Z4" s="128"/>
    </row>
    <row r="5" spans="3:26" ht="15" x14ac:dyDescent="0.25">
      <c r="C5" s="23" t="s">
        <v>41</v>
      </c>
      <c r="G5" s="129"/>
      <c r="H5" s="129"/>
      <c r="I5" s="129" t="s">
        <v>62</v>
      </c>
      <c r="J5" s="129" t="s">
        <v>344</v>
      </c>
      <c r="K5" s="129" t="s">
        <v>429</v>
      </c>
      <c r="L5" s="129" t="s">
        <v>430</v>
      </c>
      <c r="M5" s="129" t="s">
        <v>431</v>
      </c>
      <c r="N5" s="129" t="s">
        <v>348</v>
      </c>
      <c r="O5" s="129" t="s">
        <v>348</v>
      </c>
      <c r="P5" s="129"/>
      <c r="Q5" s="129" t="s">
        <v>349</v>
      </c>
      <c r="R5" s="129" t="s">
        <v>349</v>
      </c>
      <c r="S5" s="129" t="s">
        <v>349</v>
      </c>
      <c r="T5" s="129" t="s">
        <v>349</v>
      </c>
      <c r="U5" s="129" t="s">
        <v>349</v>
      </c>
      <c r="V5" s="130"/>
      <c r="Y5" s="129"/>
      <c r="Z5" s="131"/>
    </row>
    <row r="6" spans="3:26" ht="15" x14ac:dyDescent="0.25">
      <c r="C6" s="23" t="str">
        <f>[1]SETUP!$B$19&amp;[1]SETUP!$B$84&amp;[1]SETUP!$B$70</f>
        <v>RSDBIOGAS</v>
      </c>
      <c r="D6" s="23" t="str">
        <f>D98</f>
        <v>Space Heating Residential - Natural Gas Boiler - New 1</v>
      </c>
      <c r="E6" s="132" t="s">
        <v>427</v>
      </c>
      <c r="F6" s="132" t="str">
        <f>[1]COMM!$M$6&amp;","&amp;[1]COMM!$M$7&amp;","&amp;[1]COMM!$M$8</f>
        <v>DEM,DEM,DEM</v>
      </c>
      <c r="G6" s="133">
        <v>2121</v>
      </c>
      <c r="H6" s="133">
        <v>2121</v>
      </c>
      <c r="I6" s="192" t="e">
        <f>'[2]Natural gas boiler'!D8-$I$93</f>
        <v>#REF!</v>
      </c>
      <c r="J6" s="133" t="e">
        <f>'[2]Natural gas boiler'!E8</f>
        <v>#REF!</v>
      </c>
      <c r="K6" s="134">
        <f>'[3]Natural gas boiler'!F8</f>
        <v>2.3839999999999999</v>
      </c>
      <c r="L6" s="135">
        <f>'[3]Natural gas boiler'!G8</f>
        <v>0.15604025000000002</v>
      </c>
      <c r="M6" s="135">
        <f>'[3]Natural gas boiler'!H8</f>
        <v>0</v>
      </c>
      <c r="N6" s="136">
        <v>3.1536000000000002E-2</v>
      </c>
      <c r="O6" s="135">
        <f>'[3]Natural gas boiler'!J8</f>
        <v>0.2</v>
      </c>
      <c r="P6" s="137"/>
      <c r="Q6" s="138">
        <f>'[3]Natural gas boiler'!K8</f>
        <v>0</v>
      </c>
      <c r="R6" s="133">
        <f>'[3]Natural gas boiler'!L8</f>
        <v>20</v>
      </c>
      <c r="S6" s="133">
        <f>'[3]Natural gas boiler'!M8</f>
        <v>2</v>
      </c>
      <c r="T6" s="138">
        <f>'[3]Natural gas boiler'!N8</f>
        <v>0</v>
      </c>
      <c r="U6" s="133">
        <f>'[3]Natural gas boiler'!O8</f>
        <v>0</v>
      </c>
      <c r="V6" s="139"/>
      <c r="W6" s="23" t="s">
        <v>352</v>
      </c>
      <c r="Y6" s="133"/>
      <c r="Z6" s="140"/>
    </row>
    <row r="7" spans="3:26" ht="15" x14ac:dyDescent="0.25">
      <c r="G7" s="133">
        <f>'[3]Natural gas boiler'!B9</f>
        <v>2020</v>
      </c>
      <c r="H7" s="133"/>
      <c r="I7" s="133">
        <f>'[3]Natural gas boiler'!D9-$I$93</f>
        <v>0.94</v>
      </c>
      <c r="J7" s="133">
        <f>'[3]Natural gas boiler'!E9</f>
        <v>20</v>
      </c>
      <c r="K7" s="134">
        <f>'[3]Natural gas boiler'!F9</f>
        <v>2.3249930274425501</v>
      </c>
      <c r="L7" s="135">
        <f>'[3]Natural gas boiler'!G9</f>
        <v>0.15250876421515935</v>
      </c>
      <c r="M7" s="135">
        <f>'[3]Natural gas boiler'!H9</f>
        <v>0</v>
      </c>
      <c r="N7" s="136"/>
      <c r="O7" s="137"/>
      <c r="P7" s="137"/>
      <c r="Q7" s="138">
        <f>'[3]Natural gas boiler'!K9</f>
        <v>0</v>
      </c>
      <c r="R7" s="133">
        <f>'[3]Natural gas boiler'!L9</f>
        <v>10</v>
      </c>
      <c r="S7" s="133">
        <f>'[3]Natural gas boiler'!M9</f>
        <v>1</v>
      </c>
      <c r="T7" s="138">
        <f>'[3]Natural gas boiler'!N9</f>
        <v>0</v>
      </c>
      <c r="U7" s="133">
        <f>'[3]Natural gas boiler'!O9</f>
        <v>0</v>
      </c>
      <c r="V7" s="139"/>
      <c r="Y7" s="133"/>
      <c r="Z7" s="140"/>
    </row>
    <row r="8" spans="3:26" ht="15" x14ac:dyDescent="0.25">
      <c r="G8" s="133">
        <f>'[3]Natural gas boiler'!B10</f>
        <v>2030</v>
      </c>
      <c r="H8" s="133"/>
      <c r="I8" s="133">
        <f>'[3]Natural gas boiler'!D10-$I$93</f>
        <v>0.95</v>
      </c>
      <c r="J8" s="133">
        <f>'[3]Natural gas boiler'!E10</f>
        <v>20</v>
      </c>
      <c r="K8" s="134">
        <f>'[3]Natural gas boiler'!F10</f>
        <v>2.2113244216628942</v>
      </c>
      <c r="L8" s="135">
        <f>'[3]Natural gas boiler'!G10</f>
        <v>0.14798962635393087</v>
      </c>
      <c r="M8" s="135">
        <f>'[3]Natural gas boiler'!H10</f>
        <v>0</v>
      </c>
      <c r="N8" s="136"/>
      <c r="O8" s="137"/>
      <c r="P8" s="137"/>
      <c r="Q8" s="138">
        <f>'[3]Natural gas boiler'!K10</f>
        <v>0</v>
      </c>
      <c r="R8" s="133">
        <f>'[3]Natural gas boiler'!L10</f>
        <v>5</v>
      </c>
      <c r="S8" s="133">
        <f>'[3]Natural gas boiler'!M10</f>
        <v>0.5</v>
      </c>
      <c r="T8" s="138">
        <f>'[3]Natural gas boiler'!N10</f>
        <v>0</v>
      </c>
      <c r="U8" s="133">
        <f>'[3]Natural gas boiler'!O10</f>
        <v>0</v>
      </c>
      <c r="V8" s="139"/>
      <c r="Y8" s="133"/>
      <c r="Z8" s="140"/>
    </row>
    <row r="9" spans="3:26" ht="15" x14ac:dyDescent="0.25">
      <c r="G9" s="133">
        <v>2050</v>
      </c>
      <c r="H9" s="133"/>
      <c r="I9" s="133"/>
      <c r="J9" s="133"/>
      <c r="K9" s="134"/>
      <c r="L9" s="135"/>
      <c r="M9" s="135"/>
      <c r="N9" s="136"/>
      <c r="O9" s="137"/>
      <c r="P9" s="137"/>
      <c r="Q9" s="138"/>
      <c r="R9" s="133"/>
      <c r="S9" s="133"/>
      <c r="T9" s="138"/>
      <c r="U9" s="133"/>
      <c r="V9" s="139"/>
      <c r="Y9" s="133"/>
      <c r="Z9" s="140"/>
    </row>
    <row r="10" spans="3:26" ht="15" x14ac:dyDescent="0.25">
      <c r="G10" s="133">
        <v>2070</v>
      </c>
      <c r="H10" s="133"/>
      <c r="I10" s="133">
        <f>'[3]Natural gas boiler'!D11-$I$93</f>
        <v>0.96</v>
      </c>
      <c r="J10" s="133">
        <f>'[3]Natural gas boiler'!E11</f>
        <v>20</v>
      </c>
      <c r="K10" s="134">
        <f>'[3]Natural gas boiler'!F11</f>
        <v>2.0003872471234621</v>
      </c>
      <c r="L10" s="135">
        <f>'[3]Natural gas boiler'!G11</f>
        <v>0.1346123529452164</v>
      </c>
      <c r="M10" s="135">
        <f>'[3]Natural gas boiler'!H11</f>
        <v>0</v>
      </c>
      <c r="N10" s="136"/>
      <c r="O10" s="137"/>
      <c r="P10" s="137"/>
      <c r="Q10" s="138">
        <f>'[3]Natural gas boiler'!K11</f>
        <v>0</v>
      </c>
      <c r="R10" s="133">
        <f>'[3]Natural gas boiler'!L11</f>
        <v>3</v>
      </c>
      <c r="S10" s="133">
        <f>'[3]Natural gas boiler'!M11</f>
        <v>0.25</v>
      </c>
      <c r="T10" s="138">
        <f>'[3]Natural gas boiler'!N11</f>
        <v>0</v>
      </c>
      <c r="U10" s="133">
        <f>'[3]Natural gas boiler'!O11</f>
        <v>0</v>
      </c>
      <c r="V10" s="139"/>
      <c r="Y10" s="133"/>
      <c r="Z10" s="140"/>
    </row>
    <row r="11" spans="3:26" ht="15" x14ac:dyDescent="0.25">
      <c r="C11" s="23" t="str">
        <f>C99</f>
        <v>RHTDBDSLBN1</v>
      </c>
      <c r="D11" s="23" t="str">
        <f>D99</f>
        <v>Residential heating technology detached building - oil boiler - new 1</v>
      </c>
      <c r="E11" s="132" t="s">
        <v>353</v>
      </c>
      <c r="F11" s="132" t="s">
        <v>351</v>
      </c>
      <c r="G11" s="133">
        <v>2020</v>
      </c>
      <c r="H11" s="133">
        <v>2020</v>
      </c>
      <c r="I11" s="133">
        <f>'[3]Oil-fired boiler'!D8-$I$93</f>
        <v>0.89</v>
      </c>
      <c r="J11" s="135">
        <f>'[3]Oil-fired boiler'!E8</f>
        <v>20</v>
      </c>
      <c r="K11" s="134">
        <f>'[3]Oil-fired boiler'!F8</f>
        <v>2.9800000000000004</v>
      </c>
      <c r="L11" s="135">
        <f>'[3]Oil-fired boiler'!G8</f>
        <v>0.12389349999999999</v>
      </c>
      <c r="M11" s="135">
        <f>'[3]Oil-fired boiler'!H8</f>
        <v>0</v>
      </c>
      <c r="N11" s="136">
        <v>3.1536000000000002E-2</v>
      </c>
      <c r="O11" s="135">
        <f>'[3]Oil-fired boiler'!J8</f>
        <v>0.13333333333333333</v>
      </c>
      <c r="P11" s="137"/>
      <c r="Q11" s="133">
        <f>'[3]Oil-fired boiler'!K8</f>
        <v>0.5</v>
      </c>
      <c r="R11" s="133">
        <f>'[3]Oil-fired boiler'!L8</f>
        <v>30</v>
      </c>
      <c r="S11" s="133">
        <f>'[3]Oil-fired boiler'!M8</f>
        <v>0</v>
      </c>
      <c r="T11" s="133">
        <f>'[3]Oil-fired boiler'!N8</f>
        <v>0</v>
      </c>
      <c r="U11" s="133">
        <f>'[3]Oil-fired boiler'!O8</f>
        <v>0.03</v>
      </c>
      <c r="V11" s="139"/>
      <c r="W11" s="23" t="s">
        <v>352</v>
      </c>
      <c r="Y11" s="133"/>
      <c r="Z11" s="140"/>
    </row>
    <row r="12" spans="3:26" ht="15" x14ac:dyDescent="0.25">
      <c r="E12" s="132"/>
      <c r="F12" s="132"/>
      <c r="G12" s="133">
        <f>'[3]Oil-fired boiler'!B9</f>
        <v>2020</v>
      </c>
      <c r="H12" s="133"/>
      <c r="I12" s="133">
        <f>'[3]Oil-fired boiler'!D9-$I$93</f>
        <v>0.89</v>
      </c>
      <c r="J12" s="135">
        <f>'[3]Oil-fired boiler'!E9</f>
        <v>20</v>
      </c>
      <c r="K12" s="134">
        <f>'[3]Oil-fired boiler'!F9</f>
        <v>2.9062412843031877</v>
      </c>
      <c r="L12" s="135">
        <f>'[3]Oil-fired boiler'!G9</f>
        <v>0.12104745137212751</v>
      </c>
      <c r="M12" s="135">
        <f>'[3]Oil-fired boiler'!H9</f>
        <v>0</v>
      </c>
      <c r="N12" s="136"/>
      <c r="O12" s="137"/>
      <c r="P12" s="137"/>
      <c r="Q12" s="133">
        <f>'[3]Oil-fired boiler'!K9</f>
        <v>0.5</v>
      </c>
      <c r="R12" s="133">
        <f>'[3]Oil-fired boiler'!L9</f>
        <v>25</v>
      </c>
      <c r="S12" s="133">
        <f>'[3]Oil-fired boiler'!M9</f>
        <v>0</v>
      </c>
      <c r="T12" s="133">
        <f>'[3]Oil-fired boiler'!N9</f>
        <v>0</v>
      </c>
      <c r="U12" s="133">
        <f>'[3]Oil-fired boiler'!O9</f>
        <v>0.02</v>
      </c>
      <c r="V12" s="139"/>
      <c r="Y12" s="133"/>
      <c r="Z12" s="140"/>
    </row>
    <row r="13" spans="3:26" ht="15" x14ac:dyDescent="0.25">
      <c r="E13" s="132"/>
      <c r="F13" s="132"/>
      <c r="G13" s="133">
        <f>'[3]Oil-fired boiler'!B10</f>
        <v>2030</v>
      </c>
      <c r="H13" s="133"/>
      <c r="I13" s="133">
        <f>'[3]Oil-fired boiler'!D10-$I$93</f>
        <v>0.9</v>
      </c>
      <c r="J13" s="135">
        <f>'[3]Oil-fired boiler'!E10</f>
        <v>20</v>
      </c>
      <c r="K13" s="134">
        <f>'[3]Oil-fired boiler'!F10</f>
        <v>2.7641555270786178</v>
      </c>
      <c r="L13" s="135">
        <f>'[3]Oil-fired boiler'!G10</f>
        <v>0.11708745441647805</v>
      </c>
      <c r="M13" s="135">
        <f>'[3]Oil-fired boiler'!H10</f>
        <v>0</v>
      </c>
      <c r="N13" s="136"/>
      <c r="O13" s="137"/>
      <c r="P13" s="137"/>
      <c r="Q13" s="133">
        <f>'[3]Oil-fired boiler'!K10</f>
        <v>0.5</v>
      </c>
      <c r="R13" s="133">
        <f>'[3]Oil-fired boiler'!L10</f>
        <v>20</v>
      </c>
      <c r="S13" s="133">
        <f>'[3]Oil-fired boiler'!M10</f>
        <v>0</v>
      </c>
      <c r="T13" s="133">
        <f>'[3]Oil-fired boiler'!N10</f>
        <v>0</v>
      </c>
      <c r="U13" s="133">
        <f>'[3]Oil-fired boiler'!O10</f>
        <v>0.01</v>
      </c>
      <c r="V13" s="139"/>
      <c r="Y13" s="133"/>
      <c r="Z13" s="140"/>
    </row>
    <row r="14" spans="3:26" ht="15" x14ac:dyDescent="0.25">
      <c r="E14" s="132"/>
      <c r="F14" s="132"/>
      <c r="G14" s="133">
        <f>'[3]Oil-fired boiler'!B11</f>
        <v>2050</v>
      </c>
      <c r="H14" s="133"/>
      <c r="I14" s="133">
        <f>'[3]Oil-fired boiler'!D11-$I$93</f>
        <v>0.91999999999999993</v>
      </c>
      <c r="J14" s="135">
        <f>'[3]Oil-fired boiler'!E11</f>
        <v>20</v>
      </c>
      <c r="K14" s="134">
        <f>'[3]Oil-fired boiler'!F11</f>
        <v>2.5004840589043273</v>
      </c>
      <c r="L14" s="135">
        <f>'[3]Oil-fired boiler'!G11</f>
        <v>0.10641146235617312</v>
      </c>
      <c r="M14" s="135">
        <f>'[3]Oil-fired boiler'!H11</f>
        <v>0</v>
      </c>
      <c r="N14" s="136"/>
      <c r="O14" s="137"/>
      <c r="P14" s="137"/>
      <c r="Q14" s="133">
        <f>'[3]Oil-fired boiler'!K11</f>
        <v>0.5</v>
      </c>
      <c r="R14" s="133">
        <f>'[3]Oil-fired boiler'!L11</f>
        <v>15</v>
      </c>
      <c r="S14" s="133">
        <f>'[3]Oil-fired boiler'!M11</f>
        <v>0</v>
      </c>
      <c r="T14" s="133">
        <f>'[3]Oil-fired boiler'!N11</f>
        <v>0</v>
      </c>
      <c r="U14" s="133">
        <f>'[3]Oil-fired boiler'!O11</f>
        <v>0.01</v>
      </c>
      <c r="V14" s="139"/>
      <c r="Y14" s="133"/>
      <c r="Z14" s="140"/>
    </row>
    <row r="15" spans="3:26" ht="15" x14ac:dyDescent="0.25">
      <c r="C15" s="23" t="str">
        <f>C100</f>
        <v>RHTDBWPEBN1</v>
      </c>
      <c r="D15" s="23" t="str">
        <f>D100</f>
        <v>Residential heating technology detached building - biomass boiler automatic stoking - new 1</v>
      </c>
      <c r="E15" s="132" t="s">
        <v>354</v>
      </c>
      <c r="F15" s="132" t="s">
        <v>351</v>
      </c>
      <c r="G15" s="133">
        <v>2020</v>
      </c>
      <c r="H15" s="133">
        <v>2020</v>
      </c>
      <c r="I15" s="141">
        <f>'[3]DBcompar after new tech ka sept'!E12-$I$93</f>
        <v>0.77</v>
      </c>
      <c r="J15" s="135">
        <f>'[3]Biomass boiler, automatic'!E8</f>
        <v>20</v>
      </c>
      <c r="K15" s="134">
        <f>'[3]Biomass boiler, automatic'!F8</f>
        <v>4.3458333333333341</v>
      </c>
      <c r="L15" s="142">
        <f>L11</f>
        <v>0.12389349999999999</v>
      </c>
      <c r="M15" s="135">
        <f>'[3]Biomass boiler, automatic'!H8</f>
        <v>0</v>
      </c>
      <c r="N15" s="136">
        <v>3.1536000000000002E-2</v>
      </c>
      <c r="O15" s="135">
        <f>'[3]Biomass boiler, automatic'!J8</f>
        <v>0.16666666666666666</v>
      </c>
      <c r="P15" s="137"/>
      <c r="Q15" s="138">
        <f>'[3]Biomass boiler, automatic'!K8</f>
        <v>25</v>
      </c>
      <c r="R15" s="138">
        <f>'[3]Biomass boiler, automatic'!L8</f>
        <v>90</v>
      </c>
      <c r="S15" s="138">
        <f>'[3]Biomass boiler, automatic'!M8</f>
        <v>3</v>
      </c>
      <c r="T15" s="138">
        <f>'[3]Biomass boiler, automatic'!N8</f>
        <v>4</v>
      </c>
      <c r="U15" s="138">
        <f>'[3]Biomass boiler, automatic'!O8</f>
        <v>19</v>
      </c>
      <c r="V15" s="143"/>
      <c r="W15" s="23" t="s">
        <v>352</v>
      </c>
      <c r="Y15" s="133"/>
      <c r="Z15" s="140"/>
    </row>
    <row r="16" spans="3:26" ht="15" x14ac:dyDescent="0.25">
      <c r="G16" s="133">
        <f>'[3]Biomass boiler, automatic'!B9</f>
        <v>2020</v>
      </c>
      <c r="H16" s="133"/>
      <c r="I16" s="141">
        <f>'[3]DBcompar after new tech ka sept'!E13-$I$93</f>
        <v>0.84</v>
      </c>
      <c r="J16" s="135">
        <f>'[3]Biomass boiler, automatic'!E9</f>
        <v>20</v>
      </c>
      <c r="K16" s="134">
        <f>'[3]Biomass boiler, automatic'!F9</f>
        <v>5.0859222475305792</v>
      </c>
      <c r="L16" s="142">
        <f>L12</f>
        <v>0.12104745137212751</v>
      </c>
      <c r="M16" s="135">
        <f>'[3]Biomass boiler, automatic'!H9</f>
        <v>0</v>
      </c>
      <c r="N16" s="136"/>
      <c r="O16" s="137"/>
      <c r="P16" s="137"/>
      <c r="Q16" s="138">
        <f>'[3]Biomass boiler, automatic'!K9</f>
        <v>25</v>
      </c>
      <c r="R16" s="138">
        <f>'[3]Biomass boiler, automatic'!L9</f>
        <v>70</v>
      </c>
      <c r="S16" s="138">
        <f>'[3]Biomass boiler, automatic'!M9</f>
        <v>2</v>
      </c>
      <c r="T16" s="138">
        <f>'[3]Biomass boiler, automatic'!N9</f>
        <v>4</v>
      </c>
      <c r="U16" s="138">
        <f>'[3]Biomass boiler, automatic'!O9</f>
        <v>15</v>
      </c>
      <c r="V16" s="143"/>
      <c r="Y16" s="133"/>
      <c r="Z16" s="140"/>
    </row>
    <row r="17" spans="3:26" ht="15" x14ac:dyDescent="0.25">
      <c r="G17" s="133">
        <f>'[3]Biomass boiler, automatic'!B10</f>
        <v>2030</v>
      </c>
      <c r="H17" s="133"/>
      <c r="I17" s="141">
        <f>'[3]DBcompar after new tech ka sept'!E14-$I$93</f>
        <v>0.88</v>
      </c>
      <c r="J17" s="135">
        <f>'[3]Biomass boiler, automatic'!E10</f>
        <v>20</v>
      </c>
      <c r="K17" s="134">
        <f>'[3]Biomass boiler, automatic'!F10</f>
        <v>4.8372721723875811</v>
      </c>
      <c r="L17" s="142">
        <f>L13</f>
        <v>0.11708745441647805</v>
      </c>
      <c r="M17" s="135">
        <f>'[3]Biomass boiler, automatic'!H10</f>
        <v>0</v>
      </c>
      <c r="N17" s="136"/>
      <c r="O17" s="137"/>
      <c r="P17" s="137"/>
      <c r="Q17" s="138">
        <f>'[3]Biomass boiler, automatic'!K10</f>
        <v>25</v>
      </c>
      <c r="R17" s="138">
        <f>'[3]Biomass boiler, automatic'!L10</f>
        <v>50</v>
      </c>
      <c r="S17" s="138">
        <f>'[3]Biomass boiler, automatic'!M10</f>
        <v>1</v>
      </c>
      <c r="T17" s="138">
        <f>'[3]Biomass boiler, automatic'!N10</f>
        <v>4</v>
      </c>
      <c r="U17" s="138">
        <f>'[3]Biomass boiler, automatic'!O10</f>
        <v>12</v>
      </c>
      <c r="V17" s="143"/>
      <c r="Y17" s="133"/>
      <c r="Z17" s="140"/>
    </row>
    <row r="18" spans="3:26" ht="15" x14ac:dyDescent="0.25">
      <c r="G18" s="133">
        <f>'[3]Biomass boiler, automatic'!B11</f>
        <v>2050</v>
      </c>
      <c r="H18" s="133"/>
      <c r="I18" s="141">
        <f>'[3]DBcompar after new tech ka sept'!E15-$I$93</f>
        <v>0.91999999999999993</v>
      </c>
      <c r="J18" s="135">
        <f>'[3]Biomass boiler, automatic'!E11</f>
        <v>20</v>
      </c>
      <c r="K18" s="134">
        <f>'[3]Biomass boiler, automatic'!F11</f>
        <v>4.375847103082573</v>
      </c>
      <c r="L18" s="142">
        <f>L14</f>
        <v>0.10641146235617312</v>
      </c>
      <c r="M18" s="135">
        <f>'[3]Biomass boiler, automatic'!H11</f>
        <v>0</v>
      </c>
      <c r="N18" s="136"/>
      <c r="O18" s="137"/>
      <c r="P18" s="137"/>
      <c r="Q18" s="138">
        <f>'[3]Biomass boiler, automatic'!K11</f>
        <v>25</v>
      </c>
      <c r="R18" s="138">
        <f>'[3]Biomass boiler, automatic'!L11</f>
        <v>40</v>
      </c>
      <c r="S18" s="138">
        <f>'[3]Biomass boiler, automatic'!M11</f>
        <v>0</v>
      </c>
      <c r="T18" s="138">
        <f>'[3]Biomass boiler, automatic'!N11</f>
        <v>4</v>
      </c>
      <c r="U18" s="138">
        <f>'[3]Biomass boiler, automatic'!O11</f>
        <v>10</v>
      </c>
      <c r="V18" s="143"/>
      <c r="Y18" s="133"/>
      <c r="Z18" s="140"/>
    </row>
    <row r="19" spans="3:26" ht="15" x14ac:dyDescent="0.25">
      <c r="C19" s="23" t="str">
        <f>C101</f>
        <v>RHTDBFIWBN1</v>
      </c>
      <c r="D19" s="23" t="str">
        <f>D101</f>
        <v>Residential heating technology detached building - Firewoods - new 1</v>
      </c>
      <c r="E19" s="132" t="s">
        <v>355</v>
      </c>
      <c r="F19" s="132" t="s">
        <v>351</v>
      </c>
      <c r="G19" s="133">
        <v>2020</v>
      </c>
      <c r="H19" s="133">
        <v>2020</v>
      </c>
      <c r="I19" s="133">
        <f>'[3]Wood stove'!D8</f>
        <v>0.65</v>
      </c>
      <c r="J19" s="135">
        <f>'[3]Wood stove'!E8</f>
        <v>20</v>
      </c>
      <c r="K19" s="135">
        <f>'[3]Wood stove'!F8</f>
        <v>3.104166666666667</v>
      </c>
      <c r="L19" s="142">
        <f>L11</f>
        <v>0.12389349999999999</v>
      </c>
      <c r="M19" s="135">
        <v>0</v>
      </c>
      <c r="N19" s="136">
        <v>3.1536000000000002E-2</v>
      </c>
      <c r="O19" s="135">
        <f>'[3]Wood stove'!J8</f>
        <v>5.5999999999999994E-2</v>
      </c>
      <c r="P19" s="137"/>
      <c r="Q19" s="144">
        <f>'[3]Wood stove'!K8</f>
        <v>25</v>
      </c>
      <c r="R19" s="144">
        <f>'[3]Wood stove'!L8</f>
        <v>90</v>
      </c>
      <c r="S19" s="144">
        <f>'[3]Wood stove'!M8</f>
        <v>320</v>
      </c>
      <c r="T19" s="144">
        <f>'[3]Wood stove'!N8</f>
        <v>4</v>
      </c>
      <c r="U19" s="144">
        <f>'[3]Wood stove'!O8</f>
        <v>50</v>
      </c>
      <c r="V19" s="143"/>
      <c r="W19" s="23" t="s">
        <v>352</v>
      </c>
      <c r="Y19" s="133"/>
      <c r="Z19" s="140"/>
    </row>
    <row r="20" spans="3:26" ht="15" x14ac:dyDescent="0.25">
      <c r="G20" s="133">
        <f>'[3]Wood stove'!B9</f>
        <v>2020</v>
      </c>
      <c r="H20" s="135"/>
      <c r="I20" s="133">
        <f>'[3]Wood stove'!D9</f>
        <v>0.7</v>
      </c>
      <c r="J20" s="135">
        <f>'[3]Wood stove'!E9</f>
        <v>20</v>
      </c>
      <c r="K20" s="135">
        <f>'[3]Wood stove'!F9</f>
        <v>3.7250000000000001</v>
      </c>
      <c r="L20" s="142">
        <f>L12</f>
        <v>0.12104745137212751</v>
      </c>
      <c r="M20" s="135">
        <v>0</v>
      </c>
      <c r="N20" s="136"/>
      <c r="O20" s="137"/>
      <c r="P20" s="137"/>
      <c r="Q20" s="144">
        <f>'[3]Wood stove'!K9</f>
        <v>25</v>
      </c>
      <c r="R20" s="144">
        <f>'[3]Wood stove'!L9</f>
        <v>90</v>
      </c>
      <c r="S20" s="144">
        <f>'[3]Wood stove'!M9</f>
        <v>125</v>
      </c>
      <c r="T20" s="144">
        <f>'[3]Wood stove'!N9</f>
        <v>4</v>
      </c>
      <c r="U20" s="144">
        <f>'[3]Wood stove'!O9</f>
        <v>40</v>
      </c>
      <c r="V20" s="143"/>
      <c r="Y20" s="133"/>
      <c r="Z20" s="140"/>
    </row>
    <row r="21" spans="3:26" ht="15" x14ac:dyDescent="0.25">
      <c r="G21" s="133">
        <f>'[3]Wood stove'!B10</f>
        <v>2030</v>
      </c>
      <c r="H21" s="133"/>
      <c r="I21" s="133">
        <f>'[3]Wood stove'!D10</f>
        <v>0.75</v>
      </c>
      <c r="J21" s="135">
        <f>'[3]Wood stove'!E10</f>
        <v>20</v>
      </c>
      <c r="K21" s="135">
        <f>'[3]Wood stove'!F10</f>
        <v>6.5187499999999998</v>
      </c>
      <c r="L21" s="142">
        <f>L13</f>
        <v>0.11708745441647805</v>
      </c>
      <c r="M21" s="135">
        <v>0</v>
      </c>
      <c r="N21" s="136"/>
      <c r="O21" s="137"/>
      <c r="P21" s="137"/>
      <c r="Q21" s="144">
        <f>'[3]Wood stove'!K10</f>
        <v>25</v>
      </c>
      <c r="R21" s="144">
        <f>'[3]Wood stove'!L10</f>
        <v>90</v>
      </c>
      <c r="S21" s="144">
        <f>'[3]Wood stove'!M10</f>
        <v>100</v>
      </c>
      <c r="T21" s="144">
        <f>'[3]Wood stove'!N10</f>
        <v>4</v>
      </c>
      <c r="U21" s="144">
        <f>'[3]Wood stove'!O10</f>
        <v>30</v>
      </c>
      <c r="V21" s="143"/>
      <c r="Y21" s="133"/>
      <c r="Z21" s="140"/>
    </row>
    <row r="22" spans="3:26" ht="15" x14ac:dyDescent="0.25">
      <c r="G22" s="133">
        <f>'[3]Wood stove'!B11</f>
        <v>2050</v>
      </c>
      <c r="H22" s="133"/>
      <c r="I22" s="133">
        <f>'[3]Wood stove'!D11</f>
        <v>0.75</v>
      </c>
      <c r="J22" s="135">
        <f>'[3]Wood stove'!E11</f>
        <v>20</v>
      </c>
      <c r="K22" s="135">
        <f>'[3]Wood stove'!F11</f>
        <v>5.7737500000000006</v>
      </c>
      <c r="L22" s="142">
        <f>L14</f>
        <v>0.10641146235617312</v>
      </c>
      <c r="M22" s="135">
        <v>0</v>
      </c>
      <c r="N22" s="136"/>
      <c r="O22" s="137"/>
      <c r="P22" s="137"/>
      <c r="Q22" s="144">
        <f>'[3]Wood stove'!K11</f>
        <v>25</v>
      </c>
      <c r="R22" s="144">
        <f>'[3]Wood stove'!L11</f>
        <v>90</v>
      </c>
      <c r="S22" s="144">
        <f>'[3]Wood stove'!M11</f>
        <v>100</v>
      </c>
      <c r="T22" s="144">
        <f>'[3]Wood stove'!N11</f>
        <v>4</v>
      </c>
      <c r="U22" s="144">
        <f>'[3]Wood stove'!O11</f>
        <v>25</v>
      </c>
      <c r="V22" s="143"/>
      <c r="Y22" s="133"/>
      <c r="Z22" s="140"/>
    </row>
    <row r="23" spans="3:26" ht="15" x14ac:dyDescent="0.25">
      <c r="C23" s="23" t="str">
        <f>C102</f>
        <v>RHTDBELCXN1</v>
      </c>
      <c r="D23" s="23" t="str">
        <f>D102</f>
        <v>Residential heating technology detached building - direct eletrical heating - new 1</v>
      </c>
      <c r="E23" s="23" t="s">
        <v>356</v>
      </c>
      <c r="F23" s="23" t="s">
        <v>351</v>
      </c>
      <c r="G23" s="133">
        <v>2020</v>
      </c>
      <c r="H23" s="133">
        <v>2020</v>
      </c>
      <c r="I23" s="133">
        <f>'[3]Electric heating'!D8-$I$93</f>
        <v>0.97</v>
      </c>
      <c r="J23" s="133">
        <f>'[3]Electric heating'!E8</f>
        <v>30</v>
      </c>
      <c r="K23" s="134">
        <f>'[3]Electric heating'!F8</f>
        <v>2.2349999999999999</v>
      </c>
      <c r="L23" s="135">
        <f>'[3]Electric heating'!G8</f>
        <v>3.7249999999999998E-2</v>
      </c>
      <c r="M23" s="135">
        <f>'[3]Electric heating'!H8</f>
        <v>0</v>
      </c>
      <c r="N23" s="136">
        <v>3.1536000000000002E-2</v>
      </c>
      <c r="O23" s="135">
        <f>'[3]Electric heating'!J8</f>
        <v>0.2</v>
      </c>
      <c r="P23" s="137"/>
      <c r="Q23" s="133">
        <f>'[3]Electric heating'!K8</f>
        <v>0</v>
      </c>
      <c r="R23" s="133">
        <f>'[3]Electric heating'!L8</f>
        <v>0</v>
      </c>
      <c r="S23" s="133">
        <f>'[3]Electric heating'!M8</f>
        <v>0</v>
      </c>
      <c r="T23" s="133">
        <f>'[3]Electric heating'!N8</f>
        <v>0</v>
      </c>
      <c r="U23" s="133">
        <f>'[3]Electric heating'!O8</f>
        <v>0</v>
      </c>
      <c r="V23" s="139"/>
      <c r="W23" s="23" t="s">
        <v>352</v>
      </c>
      <c r="Y23" s="133"/>
      <c r="Z23" s="140"/>
    </row>
    <row r="24" spans="3:26" ht="15" x14ac:dyDescent="0.25">
      <c r="G24" s="133">
        <f>'[3]Electric heating'!B9</f>
        <v>2020</v>
      </c>
      <c r="H24" s="133"/>
      <c r="I24" s="133">
        <f>'[3]Electric heating'!D9-$I$93</f>
        <v>0.97</v>
      </c>
      <c r="J24" s="133">
        <f>'[3]Electric heating'!E9</f>
        <v>30</v>
      </c>
      <c r="K24" s="134">
        <f>'[3]Electric heating'!F9</f>
        <v>2.179680963227391</v>
      </c>
      <c r="L24" s="135">
        <f>'[3]Electric heating'!G9</f>
        <v>3.6328016053789852E-2</v>
      </c>
      <c r="M24" s="135">
        <f>'[3]Electric heating'!H9</f>
        <v>0</v>
      </c>
      <c r="N24" s="136"/>
      <c r="O24" s="137"/>
      <c r="P24" s="137"/>
      <c r="Q24" s="133">
        <f>'[3]Electric heating'!K9</f>
        <v>0</v>
      </c>
      <c r="R24" s="133">
        <f>'[3]Electric heating'!L9</f>
        <v>0</v>
      </c>
      <c r="S24" s="133">
        <f>'[3]Electric heating'!M9</f>
        <v>0</v>
      </c>
      <c r="T24" s="133">
        <f>'[3]Electric heating'!N9</f>
        <v>0</v>
      </c>
      <c r="U24" s="133">
        <f>'[3]Electric heating'!O9</f>
        <v>0</v>
      </c>
      <c r="V24" s="139"/>
      <c r="Y24" s="133"/>
      <c r="Z24" s="140"/>
    </row>
    <row r="25" spans="3:26" ht="15" x14ac:dyDescent="0.25">
      <c r="G25" s="133">
        <f>'[3]Electric heating'!B10</f>
        <v>2030</v>
      </c>
      <c r="H25" s="133"/>
      <c r="I25" s="133">
        <f>'[3]Electric heating'!D10-$I$93</f>
        <v>0.97</v>
      </c>
      <c r="J25" s="133">
        <f>'[3]Electric heating'!E10</f>
        <v>30</v>
      </c>
      <c r="K25" s="134">
        <f>'[3]Electric heating'!F10</f>
        <v>2.0731166453089633</v>
      </c>
      <c r="L25" s="135">
        <f>'[3]Electric heating'!G10</f>
        <v>3.4551944088482722E-2</v>
      </c>
      <c r="M25" s="135">
        <f>'[3]Electric heating'!H10</f>
        <v>0</v>
      </c>
      <c r="N25" s="136"/>
      <c r="O25" s="137"/>
      <c r="P25" s="137"/>
      <c r="Q25" s="133">
        <f>'[3]Electric heating'!K10</f>
        <v>0</v>
      </c>
      <c r="R25" s="133">
        <f>'[3]Electric heating'!L10</f>
        <v>0</v>
      </c>
      <c r="S25" s="133">
        <f>'[3]Electric heating'!M10</f>
        <v>0</v>
      </c>
      <c r="T25" s="133">
        <f>'[3]Electric heating'!N10</f>
        <v>0</v>
      </c>
      <c r="U25" s="133">
        <f>'[3]Electric heating'!O10</f>
        <v>0</v>
      </c>
      <c r="V25" s="139"/>
      <c r="Y25" s="133"/>
      <c r="Z25" s="140"/>
    </row>
    <row r="26" spans="3:26" ht="15" x14ac:dyDescent="0.25">
      <c r="G26" s="133">
        <f>'[3]Electric heating'!B11</f>
        <v>2050</v>
      </c>
      <c r="H26" s="133"/>
      <c r="I26" s="133">
        <f>'[3]Electric heating'!D11-$I$93</f>
        <v>0.97</v>
      </c>
      <c r="J26" s="133">
        <f>'[3]Electric heating'!E11</f>
        <v>30</v>
      </c>
      <c r="K26" s="134">
        <f>'[3]Electric heating'!F11</f>
        <v>1.8753630441782456</v>
      </c>
      <c r="L26" s="135">
        <f>'[3]Electric heating'!G11</f>
        <v>3.1256050736304095E-2</v>
      </c>
      <c r="M26" s="135">
        <f>'[3]Electric heating'!H11</f>
        <v>0</v>
      </c>
      <c r="N26" s="136"/>
      <c r="O26" s="137"/>
      <c r="P26" s="137"/>
      <c r="Q26" s="133">
        <f>'[3]Electric heating'!K11</f>
        <v>0</v>
      </c>
      <c r="R26" s="133">
        <f>'[3]Electric heating'!L11</f>
        <v>0</v>
      </c>
      <c r="S26" s="133">
        <f>'[3]Electric heating'!M11</f>
        <v>0</v>
      </c>
      <c r="T26" s="133">
        <f>'[3]Electric heating'!N11</f>
        <v>0</v>
      </c>
      <c r="U26" s="133">
        <f>'[3]Electric heating'!O11</f>
        <v>0</v>
      </c>
      <c r="V26" s="139"/>
      <c r="Y26" s="133"/>
      <c r="Z26" s="140"/>
    </row>
    <row r="27" spans="3:26" ht="15" x14ac:dyDescent="0.25">
      <c r="C27" s="18" t="str">
        <f>C103</f>
        <v>RHTDBELCXN2E</v>
      </c>
      <c r="D27" s="18" t="str">
        <f>D103</f>
        <v>Residential heating technology detached building - Heat pump, air-to-air - new 2, existing buildings</v>
      </c>
      <c r="E27" s="23" t="s">
        <v>356</v>
      </c>
      <c r="F27" s="18" t="s">
        <v>357</v>
      </c>
      <c r="G27" s="133">
        <v>2020</v>
      </c>
      <c r="H27" s="133">
        <v>2020</v>
      </c>
      <c r="I27" s="140"/>
      <c r="J27" s="135">
        <f>'[3]Heat pump, air-to-air'!E9</f>
        <v>12</v>
      </c>
      <c r="K27" s="135">
        <f>'[3]Heat pump, air-to-air'!F9</f>
        <v>3.3525</v>
      </c>
      <c r="L27" s="135">
        <f>'[3]Heat pump, air-to-air'!G9</f>
        <v>0.31662500000000005</v>
      </c>
      <c r="M27" s="135">
        <f>'[3]Heat pump, air-to-air'!H9</f>
        <v>0</v>
      </c>
      <c r="N27" s="136">
        <v>3.1536000000000002E-2</v>
      </c>
      <c r="O27" s="135">
        <f>'[3]Heat pump, air-to-air'!J9</f>
        <v>8.3999999999999991E-2</v>
      </c>
      <c r="P27" s="137"/>
      <c r="Q27" s="145">
        <f>'[3]Heat pump, air-to-air'!K9</f>
        <v>0</v>
      </c>
      <c r="R27" s="133">
        <f>'[3]Heat pump, air-to-air'!L9</f>
        <v>0</v>
      </c>
      <c r="S27" s="133">
        <f>'[3]Heat pump, air-to-air'!M9</f>
        <v>0</v>
      </c>
      <c r="T27" s="133">
        <f>'[3]Heat pump, air-to-air'!N9</f>
        <v>0</v>
      </c>
      <c r="U27" s="146">
        <f>'[3]Heat pump, air-to-air'!O9</f>
        <v>0</v>
      </c>
      <c r="V27" s="147"/>
      <c r="W27" s="23" t="s">
        <v>437</v>
      </c>
      <c r="Y27" s="133" t="e">
        <f>'[3]Heat pump, air-to-air'!#REF!</f>
        <v>#REF!</v>
      </c>
      <c r="Z27" s="148">
        <f>'[3]Heat pump, air-to-air'!D9</f>
        <v>5</v>
      </c>
    </row>
    <row r="28" spans="3:26" ht="15" x14ac:dyDescent="0.25">
      <c r="F28" s="149"/>
      <c r="G28" s="133">
        <f>'[3]Heat pump, air-to-air'!B10</f>
        <v>2020</v>
      </c>
      <c r="H28" s="133"/>
      <c r="I28" s="140"/>
      <c r="J28" s="135">
        <f>'[3]Heat pump, air-to-air'!E10</f>
        <v>12</v>
      </c>
      <c r="K28" s="135">
        <f>'[3]Heat pump, air-to-air'!F10</f>
        <v>3.1662499999999998</v>
      </c>
      <c r="L28" s="135">
        <f>'[3]Heat pump, air-to-air'!G10</f>
        <v>0.30110722454958749</v>
      </c>
      <c r="M28" s="135">
        <f>'[3]Heat pump, air-to-air'!H10</f>
        <v>0</v>
      </c>
      <c r="N28" s="136"/>
      <c r="O28" s="135">
        <f>'[3]Heat pump, air-to-air'!J10</f>
        <v>8.3999999999999991E-2</v>
      </c>
      <c r="P28" s="137"/>
      <c r="Q28" s="133">
        <f>'[3]Heat pump, air-to-air'!K10</f>
        <v>0</v>
      </c>
      <c r="R28" s="133">
        <f>'[3]Heat pump, air-to-air'!L10</f>
        <v>0</v>
      </c>
      <c r="S28" s="133">
        <f>'[3]Heat pump, air-to-air'!M10</f>
        <v>0</v>
      </c>
      <c r="T28" s="133">
        <f>'[3]Heat pump, air-to-air'!N10</f>
        <v>0</v>
      </c>
      <c r="U28" s="146">
        <f>'[3]Heat pump, air-to-air'!O10</f>
        <v>0</v>
      </c>
      <c r="V28" s="147"/>
      <c r="Y28" s="133" t="e">
        <f>'[3]Heat pump, air-to-air'!#REF!</f>
        <v>#REF!</v>
      </c>
      <c r="Z28" s="148">
        <f>'[3]Heat pump, air-to-air'!D10</f>
        <v>5.0999999999999996</v>
      </c>
    </row>
    <row r="29" spans="3:26" ht="15" x14ac:dyDescent="0.25">
      <c r="F29" s="149"/>
      <c r="G29" s="133">
        <f>'[3]Heat pump, air-to-air'!B11</f>
        <v>2030</v>
      </c>
      <c r="H29" s="133"/>
      <c r="I29" s="140"/>
      <c r="J29" s="135">
        <f>'[3]Heat pump, air-to-air'!E11</f>
        <v>12</v>
      </c>
      <c r="K29" s="135">
        <f>'[3]Heat pump, air-to-air'!F11</f>
        <v>2.3591666666666664</v>
      </c>
      <c r="L29" s="135">
        <f>'[3]Heat pump, air-to-air'!G11</f>
        <v>0.18154398435886526</v>
      </c>
      <c r="M29" s="135">
        <f>'[3]Heat pump, air-to-air'!H11</f>
        <v>0</v>
      </c>
      <c r="N29" s="136"/>
      <c r="O29" s="135">
        <f>'[3]Heat pump, air-to-air'!J11</f>
        <v>0.14399999999999999</v>
      </c>
      <c r="P29" s="137"/>
      <c r="Q29" s="133">
        <f>'[3]Heat pump, air-to-air'!K11</f>
        <v>0</v>
      </c>
      <c r="R29" s="133">
        <f>'[3]Heat pump, air-to-air'!L11</f>
        <v>0</v>
      </c>
      <c r="S29" s="133">
        <f>'[3]Heat pump, air-to-air'!M11</f>
        <v>0</v>
      </c>
      <c r="T29" s="133">
        <f>'[3]Heat pump, air-to-air'!N11</f>
        <v>0</v>
      </c>
      <c r="U29" s="146">
        <f>'[3]Heat pump, air-to-air'!O11</f>
        <v>0</v>
      </c>
      <c r="V29" s="147"/>
      <c r="Y29" s="133" t="e">
        <f>'[3]Heat pump, air-to-air'!#REF!</f>
        <v>#REF!</v>
      </c>
      <c r="Z29" s="148">
        <f>'[3]Heat pump, air-to-air'!D11</f>
        <v>4.0999999999999996</v>
      </c>
    </row>
    <row r="30" spans="3:26" ht="15" x14ac:dyDescent="0.25">
      <c r="F30" s="149"/>
      <c r="G30" s="133">
        <f>'[3]Heat pump, air-to-air'!B12</f>
        <v>2050</v>
      </c>
      <c r="H30" s="133"/>
      <c r="I30" s="140"/>
      <c r="J30" s="135">
        <f>'[3]Heat pump, air-to-air'!E12</f>
        <v>12</v>
      </c>
      <c r="K30" s="135">
        <f>'[3]Heat pump, air-to-air'!F12</f>
        <v>2.2349999999999999</v>
      </c>
      <c r="L30" s="135">
        <f>'[3]Heat pump, air-to-air'!G12</f>
        <v>0.16422659088184083</v>
      </c>
      <c r="M30" s="135">
        <f>'[3]Heat pump, air-to-air'!H12</f>
        <v>0</v>
      </c>
      <c r="N30" s="136"/>
      <c r="O30" s="135">
        <f>'[3]Heat pump, air-to-air'!J12</f>
        <v>0.14399999999999999</v>
      </c>
      <c r="P30" s="137"/>
      <c r="Q30" s="133">
        <f>'[3]Heat pump, air-to-air'!K12</f>
        <v>0</v>
      </c>
      <c r="R30" s="133">
        <f>'[3]Heat pump, air-to-air'!L12</f>
        <v>0</v>
      </c>
      <c r="S30" s="133">
        <f>'[3]Heat pump, air-to-air'!M12</f>
        <v>0</v>
      </c>
      <c r="T30" s="133">
        <f>'[3]Heat pump, air-to-air'!N12</f>
        <v>0</v>
      </c>
      <c r="U30" s="146">
        <f>'[3]Heat pump, air-to-air'!O12</f>
        <v>0</v>
      </c>
      <c r="V30" s="147"/>
      <c r="Y30" s="133" t="e">
        <f>'[3]Heat pump, air-to-air'!#REF!</f>
        <v>#REF!</v>
      </c>
      <c r="Z30" s="148">
        <f>'[3]Heat pump, air-to-air'!D12</f>
        <v>4.2</v>
      </c>
    </row>
    <row r="31" spans="3:26" ht="15" x14ac:dyDescent="0.25">
      <c r="C31" s="18" t="str">
        <f>C104</f>
        <v>RHTDBELCXN3E</v>
      </c>
      <c r="D31" s="18" t="str">
        <f>D104</f>
        <v>Residential heating technology detached building - Heat pump, air-to-water - new 3, existing buildings</v>
      </c>
      <c r="E31" s="23" t="s">
        <v>356</v>
      </c>
      <c r="F31" s="18" t="s">
        <v>357</v>
      </c>
      <c r="G31" s="133">
        <v>2020</v>
      </c>
      <c r="H31" s="133">
        <v>2020</v>
      </c>
      <c r="I31" s="140"/>
      <c r="J31" s="134">
        <f>'[3]Heat pump, air-to-water'!E9</f>
        <v>18</v>
      </c>
      <c r="K31" s="134">
        <f>'[3]Heat pump, air-to-water'!F9</f>
        <v>7.45</v>
      </c>
      <c r="L31" s="135">
        <f>'[3]Heat pump, air-to-water'!G9</f>
        <v>0.21679500000000002</v>
      </c>
      <c r="M31" s="135">
        <f>'[3]Heat pump, air-to-water'!H9</f>
        <v>0</v>
      </c>
      <c r="N31" s="136">
        <v>3.1536000000000002E-2</v>
      </c>
      <c r="O31" s="135">
        <f>'[3]Heat pump, air-to-water'!J9</f>
        <v>0.2</v>
      </c>
      <c r="P31" s="137"/>
      <c r="Q31" s="133">
        <f>'[3]Heat pump, air-to-water'!K9</f>
        <v>0</v>
      </c>
      <c r="R31" s="133">
        <f>'[3]Heat pump, air-to-water'!L9</f>
        <v>0</v>
      </c>
      <c r="S31" s="133">
        <f>'[3]Heat pump, air-to-water'!M9</f>
        <v>0</v>
      </c>
      <c r="T31" s="133">
        <f>'[3]Heat pump, air-to-water'!N9</f>
        <v>0</v>
      </c>
      <c r="U31" s="146">
        <f>'[3]Heat pump, air-to-water'!O9</f>
        <v>0</v>
      </c>
      <c r="V31" s="147"/>
      <c r="W31" s="23" t="s">
        <v>437</v>
      </c>
      <c r="Y31" s="133" t="e">
        <f>'[3]Heat pump, air-to-water'!#REF!</f>
        <v>#REF!</v>
      </c>
      <c r="Z31" s="148">
        <f>'[3]Heat pump, air-to-water'!D10</f>
        <v>3.6749999999999998</v>
      </c>
    </row>
    <row r="32" spans="3:26" ht="15" x14ac:dyDescent="0.25">
      <c r="F32" s="149"/>
      <c r="G32" s="133">
        <f>'[3]Heat pump, air-to-water'!B10</f>
        <v>2020</v>
      </c>
      <c r="H32" s="133"/>
      <c r="I32" s="140"/>
      <c r="J32" s="134">
        <f>'[3]Heat pump, air-to-water'!E10</f>
        <v>18</v>
      </c>
      <c r="K32" s="134">
        <f>'[3]Heat pump, air-to-water'!F10</f>
        <v>7.0029999999999992</v>
      </c>
      <c r="L32" s="135">
        <f>'[3]Heat pump, air-to-water'!G10</f>
        <v>0.20713396234501746</v>
      </c>
      <c r="M32" s="135">
        <f>'[3]Heat pump, air-to-water'!H10</f>
        <v>0</v>
      </c>
      <c r="N32" s="136"/>
      <c r="O32" s="137"/>
      <c r="P32" s="137"/>
      <c r="Q32" s="133">
        <f>'[3]Heat pump, air-to-water'!K10</f>
        <v>0</v>
      </c>
      <c r="R32" s="133">
        <f>'[3]Heat pump, air-to-water'!L10</f>
        <v>0</v>
      </c>
      <c r="S32" s="133">
        <f>'[3]Heat pump, air-to-water'!M10</f>
        <v>0</v>
      </c>
      <c r="T32" s="133">
        <f>'[3]Heat pump, air-to-water'!N10</f>
        <v>0</v>
      </c>
      <c r="U32" s="146">
        <f>'[3]Heat pump, air-to-water'!O10</f>
        <v>0</v>
      </c>
      <c r="V32" s="147"/>
      <c r="Y32" s="133" t="e">
        <f>'[3]Heat pump, air-to-water'!#REF!</f>
        <v>#REF!</v>
      </c>
      <c r="Z32" s="148">
        <f>'[3]Heat pump, air-to-water'!D11</f>
        <v>3.875</v>
      </c>
    </row>
    <row r="33" spans="3:26" ht="15" x14ac:dyDescent="0.25">
      <c r="F33" s="149"/>
      <c r="G33" s="133">
        <f>'[3]Heat pump, air-to-water'!B11</f>
        <v>2030</v>
      </c>
      <c r="H33" s="133"/>
      <c r="I33" s="140"/>
      <c r="J33" s="134">
        <f>'[3]Heat pump, air-to-water'!E11</f>
        <v>18</v>
      </c>
      <c r="K33" s="134">
        <f>'[3]Heat pump, air-to-water'!F11</f>
        <v>6.3324999999999996</v>
      </c>
      <c r="L33" s="135">
        <f>'[3]Heat pump, air-to-water'!G11</f>
        <v>0.19006189014921157</v>
      </c>
      <c r="M33" s="135">
        <f>'[3]Heat pump, air-to-water'!H11</f>
        <v>0</v>
      </c>
      <c r="N33" s="136"/>
      <c r="O33" s="137"/>
      <c r="P33" s="137"/>
      <c r="Q33" s="133">
        <f>'[3]Heat pump, air-to-water'!K11</f>
        <v>0</v>
      </c>
      <c r="R33" s="133">
        <f>'[3]Heat pump, air-to-water'!L11</f>
        <v>0</v>
      </c>
      <c r="S33" s="133">
        <f>'[3]Heat pump, air-to-water'!M11</f>
        <v>0</v>
      </c>
      <c r="T33" s="133">
        <f>'[3]Heat pump, air-to-water'!N11</f>
        <v>0</v>
      </c>
      <c r="U33" s="146">
        <f>'[3]Heat pump, air-to-water'!O11</f>
        <v>0</v>
      </c>
      <c r="V33" s="147"/>
      <c r="Y33" s="133" t="e">
        <f>'[3]Heat pump, air-to-water'!#REF!</f>
        <v>#REF!</v>
      </c>
      <c r="Z33" s="148">
        <f>'[3]Heat pump, air-to-water'!D12</f>
        <v>4.05</v>
      </c>
    </row>
    <row r="34" spans="3:26" ht="15" x14ac:dyDescent="0.25">
      <c r="F34" s="149"/>
      <c r="G34" s="133">
        <f>'[3]Heat pump, air-to-water'!B12</f>
        <v>2050</v>
      </c>
      <c r="H34" s="133"/>
      <c r="I34" s="140"/>
      <c r="J34" s="134">
        <f>'[3]Heat pump, air-to-water'!E12</f>
        <v>18</v>
      </c>
      <c r="K34" s="134">
        <f>'[3]Heat pump, air-to-water'!F12</f>
        <v>5.6619999999999999</v>
      </c>
      <c r="L34" s="135">
        <f>'[3]Heat pump, air-to-water'!G12</f>
        <v>0.17785762965173399</v>
      </c>
      <c r="M34" s="135">
        <f>'[3]Heat pump, air-to-water'!H12</f>
        <v>0</v>
      </c>
      <c r="N34" s="136"/>
      <c r="O34" s="137"/>
      <c r="P34" s="137"/>
      <c r="Q34" s="133">
        <f>'[3]Heat pump, air-to-water'!K12</f>
        <v>0</v>
      </c>
      <c r="R34" s="133">
        <f>'[3]Heat pump, air-to-water'!L12</f>
        <v>0</v>
      </c>
      <c r="S34" s="133">
        <f>'[3]Heat pump, air-to-water'!M12</f>
        <v>0</v>
      </c>
      <c r="T34" s="133">
        <f>'[3]Heat pump, air-to-water'!N12</f>
        <v>0</v>
      </c>
      <c r="U34" s="146">
        <f>'[3]Heat pump, air-to-water'!O12</f>
        <v>0</v>
      </c>
      <c r="V34" s="147"/>
      <c r="Y34" s="133" t="e">
        <f>'[3]Heat pump, air-to-water'!#REF!</f>
        <v>#REF!</v>
      </c>
      <c r="Z34" s="148">
        <f>'[3]Heat pump, air-to-water'!D13</f>
        <v>0</v>
      </c>
    </row>
    <row r="35" spans="3:26" ht="15" x14ac:dyDescent="0.25">
      <c r="C35" s="18" t="str">
        <f>C105</f>
        <v>RHTDBELCXN4E</v>
      </c>
      <c r="D35" s="18" t="str">
        <f>D105</f>
        <v>Residential heating technology detached building - Heat pump, brine-to-water - new 4, existing buildings</v>
      </c>
      <c r="E35" s="23" t="s">
        <v>356</v>
      </c>
      <c r="F35" s="18" t="s">
        <v>357</v>
      </c>
      <c r="G35" s="133">
        <v>2020</v>
      </c>
      <c r="H35" s="133">
        <v>2020</v>
      </c>
      <c r="I35" s="140"/>
      <c r="J35" s="134">
        <f>'[3]Heat pump, ground source'!E9</f>
        <v>20</v>
      </c>
      <c r="K35" s="134">
        <f>'[3]Heat pump, ground source'!F9</f>
        <v>11.920000000000002</v>
      </c>
      <c r="L35" s="135">
        <f>'[3]Heat pump, ground source'!G9</f>
        <v>0.21679500000000002</v>
      </c>
      <c r="M35" s="135">
        <f>'[3]Heat pump, ground source'!H9</f>
        <v>0</v>
      </c>
      <c r="N35" s="136">
        <v>3.1536000000000002E-2</v>
      </c>
      <c r="O35" s="135">
        <f>'[3]Heat pump, ground source'!J9</f>
        <v>0.2</v>
      </c>
      <c r="P35" s="137"/>
      <c r="Q35" s="133">
        <f>'[3]Heat pump, ground source'!L9</f>
        <v>0</v>
      </c>
      <c r="R35" s="133">
        <f>'[3]Heat pump, ground source'!M9</f>
        <v>0</v>
      </c>
      <c r="S35" s="133">
        <f>'[3]Heat pump, ground source'!N9</f>
        <v>0</v>
      </c>
      <c r="T35" s="133">
        <f>'[3]Heat pump, ground source'!O9</f>
        <v>0</v>
      </c>
      <c r="U35" s="146">
        <f>'[3]Heat pump, ground source'!P9</f>
        <v>0</v>
      </c>
      <c r="V35" s="147"/>
      <c r="W35" s="23" t="s">
        <v>437</v>
      </c>
      <c r="Y35" s="133">
        <f>'[3]Heat pump, ground source'!E9</f>
        <v>20</v>
      </c>
      <c r="Z35" s="148">
        <f>'[3]Heat pump, ground source'!D9</f>
        <v>3.6</v>
      </c>
    </row>
    <row r="36" spans="3:26" ht="15" x14ac:dyDescent="0.25">
      <c r="F36" s="149"/>
      <c r="G36" s="133">
        <f>'[3]Heat pump, ground source'!B10</f>
        <v>2020</v>
      </c>
      <c r="H36" s="133"/>
      <c r="I36" s="140"/>
      <c r="J36" s="134">
        <f>'[3]Heat pump, ground source'!E10</f>
        <v>20</v>
      </c>
      <c r="K36" s="134">
        <f>'[3]Heat pump, ground source'!F10</f>
        <v>11.175000000000001</v>
      </c>
      <c r="L36" s="135">
        <f>'[3]Heat pump, ground source'!G10</f>
        <v>0.20713396234501746</v>
      </c>
      <c r="M36" s="135">
        <f>'[3]Heat pump, ground source'!H10</f>
        <v>0</v>
      </c>
      <c r="N36" s="136"/>
      <c r="O36" s="137"/>
      <c r="P36" s="137"/>
      <c r="Q36" s="133">
        <f>'[3]Heat pump, ground source'!L10</f>
        <v>0</v>
      </c>
      <c r="R36" s="133">
        <f>'[3]Heat pump, ground source'!M10</f>
        <v>0</v>
      </c>
      <c r="S36" s="133">
        <f>'[3]Heat pump, ground source'!N10</f>
        <v>0</v>
      </c>
      <c r="T36" s="133">
        <f>'[3]Heat pump, ground source'!O10</f>
        <v>0</v>
      </c>
      <c r="U36" s="146">
        <f>'[3]Heat pump, ground source'!P10</f>
        <v>0</v>
      </c>
      <c r="V36" s="147"/>
      <c r="Y36" s="133">
        <f>'[3]Heat pump, ground source'!E10</f>
        <v>20</v>
      </c>
      <c r="Z36" s="148">
        <f>'[3]Heat pump, ground source'!D10</f>
        <v>3.7</v>
      </c>
    </row>
    <row r="37" spans="3:26" ht="15" x14ac:dyDescent="0.25">
      <c r="F37" s="149"/>
      <c r="G37" s="133">
        <f>'[3]Heat pump, ground source'!B11</f>
        <v>2030</v>
      </c>
      <c r="H37" s="133"/>
      <c r="I37" s="140"/>
      <c r="J37" s="134">
        <f>'[3]Heat pump, ground source'!E11</f>
        <v>20</v>
      </c>
      <c r="K37" s="134">
        <f>'[3]Heat pump, ground source'!F11</f>
        <v>10.43</v>
      </c>
      <c r="L37" s="135">
        <f>'[3]Heat pump, ground source'!G11</f>
        <v>0.19006189014921157</v>
      </c>
      <c r="M37" s="135">
        <f>'[3]Heat pump, ground source'!H11</f>
        <v>0</v>
      </c>
      <c r="N37" s="136"/>
      <c r="O37" s="137"/>
      <c r="P37" s="137"/>
      <c r="Q37" s="133">
        <f>'[3]Heat pump, ground source'!L11</f>
        <v>0</v>
      </c>
      <c r="R37" s="133">
        <f>'[3]Heat pump, ground source'!M11</f>
        <v>0</v>
      </c>
      <c r="S37" s="133">
        <f>'[3]Heat pump, ground source'!N11</f>
        <v>0</v>
      </c>
      <c r="T37" s="133">
        <f>'[3]Heat pump, ground source'!O11</f>
        <v>0</v>
      </c>
      <c r="U37" s="146">
        <f>'[3]Heat pump, ground source'!P11</f>
        <v>0</v>
      </c>
      <c r="V37" s="147"/>
      <c r="Y37" s="133">
        <f>'[3]Heat pump, ground source'!E11</f>
        <v>20</v>
      </c>
      <c r="Z37" s="148">
        <f>'[3]Heat pump, ground source'!D11</f>
        <v>3.8</v>
      </c>
    </row>
    <row r="38" spans="3:26" ht="15" x14ac:dyDescent="0.25">
      <c r="F38" s="149"/>
      <c r="G38" s="133">
        <f>'[3]Heat pump, ground source'!B12</f>
        <v>2050</v>
      </c>
      <c r="H38" s="133"/>
      <c r="I38" s="140"/>
      <c r="J38" s="134">
        <f>'[3]Heat pump, ground source'!E12</f>
        <v>20</v>
      </c>
      <c r="K38" s="134">
        <f>'[3]Heat pump, ground source'!F12</f>
        <v>8.94</v>
      </c>
      <c r="L38" s="135">
        <f>'[3]Heat pump, ground source'!G12</f>
        <v>0.17785762965173399</v>
      </c>
      <c r="M38" s="135">
        <f>'[3]Heat pump, ground source'!H12</f>
        <v>0</v>
      </c>
      <c r="N38" s="136"/>
      <c r="O38" s="137"/>
      <c r="P38" s="137"/>
      <c r="Q38" s="133">
        <f>'[3]Heat pump, ground source'!L12</f>
        <v>0</v>
      </c>
      <c r="R38" s="133">
        <f>'[3]Heat pump, ground source'!M12</f>
        <v>0</v>
      </c>
      <c r="S38" s="133">
        <f>'[3]Heat pump, ground source'!N12</f>
        <v>0</v>
      </c>
      <c r="T38" s="133">
        <f>'[3]Heat pump, ground source'!O12</f>
        <v>0</v>
      </c>
      <c r="U38" s="146">
        <f>'[3]Heat pump, ground source'!P12</f>
        <v>0</v>
      </c>
      <c r="V38" s="147"/>
      <c r="Y38" s="133">
        <f>'[3]Heat pump, ground source'!E12</f>
        <v>20</v>
      </c>
      <c r="Z38" s="148">
        <f>'[3]Heat pump, ground source'!D12</f>
        <v>3.95</v>
      </c>
    </row>
    <row r="39" spans="3:26" ht="15" x14ac:dyDescent="0.25">
      <c r="C39" s="150" t="str">
        <f>C106</f>
        <v>RHTDBELCXN2N</v>
      </c>
      <c r="D39" s="150" t="str">
        <f>D106</f>
        <v>Residential heating technology detached building - Heat pump, air-to-air - new 2, existing buildings</v>
      </c>
      <c r="E39" s="23" t="s">
        <v>356</v>
      </c>
      <c r="F39" s="18" t="s">
        <v>358</v>
      </c>
      <c r="G39" s="133">
        <v>2020</v>
      </c>
      <c r="H39" s="133">
        <v>2020</v>
      </c>
      <c r="I39" s="140"/>
      <c r="J39" s="144">
        <f>'[3]Heat pump, air-to-air'!E14</f>
        <v>12</v>
      </c>
      <c r="K39" s="135">
        <f>'[3]Heat pump, air-to-air'!F14</f>
        <v>3.5760000000000001</v>
      </c>
      <c r="L39" s="135">
        <f>'[3]Heat pump, air-to-air'!G14</f>
        <v>0.50660000000000005</v>
      </c>
      <c r="M39" s="135">
        <f>'[3]Heat pump, air-to-air'!H14</f>
        <v>0</v>
      </c>
      <c r="N39" s="136">
        <v>3.1536000000000002E-2</v>
      </c>
      <c r="O39" s="135">
        <f>'[3]Heat pump, air-to-air'!J14</f>
        <v>8.3999999999999991E-2</v>
      </c>
      <c r="P39" s="137"/>
      <c r="Q39" s="133">
        <f>'[3]Heat pump, air-to-air'!K14</f>
        <v>0</v>
      </c>
      <c r="R39" s="133">
        <f>'[3]Heat pump, air-to-air'!L14</f>
        <v>0</v>
      </c>
      <c r="S39" s="133">
        <f>'[3]Heat pump, air-to-air'!M14</f>
        <v>0</v>
      </c>
      <c r="T39" s="133">
        <f>'[3]Heat pump, air-to-air'!N14</f>
        <v>0</v>
      </c>
      <c r="U39" s="146">
        <f>'[3]Heat pump, air-to-air'!O14</f>
        <v>0</v>
      </c>
      <c r="V39" s="147"/>
      <c r="W39" s="23" t="s">
        <v>437</v>
      </c>
      <c r="Y39" s="133" t="e">
        <f>'[3]Heat pump, air-to-air'!#REF!</f>
        <v>#REF!</v>
      </c>
      <c r="Z39" s="148">
        <f>'[3]Heat pump, air-to-air'!D27</f>
        <v>510</v>
      </c>
    </row>
    <row r="40" spans="3:26" ht="15" x14ac:dyDescent="0.25">
      <c r="F40" s="149"/>
      <c r="G40" s="133">
        <f>'[3]Heat pump, air-to-air'!B15</f>
        <v>2020</v>
      </c>
      <c r="H40" s="133"/>
      <c r="I40" s="140"/>
      <c r="J40" s="144">
        <f>'[3]Heat pump, air-to-air'!E15</f>
        <v>12</v>
      </c>
      <c r="K40" s="135">
        <f>'[3]Heat pump, air-to-air'!F15</f>
        <v>3.2780000000000005</v>
      </c>
      <c r="L40" s="135">
        <f>'[3]Heat pump, air-to-air'!G15</f>
        <v>0.48177155927934001</v>
      </c>
      <c r="M40" s="135">
        <f>'[3]Heat pump, air-to-air'!H15</f>
        <v>0</v>
      </c>
      <c r="N40" s="136"/>
      <c r="O40" s="135">
        <f>'[3]Heat pump, air-to-air'!J15</f>
        <v>8.3999999999999991E-2</v>
      </c>
      <c r="P40" s="137"/>
      <c r="Q40" s="133">
        <f>'[3]Heat pump, air-to-air'!K15</f>
        <v>0</v>
      </c>
      <c r="R40" s="133">
        <f>'[3]Heat pump, air-to-air'!L15</f>
        <v>0</v>
      </c>
      <c r="S40" s="133">
        <f>'[3]Heat pump, air-to-air'!M15</f>
        <v>0</v>
      </c>
      <c r="T40" s="133">
        <f>'[3]Heat pump, air-to-air'!N15</f>
        <v>0</v>
      </c>
      <c r="U40" s="146">
        <f>'[3]Heat pump, air-to-air'!O15</f>
        <v>0</v>
      </c>
      <c r="V40" s="147"/>
      <c r="Y40" s="133" t="e">
        <f>'[3]Heat pump, air-to-air'!#REF!</f>
        <v>#REF!</v>
      </c>
      <c r="Z40" s="148">
        <f>'[3]Heat pump, air-to-air'!D28</f>
        <v>510</v>
      </c>
    </row>
    <row r="41" spans="3:26" ht="15" x14ac:dyDescent="0.25">
      <c r="F41" s="149"/>
      <c r="G41" s="133">
        <f>'[3]Heat pump, air-to-air'!B16</f>
        <v>2030</v>
      </c>
      <c r="H41" s="133"/>
      <c r="I41" s="140"/>
      <c r="J41" s="144">
        <f>'[3]Heat pump, air-to-air'!E16</f>
        <v>12</v>
      </c>
      <c r="K41" s="135">
        <f>'[3]Heat pump, air-to-air'!F16</f>
        <v>3.8314285714285718</v>
      </c>
      <c r="L41" s="135">
        <f>'[3]Heat pump, air-to-air'!G16</f>
        <v>0.31121825890091193</v>
      </c>
      <c r="M41" s="135">
        <f>'[3]Heat pump, air-to-air'!H16</f>
        <v>0</v>
      </c>
      <c r="N41" s="136"/>
      <c r="O41" s="135">
        <f>'[3]Heat pump, air-to-air'!J16</f>
        <v>0.14399999999999999</v>
      </c>
      <c r="P41" s="137"/>
      <c r="Q41" s="133">
        <f>'[3]Heat pump, air-to-air'!K16</f>
        <v>0</v>
      </c>
      <c r="R41" s="133">
        <f>'[3]Heat pump, air-to-air'!L16</f>
        <v>0</v>
      </c>
      <c r="S41" s="133">
        <f>'[3]Heat pump, air-to-air'!M16</f>
        <v>0</v>
      </c>
      <c r="T41" s="133">
        <f>'[3]Heat pump, air-to-air'!N16</f>
        <v>0</v>
      </c>
      <c r="U41" s="146">
        <f>'[3]Heat pump, air-to-air'!O16</f>
        <v>0</v>
      </c>
      <c r="V41" s="147"/>
      <c r="Y41" s="133" t="e">
        <f>'[3]Heat pump, air-to-air'!#REF!</f>
        <v>#REF!</v>
      </c>
      <c r="Z41" s="148">
        <f>'[3]Heat pump, air-to-air'!D29</f>
        <v>0</v>
      </c>
    </row>
    <row r="42" spans="3:26" ht="15" x14ac:dyDescent="0.25">
      <c r="F42" s="149"/>
      <c r="G42" s="133">
        <f>'[3]Heat pump, air-to-air'!B17</f>
        <v>2050</v>
      </c>
      <c r="H42" s="133"/>
      <c r="I42" s="140"/>
      <c r="J42" s="144">
        <f>'[3]Heat pump, air-to-air'!E17</f>
        <v>12</v>
      </c>
      <c r="K42" s="135">
        <f>'[3]Heat pump, air-to-air'!F17</f>
        <v>3.6185714285714288</v>
      </c>
      <c r="L42" s="135">
        <f>'[3]Heat pump, air-to-air'!G17</f>
        <v>0.28153129865458426</v>
      </c>
      <c r="M42" s="135">
        <f>'[3]Heat pump, air-to-air'!H17</f>
        <v>0</v>
      </c>
      <c r="N42" s="136"/>
      <c r="O42" s="135">
        <f>'[3]Heat pump, air-to-air'!J17</f>
        <v>0.14399999999999999</v>
      </c>
      <c r="P42" s="137"/>
      <c r="Q42" s="133">
        <f>'[3]Heat pump, air-to-air'!K17</f>
        <v>0</v>
      </c>
      <c r="R42" s="133">
        <f>'[3]Heat pump, air-to-air'!L17</f>
        <v>0</v>
      </c>
      <c r="S42" s="133">
        <f>'[3]Heat pump, air-to-air'!M17</f>
        <v>0</v>
      </c>
      <c r="T42" s="133">
        <f>'[3]Heat pump, air-to-air'!N17</f>
        <v>0</v>
      </c>
      <c r="U42" s="146">
        <f>'[3]Heat pump, air-to-air'!O17</f>
        <v>0</v>
      </c>
      <c r="V42" s="147"/>
      <c r="Y42" s="133" t="e">
        <f>'[3]Heat pump, air-to-air'!#REF!</f>
        <v>#REF!</v>
      </c>
      <c r="Z42" s="148">
        <f>'[3]Heat pump, air-to-air'!D30</f>
        <v>12</v>
      </c>
    </row>
    <row r="43" spans="3:26" ht="15" x14ac:dyDescent="0.25">
      <c r="C43" s="150" t="str">
        <f>C107</f>
        <v>RHTDBELCXN3N</v>
      </c>
      <c r="D43" s="150" t="str">
        <f>D107</f>
        <v>Residential heating technology detached building - Heat pump, air-to-water - new 3, existing buildings</v>
      </c>
      <c r="E43" s="23" t="s">
        <v>356</v>
      </c>
      <c r="F43" s="18" t="s">
        <v>358</v>
      </c>
      <c r="G43" s="133">
        <v>2020</v>
      </c>
      <c r="H43" s="133">
        <v>2020</v>
      </c>
      <c r="I43" s="140"/>
      <c r="J43" s="144">
        <f>'[3]Heat pump, air-to-water'!E14</f>
        <v>18</v>
      </c>
      <c r="K43" s="134">
        <f>'[3]Heat pump, air-to-water'!F14</f>
        <v>13.0375</v>
      </c>
      <c r="L43" s="135">
        <f>'[3]Heat pump, air-to-water'!G14</f>
        <v>0.54198749999999996</v>
      </c>
      <c r="M43" s="135">
        <f>'[3]Heat pump, air-to-water'!H14</f>
        <v>0</v>
      </c>
      <c r="N43" s="136">
        <v>3.1536000000000002E-2</v>
      </c>
      <c r="O43" s="135">
        <f>'[3]Heat pump, air-to-water'!J14</f>
        <v>0.2</v>
      </c>
      <c r="P43" s="137"/>
      <c r="Q43" s="133">
        <f>'[3]Heat pump, air-to-water'!K14</f>
        <v>0</v>
      </c>
      <c r="R43" s="133">
        <f>'[3]Heat pump, air-to-water'!L14</f>
        <v>0</v>
      </c>
      <c r="S43" s="133">
        <f>'[3]Heat pump, air-to-water'!M14</f>
        <v>0</v>
      </c>
      <c r="T43" s="133">
        <f>'[3]Heat pump, air-to-water'!N14</f>
        <v>0</v>
      </c>
      <c r="U43" s="146">
        <f>'[3]Heat pump, air-to-water'!O14</f>
        <v>0</v>
      </c>
      <c r="V43" s="147"/>
      <c r="W43" s="23" t="s">
        <v>437</v>
      </c>
      <c r="Y43" s="133" t="e">
        <f>'[3]Heat pump, air-to-water'!#REF!</f>
        <v>#REF!</v>
      </c>
      <c r="Z43" s="148">
        <f>'[3]Heat pump, air-to-water'!D30</f>
        <v>335</v>
      </c>
    </row>
    <row r="44" spans="3:26" ht="15" x14ac:dyDescent="0.25">
      <c r="F44" s="149"/>
      <c r="G44" s="133">
        <f>'[3]Heat pump, air-to-water'!B15</f>
        <v>2020</v>
      </c>
      <c r="H44" s="133"/>
      <c r="I44" s="140"/>
      <c r="J44" s="144">
        <f>'[3]Heat pump, air-to-water'!E15</f>
        <v>18</v>
      </c>
      <c r="K44" s="134">
        <f>'[3]Heat pump, air-to-water'!F15</f>
        <v>12.2925</v>
      </c>
      <c r="L44" s="135">
        <f>'[3]Heat pump, air-to-water'!G15</f>
        <v>0.51783490586254366</v>
      </c>
      <c r="M44" s="135">
        <f>'[3]Heat pump, air-to-water'!H15</f>
        <v>0</v>
      </c>
      <c r="N44" s="136"/>
      <c r="O44" s="137"/>
      <c r="P44" s="137"/>
      <c r="Q44" s="133">
        <f>'[3]Heat pump, air-to-water'!K15</f>
        <v>0</v>
      </c>
      <c r="R44" s="133">
        <f>'[3]Heat pump, air-to-water'!L15</f>
        <v>0</v>
      </c>
      <c r="S44" s="133">
        <f>'[3]Heat pump, air-to-water'!M15</f>
        <v>0</v>
      </c>
      <c r="T44" s="133">
        <f>'[3]Heat pump, air-to-water'!N15</f>
        <v>0</v>
      </c>
      <c r="U44" s="146">
        <f>'[3]Heat pump, air-to-water'!O15</f>
        <v>0</v>
      </c>
      <c r="V44" s="147"/>
      <c r="Y44" s="133" t="e">
        <f>'[3]Heat pump, air-to-water'!#REF!</f>
        <v>#REF!</v>
      </c>
      <c r="Z44" s="148">
        <f>'[3]Heat pump, air-to-water'!D31</f>
        <v>100</v>
      </c>
    </row>
    <row r="45" spans="3:26" ht="15" x14ac:dyDescent="0.25">
      <c r="F45" s="149"/>
      <c r="G45" s="133">
        <f>'[3]Heat pump, air-to-water'!B16</f>
        <v>2030</v>
      </c>
      <c r="H45" s="133"/>
      <c r="I45" s="140"/>
      <c r="J45" s="144">
        <f>'[3]Heat pump, air-to-water'!E16</f>
        <v>18</v>
      </c>
      <c r="K45" s="134">
        <f>'[3]Heat pump, air-to-water'!F16</f>
        <v>10.988750000000001</v>
      </c>
      <c r="L45" s="135">
        <f>'[3]Heat pump, air-to-water'!G16</f>
        <v>0.47515472537302883</v>
      </c>
      <c r="M45" s="135">
        <f>'[3]Heat pump, air-to-water'!H16</f>
        <v>0</v>
      </c>
      <c r="N45" s="136"/>
      <c r="O45" s="137"/>
      <c r="P45" s="137"/>
      <c r="Q45" s="133">
        <f>'[3]Heat pump, air-to-water'!K16</f>
        <v>0</v>
      </c>
      <c r="R45" s="133">
        <f>'[3]Heat pump, air-to-water'!L16</f>
        <v>0</v>
      </c>
      <c r="S45" s="133">
        <f>'[3]Heat pump, air-to-water'!M16</f>
        <v>0</v>
      </c>
      <c r="T45" s="133">
        <f>'[3]Heat pump, air-to-water'!N16</f>
        <v>0</v>
      </c>
      <c r="U45" s="146">
        <f>'[3]Heat pump, air-to-water'!O16</f>
        <v>0</v>
      </c>
      <c r="V45" s="147"/>
      <c r="Y45" s="133" t="e">
        <f>'[3]Heat pump, air-to-water'!#REF!</f>
        <v>#REF!</v>
      </c>
      <c r="Z45" s="148">
        <f>'[3]Heat pump, air-to-water'!D32</f>
        <v>18</v>
      </c>
    </row>
    <row r="46" spans="3:26" ht="15" x14ac:dyDescent="0.25">
      <c r="F46" s="149"/>
      <c r="G46" s="133">
        <f>'[3]Heat pump, air-to-water'!B17</f>
        <v>2050</v>
      </c>
      <c r="H46" s="133"/>
      <c r="I46" s="140"/>
      <c r="J46" s="144">
        <f>'[3]Heat pump, air-to-water'!E17</f>
        <v>18</v>
      </c>
      <c r="K46" s="134">
        <f>'[3]Heat pump, air-to-water'!F17</f>
        <v>9.8712499999999999</v>
      </c>
      <c r="L46" s="135">
        <f>'[3]Heat pump, air-to-water'!G17</f>
        <v>0.44464407412933504</v>
      </c>
      <c r="M46" s="135">
        <f>'[3]Heat pump, air-to-water'!H17</f>
        <v>0</v>
      </c>
      <c r="N46" s="136"/>
      <c r="O46" s="137"/>
      <c r="P46" s="137"/>
      <c r="Q46" s="133">
        <f>'[3]Heat pump, air-to-water'!K17</f>
        <v>0</v>
      </c>
      <c r="R46" s="133">
        <f>'[3]Heat pump, air-to-water'!L17</f>
        <v>0</v>
      </c>
      <c r="S46" s="133">
        <f>'[3]Heat pump, air-to-water'!M17</f>
        <v>0</v>
      </c>
      <c r="T46" s="133">
        <f>'[3]Heat pump, air-to-water'!N17</f>
        <v>0</v>
      </c>
      <c r="U46" s="146">
        <f>'[3]Heat pump, air-to-water'!O17</f>
        <v>0</v>
      </c>
      <c r="V46" s="147"/>
      <c r="Y46" s="133" t="e">
        <f>'[3]Heat pump, air-to-water'!#REF!</f>
        <v>#REF!</v>
      </c>
      <c r="Z46" s="148">
        <f>'[3]Heat pump, air-to-water'!D33</f>
        <v>0</v>
      </c>
    </row>
    <row r="47" spans="3:26" ht="15" x14ac:dyDescent="0.25">
      <c r="C47" s="150" t="str">
        <f>C108</f>
        <v>RHTDBELCXN4N</v>
      </c>
      <c r="D47" s="150" t="str">
        <f>D108</f>
        <v>Residential heating technology detached building - Heat pump, brine-to-water - new 4, existing buildings</v>
      </c>
      <c r="E47" s="23" t="s">
        <v>356</v>
      </c>
      <c r="F47" s="18" t="s">
        <v>358</v>
      </c>
      <c r="G47" s="133">
        <v>2020</v>
      </c>
      <c r="H47" s="133">
        <v>2020</v>
      </c>
      <c r="I47" s="140"/>
      <c r="J47" s="134">
        <f>'[3]Heat pump, ground source'!E14</f>
        <v>20</v>
      </c>
      <c r="K47" s="134">
        <f>'[3]Heat pump, ground source'!F14</f>
        <v>22.35</v>
      </c>
      <c r="L47" s="135">
        <f>'[3]Heat pump, ground source'!G14</f>
        <v>0.54198749999999996</v>
      </c>
      <c r="M47" s="135">
        <f>'[3]Heat pump, ground source'!H14</f>
        <v>0</v>
      </c>
      <c r="N47" s="136">
        <v>3.1536000000000002E-2</v>
      </c>
      <c r="O47" s="135">
        <f>'[3]Heat pump, ground source'!J14</f>
        <v>0.2</v>
      </c>
      <c r="P47" s="137"/>
      <c r="Q47" s="133">
        <f>'[3]Heat pump, ground source'!L14</f>
        <v>0</v>
      </c>
      <c r="R47" s="133">
        <f>'[3]Heat pump, ground source'!M14</f>
        <v>0</v>
      </c>
      <c r="S47" s="133">
        <f>'[3]Heat pump, ground source'!N14</f>
        <v>0</v>
      </c>
      <c r="T47" s="133">
        <f>'[3]Heat pump, ground source'!O14</f>
        <v>0</v>
      </c>
      <c r="U47" s="146">
        <f>'[3]Heat pump, ground source'!P14</f>
        <v>0</v>
      </c>
      <c r="V47" s="147"/>
      <c r="W47" s="23" t="s">
        <v>437</v>
      </c>
      <c r="Y47" s="133">
        <f>'[3]Heat pump, ground source'!E26</f>
        <v>460</v>
      </c>
      <c r="Z47" s="148">
        <f>'[3]Heat pump, ground source'!D26</f>
        <v>450</v>
      </c>
    </row>
    <row r="48" spans="3:26" ht="15" x14ac:dyDescent="0.25">
      <c r="G48" s="133">
        <f>'[3]Heat pump, ground source'!B15</f>
        <v>2020</v>
      </c>
      <c r="H48" s="133"/>
      <c r="I48" s="140"/>
      <c r="J48" s="134">
        <f>'[3]Heat pump, ground source'!E15</f>
        <v>20</v>
      </c>
      <c r="K48" s="134">
        <f>'[3]Heat pump, ground source'!F15</f>
        <v>20.487500000000001</v>
      </c>
      <c r="L48" s="135">
        <f>'[3]Heat pump, ground source'!G15</f>
        <v>0.51783490586254366</v>
      </c>
      <c r="M48" s="135">
        <f>'[3]Heat pump, ground source'!H15</f>
        <v>0</v>
      </c>
      <c r="N48" s="136"/>
      <c r="O48" s="137"/>
      <c r="P48" s="137"/>
      <c r="Q48" s="133">
        <f>'[3]Heat pump, ground source'!L15</f>
        <v>0</v>
      </c>
      <c r="R48" s="133">
        <f>'[3]Heat pump, ground source'!M15</f>
        <v>0</v>
      </c>
      <c r="S48" s="133">
        <f>'[3]Heat pump, ground source'!N15</f>
        <v>0</v>
      </c>
      <c r="T48" s="133">
        <f>'[3]Heat pump, ground source'!O15</f>
        <v>0</v>
      </c>
      <c r="U48" s="146">
        <f>'[3]Heat pump, ground source'!P15</f>
        <v>0</v>
      </c>
      <c r="V48" s="147"/>
      <c r="Y48" s="133">
        <f>'[3]Heat pump, ground source'!E27</f>
        <v>450</v>
      </c>
      <c r="Z48" s="148">
        <f>'[3]Heat pump, ground source'!D27</f>
        <v>440</v>
      </c>
    </row>
    <row r="49" spans="3:26" ht="15" x14ac:dyDescent="0.25">
      <c r="G49" s="133">
        <f>'[3]Heat pump, ground source'!B16</f>
        <v>2030</v>
      </c>
      <c r="H49" s="133"/>
      <c r="I49" s="140"/>
      <c r="J49" s="134">
        <f>'[3]Heat pump, ground source'!E16</f>
        <v>20</v>
      </c>
      <c r="K49" s="134">
        <f>'[3]Heat pump, ground source'!F16</f>
        <v>18.625</v>
      </c>
      <c r="L49" s="135">
        <f>'[3]Heat pump, ground source'!G16</f>
        <v>0.47515472537302883</v>
      </c>
      <c r="M49" s="135">
        <f>'[3]Heat pump, ground source'!H16</f>
        <v>0</v>
      </c>
      <c r="N49" s="136"/>
      <c r="O49" s="137"/>
      <c r="P49" s="137"/>
      <c r="Q49" s="133">
        <f>'[3]Heat pump, ground source'!L16</f>
        <v>0</v>
      </c>
      <c r="R49" s="133">
        <f>'[3]Heat pump, ground source'!M16</f>
        <v>0</v>
      </c>
      <c r="S49" s="133">
        <f>'[3]Heat pump, ground source'!N16</f>
        <v>0</v>
      </c>
      <c r="T49" s="133">
        <f>'[3]Heat pump, ground source'!O16</f>
        <v>0</v>
      </c>
      <c r="U49" s="146">
        <f>'[3]Heat pump, ground source'!P16</f>
        <v>0</v>
      </c>
      <c r="V49" s="147"/>
      <c r="Y49" s="133">
        <f>'[3]Heat pump, ground source'!E28</f>
        <v>390</v>
      </c>
      <c r="Z49" s="148">
        <f>'[3]Heat pump, ground source'!D28</f>
        <v>380</v>
      </c>
    </row>
    <row r="50" spans="3:26" ht="15" x14ac:dyDescent="0.25">
      <c r="G50" s="133">
        <f>'[3]Heat pump, ground source'!B17</f>
        <v>2050</v>
      </c>
      <c r="H50" s="133"/>
      <c r="I50" s="140"/>
      <c r="J50" s="134">
        <f>'[3]Heat pump, ground source'!E17</f>
        <v>20</v>
      </c>
      <c r="K50" s="134">
        <f>'[3]Heat pump, ground source'!F17</f>
        <v>16.762499999999999</v>
      </c>
      <c r="L50" s="135">
        <f>'[3]Heat pump, ground source'!G17</f>
        <v>0.44464407412933504</v>
      </c>
      <c r="M50" s="135">
        <f>'[3]Heat pump, ground source'!H17</f>
        <v>0</v>
      </c>
      <c r="N50" s="136"/>
      <c r="O50" s="137"/>
      <c r="P50" s="137"/>
      <c r="Q50" s="133">
        <f>'[3]Heat pump, ground source'!L17</f>
        <v>0</v>
      </c>
      <c r="R50" s="133">
        <f>'[3]Heat pump, ground source'!M17</f>
        <v>0</v>
      </c>
      <c r="S50" s="133">
        <f>'[3]Heat pump, ground source'!N17</f>
        <v>0</v>
      </c>
      <c r="T50" s="133">
        <f>'[3]Heat pump, ground source'!O17</f>
        <v>0</v>
      </c>
      <c r="U50" s="146">
        <f>'[3]Heat pump, ground source'!P17</f>
        <v>0</v>
      </c>
      <c r="V50" s="147"/>
      <c r="Y50" s="133">
        <f>'[3]Heat pump, ground source'!E29</f>
        <v>380</v>
      </c>
      <c r="Z50" s="148">
        <f>'[3]Heat pump, ground source'!D29</f>
        <v>370</v>
      </c>
    </row>
    <row r="51" spans="3:26" ht="15" x14ac:dyDescent="0.25">
      <c r="C51" s="23" t="str">
        <f>C109</f>
        <v>RHTDBSOLXN1</v>
      </c>
      <c r="D51" s="23" t="s">
        <v>359</v>
      </c>
      <c r="E51" s="23" t="s">
        <v>360</v>
      </c>
      <c r="F51" s="23" t="s">
        <v>351</v>
      </c>
      <c r="G51" s="133">
        <v>2020</v>
      </c>
      <c r="H51" s="133">
        <v>2020</v>
      </c>
      <c r="I51" s="151">
        <f>1-$I$93</f>
        <v>0.97</v>
      </c>
      <c r="J51" s="144">
        <f>'[3]Solar heating'!E8</f>
        <v>20</v>
      </c>
      <c r="K51" s="134">
        <f>'[3]Solar heating'!F8</f>
        <v>7.1428571428571415</v>
      </c>
      <c r="L51" s="135">
        <f>'[3]Solar heating'!G8</f>
        <v>0.10642857142857143</v>
      </c>
      <c r="M51" s="135">
        <f>'[3]Solar heating'!H8</f>
        <v>8.3233536957951024</v>
      </c>
      <c r="N51" s="136">
        <v>3.1536000000000002E-2</v>
      </c>
      <c r="O51" s="152">
        <f>'[3]Solar heating'!J8</f>
        <v>0.76190476190476175</v>
      </c>
      <c r="P51" s="137"/>
      <c r="Q51" s="133">
        <f>'[3]Solar heating'!K8</f>
        <v>0</v>
      </c>
      <c r="R51" s="133">
        <f>'[3]Solar heating'!L8</f>
        <v>0</v>
      </c>
      <c r="S51" s="133">
        <f>'[3]Solar heating'!M8</f>
        <v>0</v>
      </c>
      <c r="T51" s="133">
        <f>'[3]Solar heating'!N8</f>
        <v>0</v>
      </c>
      <c r="U51" s="133">
        <f>'[3]Solar heating'!O8</f>
        <v>0</v>
      </c>
      <c r="V51" s="139"/>
      <c r="W51" s="23" t="s">
        <v>437</v>
      </c>
      <c r="Y51" s="133" t="e">
        <f>'[3]Solar heating'!#REF!</f>
        <v>#REF!</v>
      </c>
      <c r="Z51" s="140"/>
    </row>
    <row r="52" spans="3:26" ht="15" x14ac:dyDescent="0.25">
      <c r="G52" s="133">
        <f>'[3]Solar heating'!B9</f>
        <v>2020</v>
      </c>
      <c r="H52" s="133"/>
      <c r="I52" s="151">
        <f>I51</f>
        <v>0.97</v>
      </c>
      <c r="J52" s="144">
        <f>'[3]Solar heating'!E9</f>
        <v>25</v>
      </c>
      <c r="K52" s="134">
        <f>'[3]Solar heating'!F9</f>
        <v>6.4285714285714279</v>
      </c>
      <c r="L52" s="135">
        <f>'[3]Solar heating'!G9</f>
        <v>0.1037943315822567</v>
      </c>
      <c r="M52" s="135">
        <f>'[3]Solar heating'!H9</f>
        <v>8.6189851432178486</v>
      </c>
      <c r="N52" s="136"/>
      <c r="O52" s="152">
        <f>'[3]Solar heating'!J9</f>
        <v>0.80952380952380953</v>
      </c>
      <c r="P52" s="137"/>
      <c r="Q52" s="133">
        <f>'[3]Solar heating'!K9</f>
        <v>0</v>
      </c>
      <c r="R52" s="133">
        <f>'[3]Solar heating'!L9</f>
        <v>0</v>
      </c>
      <c r="S52" s="133">
        <f>'[3]Solar heating'!M9</f>
        <v>0</v>
      </c>
      <c r="T52" s="133">
        <f>'[3]Solar heating'!N9</f>
        <v>0</v>
      </c>
      <c r="U52" s="133">
        <f>'[3]Solar heating'!O9</f>
        <v>0</v>
      </c>
      <c r="V52" s="139"/>
      <c r="Y52" s="133" t="e">
        <f>'[3]Solar heating'!#REF!</f>
        <v>#REF!</v>
      </c>
      <c r="Z52" s="140"/>
    </row>
    <row r="53" spans="3:26" ht="15" x14ac:dyDescent="0.25">
      <c r="G53" s="133">
        <f>'[3]Solar heating'!B10</f>
        <v>2030</v>
      </c>
      <c r="H53" s="133"/>
      <c r="I53" s="151">
        <f>I52</f>
        <v>0.97</v>
      </c>
      <c r="J53" s="144">
        <f>'[3]Solar heating'!E10</f>
        <v>30</v>
      </c>
      <c r="K53" s="134">
        <f>'[3]Solar heating'!F10</f>
        <v>5.9523809523809526</v>
      </c>
      <c r="L53" s="135">
        <f>'[3]Solar heating'!G10</f>
        <v>9.8719840252807778E-2</v>
      </c>
      <c r="M53" s="135">
        <f>'[3]Solar heating'!H10</f>
        <v>11.742630769541696</v>
      </c>
      <c r="N53" s="136"/>
      <c r="O53" s="152">
        <f>'[3]Solar heating'!J10</f>
        <v>0.85714285714285698</v>
      </c>
      <c r="P53" s="137"/>
      <c r="Q53" s="133">
        <f>'[3]Solar heating'!K10</f>
        <v>0</v>
      </c>
      <c r="R53" s="133">
        <f>'[3]Solar heating'!L10</f>
        <v>0</v>
      </c>
      <c r="S53" s="133">
        <f>'[3]Solar heating'!M10</f>
        <v>0</v>
      </c>
      <c r="T53" s="133">
        <f>'[3]Solar heating'!N10</f>
        <v>0</v>
      </c>
      <c r="U53" s="133">
        <f>'[3]Solar heating'!O10</f>
        <v>0</v>
      </c>
      <c r="V53" s="139"/>
      <c r="Y53" s="133" t="e">
        <f>'[3]Solar heating'!#REF!</f>
        <v>#REF!</v>
      </c>
      <c r="Z53" s="140"/>
    </row>
    <row r="54" spans="3:26" ht="15" x14ac:dyDescent="0.25">
      <c r="G54" s="133">
        <f>'[3]Solar heating'!B11</f>
        <v>2050</v>
      </c>
      <c r="H54" s="133"/>
      <c r="I54" s="151">
        <f>I53</f>
        <v>0.97</v>
      </c>
      <c r="J54" s="144">
        <f>'[3]Solar heating'!E11</f>
        <v>30</v>
      </c>
      <c r="K54" s="134">
        <f>'[3]Solar heating'!F11</f>
        <v>4.7619047619047619</v>
      </c>
      <c r="L54" s="135">
        <f>'[3]Solar heating'!G11</f>
        <v>8.9303002103725979E-2</v>
      </c>
      <c r="M54" s="135">
        <f>'[3]Solar heating'!H11</f>
        <v>17.103168588720809</v>
      </c>
      <c r="N54" s="136"/>
      <c r="O54" s="152">
        <f>'[3]Solar heating'!J11</f>
        <v>0.95238095238095233</v>
      </c>
      <c r="P54" s="137"/>
      <c r="Q54" s="133">
        <f>'[3]Solar heating'!K11</f>
        <v>0</v>
      </c>
      <c r="R54" s="133">
        <f>'[3]Solar heating'!L11</f>
        <v>0</v>
      </c>
      <c r="S54" s="133">
        <f>'[3]Solar heating'!M11</f>
        <v>0</v>
      </c>
      <c r="T54" s="133">
        <f>'[3]Solar heating'!N11</f>
        <v>0</v>
      </c>
      <c r="U54" s="133">
        <f>'[3]Solar heating'!O11</f>
        <v>0</v>
      </c>
      <c r="V54" s="139"/>
      <c r="Y54" s="133" t="e">
        <f>'[3]Solar heating'!#REF!</f>
        <v>#REF!</v>
      </c>
      <c r="Z54" s="140"/>
    </row>
    <row r="55" spans="3:26" ht="15" x14ac:dyDescent="0.25">
      <c r="C55" s="23" t="str">
        <f>C110</f>
        <v>RHTDBNGABN2</v>
      </c>
      <c r="D55" s="23" t="s">
        <v>361</v>
      </c>
      <c r="E55" s="132" t="s">
        <v>350</v>
      </c>
      <c r="F55" s="132" t="s">
        <v>351</v>
      </c>
      <c r="G55" s="133">
        <v>2020</v>
      </c>
      <c r="H55" s="133">
        <v>2020</v>
      </c>
      <c r="I55" s="140"/>
      <c r="J55" s="133">
        <f>'[3]HP, gas absorption,air-to-water'!E8</f>
        <v>20</v>
      </c>
      <c r="K55" s="134">
        <f>'[3]HP, gas absorption,air-to-water'!F8</f>
        <v>9.6850000000000005</v>
      </c>
      <c r="L55" s="135">
        <f>'[3]HP, gas absorption,air-to-water'!G8</f>
        <v>0.17507500000000001</v>
      </c>
      <c r="M55" s="135">
        <f>'[3]HP, gas absorption,air-to-water'!H8</f>
        <v>0</v>
      </c>
      <c r="N55" s="136">
        <v>3.1536000000000002E-2</v>
      </c>
      <c r="O55" s="135">
        <f>'[3]HP, gas absorption,air-to-water'!J8</f>
        <v>0.2</v>
      </c>
      <c r="P55" s="137"/>
      <c r="Q55" s="153">
        <f>'[3]HP, gas absorption,air-to-water'!L8</f>
        <v>0</v>
      </c>
      <c r="R55" s="154">
        <f>'[3]HP, gas absorption,air-to-water'!M8</f>
        <v>0</v>
      </c>
      <c r="S55" s="154">
        <f>'[3]HP, gas absorption,air-to-water'!N8</f>
        <v>0</v>
      </c>
      <c r="T55" s="153">
        <f>'[3]HP, gas absorption,air-to-water'!O8</f>
        <v>0</v>
      </c>
      <c r="U55" s="153">
        <f>'[3]HP, gas absorption,air-to-water'!Q8</f>
        <v>0</v>
      </c>
      <c r="V55" s="155"/>
      <c r="W55" s="23" t="s">
        <v>352</v>
      </c>
      <c r="Y55" s="133">
        <f>'[3]HP, gas absorption,air-to-water'!E8</f>
        <v>20</v>
      </c>
      <c r="Z55" s="156">
        <v>1.35</v>
      </c>
    </row>
    <row r="56" spans="3:26" ht="15" x14ac:dyDescent="0.25">
      <c r="G56" s="133">
        <f>'[3]HP, gas absorption,air-to-water'!B9</f>
        <v>2020</v>
      </c>
      <c r="H56" s="133"/>
      <c r="I56" s="140"/>
      <c r="J56" s="133">
        <f>'[3]HP, gas absorption,air-to-water'!E9</f>
        <v>20</v>
      </c>
      <c r="K56" s="134">
        <f>'[3]HP, gas absorption,air-to-water'!F9</f>
        <v>9.1038999999999994</v>
      </c>
      <c r="L56" s="135">
        <f>'[3]HP, gas absorption,air-to-water'!G9</f>
        <v>0.17507500000000001</v>
      </c>
      <c r="M56" s="135">
        <f>'[3]HP, gas absorption,air-to-water'!H9</f>
        <v>0</v>
      </c>
      <c r="N56" s="136"/>
      <c r="O56" s="137"/>
      <c r="P56" s="137"/>
      <c r="Q56" s="153">
        <f>'[3]HP, gas absorption,air-to-water'!L9</f>
        <v>0</v>
      </c>
      <c r="R56" s="154">
        <f>'[3]HP, gas absorption,air-to-water'!M9</f>
        <v>0</v>
      </c>
      <c r="S56" s="154">
        <f>'[3]HP, gas absorption,air-to-water'!N9</f>
        <v>0</v>
      </c>
      <c r="T56" s="153">
        <f>'[3]HP, gas absorption,air-to-water'!O9</f>
        <v>0</v>
      </c>
      <c r="U56" s="153">
        <f>'[3]HP, gas absorption,air-to-water'!Q9</f>
        <v>0</v>
      </c>
      <c r="V56" s="155"/>
      <c r="Y56" s="133">
        <f>'[3]HP, gas absorption,air-to-water'!E9</f>
        <v>20</v>
      </c>
      <c r="Z56" s="156">
        <v>1.45</v>
      </c>
    </row>
    <row r="57" spans="3:26" ht="15" x14ac:dyDescent="0.25">
      <c r="G57" s="133">
        <f>'[3]HP, gas absorption,air-to-water'!B10</f>
        <v>2030</v>
      </c>
      <c r="H57" s="133"/>
      <c r="I57" s="140"/>
      <c r="J57" s="133">
        <f>'[3]HP, gas absorption,air-to-water'!E10</f>
        <v>20</v>
      </c>
      <c r="K57" s="134">
        <f>'[3]HP, gas absorption,air-to-water'!F10</f>
        <v>8.1935099999999998</v>
      </c>
      <c r="L57" s="135">
        <f>'[3]HP, gas absorption,air-to-water'!G10</f>
        <v>0.17507500000000001</v>
      </c>
      <c r="M57" s="135">
        <f>'[3]HP, gas absorption,air-to-water'!H10</f>
        <v>0</v>
      </c>
      <c r="N57" s="136"/>
      <c r="O57" s="137"/>
      <c r="P57" s="137"/>
      <c r="Q57" s="153">
        <f>'[3]HP, gas absorption,air-to-water'!L10</f>
        <v>0</v>
      </c>
      <c r="R57" s="154">
        <f>'[3]HP, gas absorption,air-to-water'!M10</f>
        <v>0</v>
      </c>
      <c r="S57" s="154">
        <f>'[3]HP, gas absorption,air-to-water'!N10</f>
        <v>0</v>
      </c>
      <c r="T57" s="153">
        <f>'[3]HP, gas absorption,air-to-water'!O10</f>
        <v>0</v>
      </c>
      <c r="U57" s="153">
        <f>'[3]HP, gas absorption,air-to-water'!Q10</f>
        <v>0</v>
      </c>
      <c r="V57" s="155"/>
      <c r="Y57" s="133">
        <f>'[3]HP, gas absorption,air-to-water'!E10</f>
        <v>20</v>
      </c>
      <c r="Z57" s="156">
        <v>1.7</v>
      </c>
    </row>
    <row r="58" spans="3:26" ht="15" x14ac:dyDescent="0.25">
      <c r="G58" s="133">
        <f>'[3]HP, gas absorption,air-to-water'!B11</f>
        <v>2050</v>
      </c>
      <c r="H58" s="133"/>
      <c r="I58" s="140"/>
      <c r="J58" s="133">
        <f>'[3]HP, gas absorption,air-to-water'!E11</f>
        <v>20</v>
      </c>
      <c r="K58" s="134">
        <f>'[3]HP, gas absorption,air-to-water'!F11</f>
        <v>7.3741589999999997</v>
      </c>
      <c r="L58" s="135">
        <f>'[3]HP, gas absorption,air-to-water'!G11</f>
        <v>0.17507500000000001</v>
      </c>
      <c r="M58" s="135">
        <f>'[3]HP, gas absorption,air-to-water'!H11</f>
        <v>0</v>
      </c>
      <c r="N58" s="136"/>
      <c r="O58" s="137"/>
      <c r="P58" s="137"/>
      <c r="Q58" s="153">
        <f>'[3]HP, gas absorption,air-to-water'!L11</f>
        <v>0</v>
      </c>
      <c r="R58" s="154">
        <f>'[3]HP, gas absorption,air-to-water'!M11</f>
        <v>0</v>
      </c>
      <c r="S58" s="154">
        <f>'[3]HP, gas absorption,air-to-water'!N11</f>
        <v>0</v>
      </c>
      <c r="T58" s="153">
        <f>'[3]HP, gas absorption,air-to-water'!O11</f>
        <v>0</v>
      </c>
      <c r="U58" s="153">
        <f>'[3]HP, gas absorption,air-to-water'!Q11</f>
        <v>0</v>
      </c>
      <c r="V58" s="155"/>
      <c r="Y58" s="133">
        <f>'[3]HP, gas absorption,air-to-water'!E11</f>
        <v>20</v>
      </c>
      <c r="Z58" s="156">
        <v>1.7</v>
      </c>
    </row>
    <row r="59" spans="3:26" ht="15" x14ac:dyDescent="0.25">
      <c r="C59" s="23" t="str">
        <f>C111</f>
        <v>RHTDBNGABN3</v>
      </c>
      <c r="D59" s="23" t="s">
        <v>362</v>
      </c>
      <c r="E59" s="132" t="s">
        <v>350</v>
      </c>
      <c r="F59" s="132" t="s">
        <v>351</v>
      </c>
      <c r="G59" s="133">
        <v>2020</v>
      </c>
      <c r="H59" s="133">
        <v>2020</v>
      </c>
      <c r="I59" s="140"/>
      <c r="J59" s="133">
        <f>'[3]HP, gas absorpt,brine-to-water'!E8</f>
        <v>20</v>
      </c>
      <c r="K59" s="134">
        <f>'[3]HP, gas absorpt,brine-to-water'!F8</f>
        <v>11.622</v>
      </c>
      <c r="L59" s="135">
        <f>'[3]HP, gas absorpt,brine-to-water'!G8</f>
        <v>0.17507500000000001</v>
      </c>
      <c r="M59" s="135">
        <f>'[3]HP, gas absorpt,brine-to-water'!H8</f>
        <v>0</v>
      </c>
      <c r="N59" s="136">
        <v>3.1536000000000002E-2</v>
      </c>
      <c r="O59" s="135">
        <f>'[3]HP, gas absorpt,brine-to-water'!J8</f>
        <v>0.2</v>
      </c>
      <c r="P59" s="137"/>
      <c r="Q59" s="153">
        <f>'[3]HP, gas absorpt,brine-to-water'!K8</f>
        <v>0</v>
      </c>
      <c r="R59" s="154">
        <f>'[3]HP, gas absorpt,brine-to-water'!L8</f>
        <v>0</v>
      </c>
      <c r="S59" s="154">
        <f>'[3]HP, gas absorpt,brine-to-water'!M8</f>
        <v>0</v>
      </c>
      <c r="T59" s="153">
        <f>'[3]HP, gas absorpt,brine-to-water'!N8</f>
        <v>0</v>
      </c>
      <c r="U59" s="153">
        <f>'[3]HP, gas absorpt,brine-to-water'!O8</f>
        <v>0</v>
      </c>
      <c r="V59" s="155"/>
      <c r="W59" s="23" t="s">
        <v>352</v>
      </c>
      <c r="Y59" s="133" t="e">
        <f>'[3]HP, gas absorpt,brine-to-water'!#REF!</f>
        <v>#REF!</v>
      </c>
      <c r="Z59" s="156">
        <v>1.35</v>
      </c>
    </row>
    <row r="60" spans="3:26" ht="15" x14ac:dyDescent="0.25">
      <c r="G60" s="133">
        <f>'[3]HP, gas absorpt,brine-to-water'!B9</f>
        <v>2020</v>
      </c>
      <c r="H60" s="133"/>
      <c r="I60" s="140"/>
      <c r="J60" s="133">
        <f>'[3]HP, gas absorpt,brine-to-water'!E9</f>
        <v>20</v>
      </c>
      <c r="K60" s="134">
        <f>'[3]HP, gas absorpt,brine-to-water'!F9</f>
        <v>10.951499999999999</v>
      </c>
      <c r="L60" s="135">
        <f>'[3]HP, gas absorpt,brine-to-water'!G9</f>
        <v>0.17507500000000001</v>
      </c>
      <c r="M60" s="135">
        <f>'[3]HP, gas absorpt,brine-to-water'!H9</f>
        <v>0</v>
      </c>
      <c r="N60" s="136"/>
      <c r="O60" s="137"/>
      <c r="P60" s="137"/>
      <c r="Q60" s="153">
        <f>'[3]HP, gas absorpt,brine-to-water'!K9</f>
        <v>0</v>
      </c>
      <c r="R60" s="154">
        <f>'[3]HP, gas absorpt,brine-to-water'!L9</f>
        <v>0</v>
      </c>
      <c r="S60" s="154">
        <f>'[3]HP, gas absorpt,brine-to-water'!M9</f>
        <v>0</v>
      </c>
      <c r="T60" s="153">
        <f>'[3]HP, gas absorpt,brine-to-water'!N9</f>
        <v>0</v>
      </c>
      <c r="U60" s="153">
        <f>'[3]HP, gas absorpt,brine-to-water'!O9</f>
        <v>0</v>
      </c>
      <c r="V60" s="155"/>
      <c r="Y60" s="133" t="e">
        <f>'[3]HP, gas absorpt,brine-to-water'!#REF!</f>
        <v>#REF!</v>
      </c>
      <c r="Z60" s="156">
        <v>1.45</v>
      </c>
    </row>
    <row r="61" spans="3:26" ht="15" x14ac:dyDescent="0.25">
      <c r="G61" s="133">
        <f>'[3]HP, gas absorpt,brine-to-water'!B10</f>
        <v>2030</v>
      </c>
      <c r="H61" s="133"/>
      <c r="I61" s="140"/>
      <c r="J61" s="133">
        <f>'[3]HP, gas absorpt,brine-to-water'!E10</f>
        <v>20</v>
      </c>
      <c r="K61" s="134">
        <f>'[3]HP, gas absorpt,brine-to-water'!F10</f>
        <v>9.8339999999999996</v>
      </c>
      <c r="L61" s="135">
        <f>'[3]HP, gas absorpt,brine-to-water'!G10</f>
        <v>0.17507500000000001</v>
      </c>
      <c r="M61" s="135">
        <f>'[3]HP, gas absorpt,brine-to-water'!H10</f>
        <v>0</v>
      </c>
      <c r="N61" s="136"/>
      <c r="O61" s="137"/>
      <c r="P61" s="137"/>
      <c r="Q61" s="153">
        <f>'[3]HP, gas absorpt,brine-to-water'!K10</f>
        <v>0</v>
      </c>
      <c r="R61" s="154">
        <f>'[3]HP, gas absorpt,brine-to-water'!L10</f>
        <v>0</v>
      </c>
      <c r="S61" s="154">
        <f>'[3]HP, gas absorpt,brine-to-water'!M10</f>
        <v>0</v>
      </c>
      <c r="T61" s="153">
        <f>'[3]HP, gas absorpt,brine-to-water'!N10</f>
        <v>0</v>
      </c>
      <c r="U61" s="153">
        <f>'[3]HP, gas absorpt,brine-to-water'!O10</f>
        <v>0</v>
      </c>
      <c r="V61" s="155"/>
      <c r="Y61" s="133" t="e">
        <f>'[3]HP, gas absorpt,brine-to-water'!#REF!</f>
        <v>#REF!</v>
      </c>
      <c r="Z61" s="156">
        <v>1.7</v>
      </c>
    </row>
    <row r="62" spans="3:26" ht="15" x14ac:dyDescent="0.25">
      <c r="G62" s="133">
        <f>'[3]HP, gas absorpt,brine-to-water'!B11</f>
        <v>2050</v>
      </c>
      <c r="H62" s="133"/>
      <c r="I62" s="140"/>
      <c r="J62" s="133">
        <f>'[3]HP, gas absorpt,brine-to-water'!E11</f>
        <v>20</v>
      </c>
      <c r="K62" s="134">
        <f>'[3]HP, gas absorpt,brine-to-water'!F11</f>
        <v>8.865499999999999</v>
      </c>
      <c r="L62" s="135">
        <f>'[3]HP, gas absorpt,brine-to-water'!G11</f>
        <v>0.17507500000000001</v>
      </c>
      <c r="M62" s="135">
        <f>'[3]HP, gas absorpt,brine-to-water'!H11</f>
        <v>0</v>
      </c>
      <c r="N62" s="136"/>
      <c r="O62" s="137"/>
      <c r="P62" s="137"/>
      <c r="Q62" s="153">
        <f>'[3]HP, gas absorpt,brine-to-water'!K11</f>
        <v>0</v>
      </c>
      <c r="R62" s="154">
        <f>'[3]HP, gas absorpt,brine-to-water'!L11</f>
        <v>0</v>
      </c>
      <c r="S62" s="154">
        <f>'[3]HP, gas absorpt,brine-to-water'!M11</f>
        <v>0</v>
      </c>
      <c r="T62" s="153">
        <f>'[3]HP, gas absorpt,brine-to-water'!N11</f>
        <v>0</v>
      </c>
      <c r="U62" s="153">
        <f>'[3]HP, gas absorpt,brine-to-water'!O11</f>
        <v>0</v>
      </c>
      <c r="V62" s="155"/>
      <c r="Y62" s="133" t="e">
        <f>'[3]HP, gas absorpt,brine-to-water'!#REF!</f>
        <v>#REF!</v>
      </c>
      <c r="Z62" s="156">
        <v>1.7</v>
      </c>
    </row>
    <row r="63" spans="3:26" ht="15" x14ac:dyDescent="0.25">
      <c r="C63" s="113" t="str">
        <f>C112</f>
        <v>*RHTDBNGABN4</v>
      </c>
      <c r="D63" s="23" t="s">
        <v>363</v>
      </c>
      <c r="E63" s="132" t="s">
        <v>350</v>
      </c>
      <c r="F63" s="132" t="s">
        <v>351</v>
      </c>
      <c r="G63" s="133"/>
      <c r="H63" s="133"/>
      <c r="I63" s="140"/>
      <c r="J63" s="157"/>
      <c r="K63" s="1"/>
      <c r="L63" s="1"/>
      <c r="M63" s="154"/>
      <c r="N63" s="136"/>
      <c r="O63" s="137"/>
      <c r="P63" s="137"/>
      <c r="Q63" s="153"/>
      <c r="R63" s="154"/>
      <c r="S63" s="154"/>
      <c r="T63" s="153"/>
      <c r="U63" s="153"/>
      <c r="V63" s="155"/>
      <c r="Y63" s="133"/>
      <c r="Z63" s="156"/>
    </row>
    <row r="64" spans="3:26" ht="15" x14ac:dyDescent="0.25">
      <c r="C64" s="23" t="s">
        <v>41</v>
      </c>
      <c r="G64" s="133"/>
      <c r="H64" s="133"/>
      <c r="I64" s="140"/>
      <c r="J64" s="157"/>
      <c r="K64" s="1"/>
      <c r="L64" s="1"/>
      <c r="M64" s="154"/>
      <c r="N64" s="136"/>
      <c r="O64" s="137"/>
      <c r="P64" s="137"/>
      <c r="Q64" s="153"/>
      <c r="R64" s="154"/>
      <c r="S64" s="154"/>
      <c r="T64" s="153"/>
      <c r="U64" s="153"/>
      <c r="V64" s="155"/>
      <c r="Y64" s="133"/>
      <c r="Z64" s="156"/>
    </row>
    <row r="65" spans="3:26" ht="15" x14ac:dyDescent="0.25">
      <c r="C65" s="23" t="s">
        <v>41</v>
      </c>
      <c r="G65" s="133"/>
      <c r="H65" s="133"/>
      <c r="I65" s="140"/>
      <c r="J65" s="157"/>
      <c r="K65" s="1"/>
      <c r="L65" s="1"/>
      <c r="M65" s="154"/>
      <c r="N65" s="136"/>
      <c r="O65" s="137"/>
      <c r="P65" s="137"/>
      <c r="Q65" s="153"/>
      <c r="R65" s="154"/>
      <c r="S65" s="154"/>
      <c r="T65" s="153"/>
      <c r="U65" s="153"/>
      <c r="V65" s="155"/>
      <c r="Y65" s="133"/>
      <c r="Z65" s="156"/>
    </row>
    <row r="66" spans="3:26" ht="15" x14ac:dyDescent="0.25">
      <c r="C66" s="23" t="s">
        <v>41</v>
      </c>
      <c r="G66" s="133"/>
      <c r="H66" s="133"/>
      <c r="I66" s="140"/>
      <c r="J66" s="157"/>
      <c r="K66" s="1"/>
      <c r="L66" s="1"/>
      <c r="M66" s="154"/>
      <c r="N66" s="136"/>
      <c r="O66" s="137"/>
      <c r="P66" s="137"/>
      <c r="Q66" s="153"/>
      <c r="R66" s="154"/>
      <c r="S66" s="154"/>
      <c r="T66" s="153"/>
      <c r="U66" s="153"/>
      <c r="V66" s="155"/>
      <c r="Y66" s="133"/>
      <c r="Z66" s="156"/>
    </row>
    <row r="67" spans="3:26" ht="15" x14ac:dyDescent="0.25">
      <c r="C67" s="23" t="str">
        <f>C113</f>
        <v>*RHTDBNGABN5</v>
      </c>
      <c r="D67" s="23" t="s">
        <v>364</v>
      </c>
      <c r="E67" s="132" t="s">
        <v>350</v>
      </c>
      <c r="F67" s="132" t="s">
        <v>351</v>
      </c>
      <c r="G67" s="133"/>
      <c r="H67" s="133"/>
      <c r="I67" s="140"/>
      <c r="J67" s="157"/>
      <c r="K67" s="1"/>
      <c r="L67" s="1"/>
      <c r="M67" s="154"/>
      <c r="N67" s="136"/>
      <c r="O67" s="137"/>
      <c r="P67" s="137"/>
      <c r="Q67" s="153"/>
      <c r="R67" s="154"/>
      <c r="S67" s="154"/>
      <c r="T67" s="153"/>
      <c r="U67" s="153"/>
      <c r="V67" s="155"/>
      <c r="Y67" s="133"/>
      <c r="Z67" s="156"/>
    </row>
    <row r="68" spans="3:26" ht="15" x14ac:dyDescent="0.25">
      <c r="C68" s="23" t="s">
        <v>41</v>
      </c>
      <c r="G68" s="133"/>
      <c r="H68" s="133"/>
      <c r="I68" s="140"/>
      <c r="J68" s="157"/>
      <c r="K68" s="1"/>
      <c r="L68" s="1"/>
      <c r="M68" s="154"/>
      <c r="N68" s="136"/>
      <c r="O68" s="137"/>
      <c r="P68" s="137"/>
      <c r="Q68" s="153"/>
      <c r="R68" s="154"/>
      <c r="S68" s="154"/>
      <c r="T68" s="153"/>
      <c r="U68" s="153"/>
      <c r="V68" s="155"/>
      <c r="Y68" s="133"/>
      <c r="Z68" s="156"/>
    </row>
    <row r="69" spans="3:26" ht="15" x14ac:dyDescent="0.25">
      <c r="C69" s="23" t="s">
        <v>41</v>
      </c>
      <c r="G69" s="133"/>
      <c r="H69" s="133"/>
      <c r="I69" s="140"/>
      <c r="J69" s="157"/>
      <c r="K69" s="1"/>
      <c r="L69" s="1"/>
      <c r="M69" s="154"/>
      <c r="N69" s="136"/>
      <c r="O69" s="137"/>
      <c r="P69" s="137"/>
      <c r="Q69" s="153"/>
      <c r="R69" s="154"/>
      <c r="S69" s="154"/>
      <c r="T69" s="153"/>
      <c r="U69" s="153"/>
      <c r="V69" s="155"/>
      <c r="Y69" s="133"/>
      <c r="Z69" s="156"/>
    </row>
    <row r="70" spans="3:26" ht="15" x14ac:dyDescent="0.25">
      <c r="C70" s="23" t="s">
        <v>41</v>
      </c>
      <c r="G70" s="133"/>
      <c r="H70" s="133"/>
      <c r="I70" s="140"/>
      <c r="J70" s="157"/>
      <c r="K70" s="1"/>
      <c r="L70" s="1"/>
      <c r="M70" s="154"/>
      <c r="N70" s="136"/>
      <c r="O70" s="137"/>
      <c r="P70" s="137"/>
      <c r="Q70" s="153"/>
      <c r="R70" s="154"/>
      <c r="S70" s="154"/>
      <c r="T70" s="153"/>
      <c r="U70" s="153"/>
      <c r="V70" s="155"/>
      <c r="Y70" s="133"/>
      <c r="Z70" s="156"/>
    </row>
    <row r="71" spans="3:26" ht="15" x14ac:dyDescent="0.25">
      <c r="C71" s="23" t="str">
        <f>C114</f>
        <v>RHTDBNGABN6</v>
      </c>
      <c r="D71" s="23" t="s">
        <v>365</v>
      </c>
      <c r="E71" s="132" t="s">
        <v>350</v>
      </c>
      <c r="F71" s="132" t="s">
        <v>351</v>
      </c>
      <c r="G71" s="133">
        <v>2020</v>
      </c>
      <c r="H71" s="133">
        <v>2020</v>
      </c>
      <c r="I71" s="140"/>
      <c r="J71" s="133">
        <f>'[3]HP, gas adsorpt,brine to water'!E8</f>
        <v>20</v>
      </c>
      <c r="K71" s="134">
        <f>'[3]HP, gas adsorpt,brine to water'!F8</f>
        <v>10.43</v>
      </c>
      <c r="L71" s="135">
        <f>'[3]HP, gas adsorpt,brine to water'!G8</f>
        <v>0.17507500000000001</v>
      </c>
      <c r="M71" s="135">
        <f>'[3]HP, gas adsorpt,brine to water'!H8</f>
        <v>0</v>
      </c>
      <c r="N71" s="136">
        <v>3.1536000000000002E-2</v>
      </c>
      <c r="O71" s="135">
        <f>'[3]HP, gas adsorpt,brine to water'!J8</f>
        <v>0.2</v>
      </c>
      <c r="P71" s="137"/>
      <c r="Q71" s="153">
        <f>'[3]HP, gas adsorpt,brine to water'!L7</f>
        <v>0</v>
      </c>
      <c r="R71" s="154">
        <f>'[3]HP, gas adsorpt,brine to water'!M7</f>
        <v>0</v>
      </c>
      <c r="S71" s="154">
        <f>'[3]HP, gas adsorpt,brine to water'!N7</f>
        <v>0</v>
      </c>
      <c r="T71" s="153">
        <f>'[3]HP, gas adsorpt,brine to water'!O7</f>
        <v>0</v>
      </c>
      <c r="U71" s="153">
        <f>'[3]HP, gas adsorpt,brine to water'!P7</f>
        <v>0</v>
      </c>
      <c r="V71" s="155"/>
      <c r="W71" s="23" t="s">
        <v>352</v>
      </c>
      <c r="Y71" s="133" t="e">
        <f>'[3]HP, gas adsorpt,brine to water'!#REF!</f>
        <v>#REF!</v>
      </c>
      <c r="Z71" s="156">
        <v>1.35</v>
      </c>
    </row>
    <row r="72" spans="3:26" ht="15" x14ac:dyDescent="0.25">
      <c r="G72" s="133">
        <f>'[3]HP, gas adsorpt,brine to water'!B9</f>
        <v>2020</v>
      </c>
      <c r="H72" s="133"/>
      <c r="I72" s="140"/>
      <c r="J72" s="133">
        <f>'[3]HP, gas adsorpt,brine to water'!E9</f>
        <v>20</v>
      </c>
      <c r="K72" s="134">
        <f>'[3]HP, gas adsorpt,brine to water'!F9</f>
        <v>9.8041999999999998</v>
      </c>
      <c r="L72" s="135">
        <f>'[3]HP, gas adsorpt,brine to water'!G9</f>
        <v>0.17507500000000001</v>
      </c>
      <c r="M72" s="135">
        <f>'[3]HP, gas adsorpt,brine to water'!H9</f>
        <v>0</v>
      </c>
      <c r="N72" s="136"/>
      <c r="O72" s="154"/>
      <c r="P72" s="154"/>
      <c r="Q72" s="153">
        <f>'[3]HP, gas adsorpt,brine to water'!L8</f>
        <v>0</v>
      </c>
      <c r="R72" s="154">
        <f>'[3]HP, gas adsorpt,brine to water'!M8</f>
        <v>0</v>
      </c>
      <c r="S72" s="154">
        <f>'[3]HP, gas adsorpt,brine to water'!N8</f>
        <v>0</v>
      </c>
      <c r="T72" s="153">
        <f>'[3]HP, gas adsorpt,brine to water'!O8</f>
        <v>0</v>
      </c>
      <c r="U72" s="153">
        <f>'[3]HP, gas adsorpt,brine to water'!P8</f>
        <v>0</v>
      </c>
      <c r="V72" s="155"/>
      <c r="Y72" s="133" t="e">
        <f>'[3]HP, gas adsorpt,brine to water'!#REF!</f>
        <v>#REF!</v>
      </c>
      <c r="Z72" s="156">
        <v>1.35</v>
      </c>
    </row>
    <row r="73" spans="3:26" ht="15" x14ac:dyDescent="0.25">
      <c r="G73" s="133">
        <f>'[3]HP, gas adsorpt,brine to water'!B10</f>
        <v>2030</v>
      </c>
      <c r="H73" s="133"/>
      <c r="I73" s="140"/>
      <c r="J73" s="133">
        <f>'[3]HP, gas adsorpt,brine to water'!E10</f>
        <v>20</v>
      </c>
      <c r="K73" s="134">
        <f>'[3]HP, gas adsorpt,brine to water'!F10</f>
        <v>8.8237800000000011</v>
      </c>
      <c r="L73" s="135">
        <f>'[3]HP, gas adsorpt,brine to water'!G10</f>
        <v>0.17507500000000001</v>
      </c>
      <c r="M73" s="135">
        <f>'[3]HP, gas adsorpt,brine to water'!H10</f>
        <v>0</v>
      </c>
      <c r="N73" s="136"/>
      <c r="O73" s="154"/>
      <c r="P73" s="154"/>
      <c r="Q73" s="153">
        <f>'[3]HP, gas adsorpt,brine to water'!L9</f>
        <v>0</v>
      </c>
      <c r="R73" s="154">
        <f>'[3]HP, gas adsorpt,brine to water'!M9</f>
        <v>0</v>
      </c>
      <c r="S73" s="154">
        <f>'[3]HP, gas adsorpt,brine to water'!N9</f>
        <v>0</v>
      </c>
      <c r="T73" s="153">
        <f>'[3]HP, gas adsorpt,brine to water'!O9</f>
        <v>0</v>
      </c>
      <c r="U73" s="153">
        <f>'[3]HP, gas adsorpt,brine to water'!P9</f>
        <v>0</v>
      </c>
      <c r="V73" s="155"/>
      <c r="Y73" s="133" t="e">
        <f>'[3]HP, gas adsorpt,brine to water'!#REF!</f>
        <v>#REF!</v>
      </c>
      <c r="Z73" s="156">
        <v>1.35</v>
      </c>
    </row>
    <row r="74" spans="3:26" ht="15" x14ac:dyDescent="0.25">
      <c r="C74" s="158"/>
      <c r="D74" s="158"/>
      <c r="E74" s="158"/>
      <c r="F74" s="158"/>
      <c r="G74" s="133">
        <f>'[3]HP, gas adsorpt,brine to water'!B11</f>
        <v>2050</v>
      </c>
      <c r="H74" s="133"/>
      <c r="I74" s="140"/>
      <c r="J74" s="133">
        <f>'[3]HP, gas adsorpt,brine to water'!E11</f>
        <v>20</v>
      </c>
      <c r="K74" s="134">
        <f>'[3]HP, gas adsorpt,brine to water'!F11</f>
        <v>7.9414020000000001</v>
      </c>
      <c r="L74" s="135">
        <f>'[3]HP, gas adsorpt,brine to water'!G11</f>
        <v>0.17507500000000001</v>
      </c>
      <c r="M74" s="135">
        <f>'[3]HP, gas adsorpt,brine to water'!H11</f>
        <v>0</v>
      </c>
      <c r="N74" s="136"/>
      <c r="O74" s="154"/>
      <c r="P74" s="154"/>
      <c r="Q74" s="153">
        <f>'[3]HP, gas adsorpt,brine to water'!L10</f>
        <v>0</v>
      </c>
      <c r="R74" s="154">
        <f>'[3]HP, gas adsorpt,brine to water'!M10</f>
        <v>0</v>
      </c>
      <c r="S74" s="154">
        <f>'[3]HP, gas adsorpt,brine to water'!N10</f>
        <v>0</v>
      </c>
      <c r="T74" s="153">
        <f>'[3]HP, gas adsorpt,brine to water'!O10</f>
        <v>0</v>
      </c>
      <c r="U74" s="153">
        <f>'[3]HP, gas adsorpt,brine to water'!P10</f>
        <v>0</v>
      </c>
      <c r="V74" s="159"/>
      <c r="W74" s="158"/>
      <c r="X74" s="158"/>
      <c r="Y74" s="133" t="e">
        <f>'[3]HP, gas adsorpt,brine to water'!#REF!</f>
        <v>#REF!</v>
      </c>
      <c r="Z74" s="156">
        <v>1.35</v>
      </c>
    </row>
    <row r="75" spans="3:26" ht="15" x14ac:dyDescent="0.25">
      <c r="C75" s="23" t="str">
        <f>C115</f>
        <v>RHTDBHCEBN1</v>
      </c>
      <c r="D75" s="23" t="str">
        <f>D115</f>
        <v>Residential heating technology detached building - heat exchangers -centralised - new 1</v>
      </c>
      <c r="E75" s="23" t="s">
        <v>366</v>
      </c>
      <c r="F75" s="23" t="s">
        <v>367</v>
      </c>
      <c r="G75" s="133">
        <v>2020</v>
      </c>
      <c r="H75" s="133">
        <v>2020</v>
      </c>
      <c r="I75" s="133">
        <f>'[3]DH substation'!D8-$I$93</f>
        <v>0.97</v>
      </c>
      <c r="J75" s="133">
        <f>'[3]DH substation'!E8</f>
        <v>25</v>
      </c>
      <c r="K75" s="134">
        <f>'[3]DH substation'!F8</f>
        <v>1.4155</v>
      </c>
      <c r="L75" s="135">
        <f>'[3]DH substation'!G8</f>
        <v>3.5015000000000004E-2</v>
      </c>
      <c r="M75" s="133">
        <f>'[3]DH substation'!H8</f>
        <v>0</v>
      </c>
      <c r="N75" s="136">
        <v>3.1536000000000002E-2</v>
      </c>
      <c r="O75" s="133">
        <f>'[3]DH substation'!J8</f>
        <v>0.2</v>
      </c>
      <c r="P75" s="154"/>
      <c r="Q75" s="153"/>
      <c r="R75" s="154"/>
      <c r="S75" s="154"/>
      <c r="T75" s="153"/>
      <c r="U75" s="153"/>
      <c r="V75" s="155"/>
      <c r="W75" s="23" t="s">
        <v>368</v>
      </c>
      <c r="Y75" s="139"/>
    </row>
    <row r="76" spans="3:26" ht="15" x14ac:dyDescent="0.25">
      <c r="G76" s="133">
        <f>'[3]DH substation'!B9</f>
        <v>2020</v>
      </c>
      <c r="H76" s="133"/>
      <c r="I76" s="133">
        <f>'[3]DH substation'!D9-$I$93</f>
        <v>0.97</v>
      </c>
      <c r="J76" s="133">
        <f>'[3]DH substation'!E9</f>
        <v>25</v>
      </c>
      <c r="K76" s="134">
        <f>'[3]DH substation'!F9</f>
        <v>1.3804646100440141</v>
      </c>
      <c r="L76" s="135">
        <f>'[3]DH substation'!G9</f>
        <v>3.4148335090562455E-2</v>
      </c>
      <c r="M76" s="133">
        <f>'[3]DH substation'!H9</f>
        <v>0</v>
      </c>
    </row>
    <row r="77" spans="3:26" ht="15" x14ac:dyDescent="0.25">
      <c r="G77" s="133">
        <f>'[3]DH substation'!B10</f>
        <v>2030</v>
      </c>
      <c r="H77" s="133"/>
      <c r="I77" s="133">
        <f>'[3]DH substation'!D10-$I$93</f>
        <v>0.97</v>
      </c>
      <c r="J77" s="133">
        <f>'[3]DH substation'!E10</f>
        <v>25</v>
      </c>
      <c r="K77" s="134">
        <f>'[3]DH substation'!F10</f>
        <v>1.3129738753623432</v>
      </c>
      <c r="L77" s="135">
        <f>'[3]DH substation'!G10</f>
        <v>3.2478827443173756E-2</v>
      </c>
      <c r="M77" s="133">
        <f>'[3]DH substation'!H10</f>
        <v>0</v>
      </c>
      <c r="N77" s="160"/>
      <c r="O77" s="161"/>
      <c r="P77" s="162"/>
      <c r="Q77" s="155"/>
      <c r="R77" s="162"/>
      <c r="S77" s="162"/>
      <c r="T77" s="155"/>
      <c r="U77" s="155"/>
      <c r="V77" s="155"/>
      <c r="Y77" s="139"/>
    </row>
    <row r="78" spans="3:26" ht="15" x14ac:dyDescent="0.25">
      <c r="G78" s="133">
        <f>'[3]DH substation'!B11</f>
        <v>2050</v>
      </c>
      <c r="H78" s="133"/>
      <c r="I78" s="133">
        <f>'[3]DH substation'!D11-$I$93</f>
        <v>0.97</v>
      </c>
      <c r="J78" s="133">
        <f>'[3]DH substation'!E11</f>
        <v>25</v>
      </c>
      <c r="K78" s="134">
        <f>'[3]DH substation'!F11</f>
        <v>1.1877299279795555</v>
      </c>
      <c r="L78" s="135">
        <f>'[3]DH substation'!G11</f>
        <v>2.9380687692125845E-2</v>
      </c>
      <c r="M78" s="133">
        <f>'[3]DH substation'!H11</f>
        <v>0</v>
      </c>
      <c r="N78" s="160"/>
      <c r="O78" s="161"/>
      <c r="P78" s="162"/>
      <c r="Q78" s="155"/>
      <c r="R78" s="162"/>
      <c r="S78" s="162"/>
      <c r="T78" s="155"/>
      <c r="U78" s="155"/>
      <c r="V78" s="155"/>
      <c r="Y78" s="139"/>
    </row>
    <row r="79" spans="3:26" ht="15" x14ac:dyDescent="0.25">
      <c r="C79" s="158" t="str">
        <f>C116</f>
        <v>RHTDBHDEBN1</v>
      </c>
      <c r="D79" s="158" t="str">
        <f>D116</f>
        <v>Residential heating technology detached building - heat excghanger- decentralised - new 1</v>
      </c>
      <c r="E79" s="158" t="s">
        <v>369</v>
      </c>
      <c r="F79" s="163" t="s">
        <v>370</v>
      </c>
      <c r="G79" s="133">
        <f>G75</f>
        <v>2020</v>
      </c>
      <c r="H79" s="133">
        <f t="shared" ref="H79:O79" si="0">H75</f>
        <v>2020</v>
      </c>
      <c r="I79" s="133">
        <f t="shared" si="0"/>
        <v>0.97</v>
      </c>
      <c r="J79" s="133">
        <f t="shared" si="0"/>
        <v>25</v>
      </c>
      <c r="K79" s="133">
        <f t="shared" si="0"/>
        <v>1.4155</v>
      </c>
      <c r="L79" s="133">
        <f t="shared" si="0"/>
        <v>3.5015000000000004E-2</v>
      </c>
      <c r="M79" s="133">
        <f t="shared" si="0"/>
        <v>0</v>
      </c>
      <c r="N79" s="136">
        <f t="shared" si="0"/>
        <v>3.1536000000000002E-2</v>
      </c>
      <c r="O79" s="133">
        <f t="shared" si="0"/>
        <v>0.2</v>
      </c>
      <c r="P79" s="154"/>
      <c r="Q79" s="153"/>
      <c r="R79" s="154"/>
      <c r="S79" s="154"/>
      <c r="T79" s="153"/>
      <c r="U79" s="153"/>
      <c r="V79" s="155"/>
      <c r="W79" s="23" t="s">
        <v>368</v>
      </c>
      <c r="Y79" s="139"/>
    </row>
    <row r="80" spans="3:26" ht="15" x14ac:dyDescent="0.25">
      <c r="F80" s="1"/>
      <c r="G80" s="133">
        <f t="shared" ref="G80:M82" si="1">G76</f>
        <v>2020</v>
      </c>
      <c r="H80" s="133"/>
      <c r="I80" s="133">
        <f t="shared" si="1"/>
        <v>0.97</v>
      </c>
      <c r="J80" s="133">
        <f t="shared" si="1"/>
        <v>25</v>
      </c>
      <c r="K80" s="133">
        <f t="shared" si="1"/>
        <v>1.3804646100440141</v>
      </c>
      <c r="L80" s="133">
        <f t="shared" si="1"/>
        <v>3.4148335090562455E-2</v>
      </c>
      <c r="M80" s="133">
        <f t="shared" si="1"/>
        <v>0</v>
      </c>
      <c r="N80" s="160"/>
      <c r="O80" s="161"/>
      <c r="P80" s="162"/>
      <c r="Q80" s="155"/>
      <c r="R80" s="162"/>
      <c r="S80" s="162"/>
      <c r="T80" s="155"/>
      <c r="U80" s="155"/>
      <c r="V80" s="155"/>
      <c r="Y80" s="139"/>
    </row>
    <row r="81" spans="1:26" ht="15" x14ac:dyDescent="0.25">
      <c r="G81" s="133">
        <f t="shared" si="1"/>
        <v>2030</v>
      </c>
      <c r="H81" s="133"/>
      <c r="I81" s="133">
        <f t="shared" si="1"/>
        <v>0.97</v>
      </c>
      <c r="J81" s="133">
        <f t="shared" si="1"/>
        <v>25</v>
      </c>
      <c r="K81" s="133">
        <f t="shared" si="1"/>
        <v>1.3129738753623432</v>
      </c>
      <c r="L81" s="133">
        <f t="shared" si="1"/>
        <v>3.2478827443173756E-2</v>
      </c>
      <c r="M81" s="133">
        <f t="shared" si="1"/>
        <v>0</v>
      </c>
      <c r="N81" s="1"/>
      <c r="O81" s="160"/>
      <c r="P81" s="161"/>
      <c r="Q81" s="162"/>
      <c r="R81" s="155"/>
      <c r="S81" s="162"/>
      <c r="T81" s="162"/>
      <c r="U81" s="155"/>
      <c r="V81" s="155"/>
      <c r="W81" s="155"/>
      <c r="Z81" s="139"/>
    </row>
    <row r="82" spans="1:26" ht="15" x14ac:dyDescent="0.25">
      <c r="G82" s="133">
        <f t="shared" si="1"/>
        <v>2050</v>
      </c>
      <c r="H82" s="133"/>
      <c r="I82" s="133">
        <f t="shared" si="1"/>
        <v>0.97</v>
      </c>
      <c r="J82" s="133">
        <f t="shared" si="1"/>
        <v>25</v>
      </c>
      <c r="K82" s="133">
        <f t="shared" si="1"/>
        <v>1.1877299279795555</v>
      </c>
      <c r="L82" s="133">
        <f t="shared" si="1"/>
        <v>2.9380687692125845E-2</v>
      </c>
      <c r="M82" s="133">
        <f t="shared" si="1"/>
        <v>0</v>
      </c>
      <c r="N82" s="1"/>
      <c r="O82" s="160"/>
      <c r="P82" s="161"/>
      <c r="Q82" s="162"/>
      <c r="R82" s="155"/>
      <c r="S82" s="162"/>
      <c r="T82" s="162"/>
      <c r="U82" s="155"/>
      <c r="V82" s="155"/>
      <c r="W82" s="155"/>
      <c r="Z82" s="139"/>
    </row>
    <row r="83" spans="1:26" ht="15" x14ac:dyDescent="0.25">
      <c r="C83" s="164" t="str">
        <f>C117</f>
        <v>RHTDBHCEBN2</v>
      </c>
      <c r="D83" s="164" t="str">
        <f>D117</f>
        <v>Residential heat tech detached build - heat exchanger+connect pipe+meter - centralised - new 2</v>
      </c>
      <c r="E83" s="158" t="s">
        <v>366</v>
      </c>
      <c r="F83" s="163" t="s">
        <v>367</v>
      </c>
      <c r="G83" s="133">
        <v>2020</v>
      </c>
      <c r="H83" s="133">
        <v>2020</v>
      </c>
      <c r="I83" s="133">
        <f>'[3]DH substation'!D8-$I$93</f>
        <v>0.97</v>
      </c>
      <c r="J83" s="133">
        <f>'[3]DH substation'!E8</f>
        <v>25</v>
      </c>
      <c r="K83" s="135">
        <f>'[3]DH substation'!L8</f>
        <v>3.6505000000000001</v>
      </c>
      <c r="L83" s="133">
        <f>'[3]DH substation'!G8</f>
        <v>3.5015000000000004E-2</v>
      </c>
      <c r="M83" s="133">
        <f>'[3]DH substation'!H8</f>
        <v>0</v>
      </c>
      <c r="N83" s="136">
        <f>N75</f>
        <v>3.1536000000000002E-2</v>
      </c>
      <c r="O83" s="133">
        <f>'[3]DH substation'!J8</f>
        <v>0.2</v>
      </c>
      <c r="P83" s="133"/>
      <c r="Q83" s="133"/>
      <c r="R83" s="133"/>
      <c r="S83" s="133"/>
      <c r="T83" s="133"/>
      <c r="U83" s="133"/>
      <c r="V83" s="133"/>
      <c r="W83" s="23" t="s">
        <v>371</v>
      </c>
      <c r="Z83" s="139"/>
    </row>
    <row r="84" spans="1:26" ht="15" x14ac:dyDescent="0.25">
      <c r="G84" s="133">
        <f>'[3]DH substation'!B9</f>
        <v>2020</v>
      </c>
      <c r="H84" s="133"/>
      <c r="I84" s="133">
        <f>'[3]DH substation'!D9-$I$93</f>
        <v>0.97</v>
      </c>
      <c r="J84" s="133">
        <f>'[3]DH substation'!E9</f>
        <v>25</v>
      </c>
      <c r="K84" s="135">
        <f>'[3]DH substation'!L9</f>
        <v>3.5601455732714049</v>
      </c>
      <c r="L84" s="133">
        <f>'[3]DH substation'!G9</f>
        <v>3.4148335090562455E-2</v>
      </c>
      <c r="M84" s="133">
        <f>'[3]DH substation'!H9</f>
        <v>0</v>
      </c>
      <c r="N84" s="133"/>
      <c r="O84" s="133"/>
      <c r="P84" s="133"/>
      <c r="Q84" s="133"/>
      <c r="R84" s="133"/>
      <c r="S84" s="133"/>
      <c r="T84" s="133"/>
      <c r="U84" s="133"/>
      <c r="V84" s="133"/>
      <c r="W84" s="155"/>
      <c r="Z84" s="139"/>
    </row>
    <row r="85" spans="1:26" ht="15" x14ac:dyDescent="0.25">
      <c r="G85" s="133">
        <f>'[3]DH substation'!B10</f>
        <v>2030</v>
      </c>
      <c r="H85" s="133"/>
      <c r="I85" s="133">
        <f>'[3]DH substation'!D10-$I$93</f>
        <v>0.97</v>
      </c>
      <c r="J85" s="133">
        <f>'[3]DH substation'!E10</f>
        <v>25</v>
      </c>
      <c r="K85" s="135">
        <f>'[3]DH substation'!L10</f>
        <v>3.3860905206713063</v>
      </c>
      <c r="L85" s="133">
        <f>'[3]DH substation'!G10</f>
        <v>3.2478827443173756E-2</v>
      </c>
      <c r="M85" s="133">
        <f>'[3]DH substation'!H10</f>
        <v>0</v>
      </c>
      <c r="N85" s="133"/>
      <c r="O85" s="133"/>
      <c r="P85" s="133"/>
      <c r="Q85" s="133"/>
      <c r="R85" s="133"/>
      <c r="S85" s="133"/>
      <c r="T85" s="133"/>
      <c r="U85" s="133"/>
      <c r="V85" s="133"/>
      <c r="W85" s="155"/>
      <c r="Z85" s="139"/>
    </row>
    <row r="86" spans="1:26" ht="15" x14ac:dyDescent="0.25">
      <c r="G86" s="133">
        <f>'[3]DH substation'!B11</f>
        <v>2050</v>
      </c>
      <c r="H86" s="133"/>
      <c r="I86" s="133">
        <f>'[3]DH substation'!D11-$I$93</f>
        <v>0.97</v>
      </c>
      <c r="J86" s="133">
        <f>'[3]DH substation'!E11</f>
        <v>25</v>
      </c>
      <c r="K86" s="135">
        <f>'[3]DH substation'!L11</f>
        <v>3.0630929721578011</v>
      </c>
      <c r="L86" s="133">
        <f>'[3]DH substation'!G11</f>
        <v>2.9380687692125845E-2</v>
      </c>
      <c r="M86" s="133">
        <f>'[3]DH substation'!H11</f>
        <v>0</v>
      </c>
      <c r="N86" s="133"/>
      <c r="O86" s="133"/>
      <c r="P86" s="133"/>
      <c r="Q86" s="133"/>
      <c r="R86" s="133"/>
      <c r="S86" s="133"/>
      <c r="T86" s="133"/>
      <c r="U86" s="133"/>
      <c r="V86" s="133"/>
      <c r="W86" s="155"/>
      <c r="Z86" s="139"/>
    </row>
    <row r="87" spans="1:26" ht="15" x14ac:dyDescent="0.25">
      <c r="C87" s="164" t="str">
        <f>C118</f>
        <v>RHTDBHDEBN2</v>
      </c>
      <c r="D87" s="164" t="str">
        <f>D118</f>
        <v>Residential heat tech detached build - heat exchanger+connect pipe+meter - decentralised - new 2</v>
      </c>
      <c r="E87" s="158" t="s">
        <v>369</v>
      </c>
      <c r="F87" s="163" t="s">
        <v>370</v>
      </c>
      <c r="G87" s="133">
        <f>G83</f>
        <v>2020</v>
      </c>
      <c r="H87" s="133">
        <v>2020</v>
      </c>
      <c r="I87" s="133">
        <f t="shared" ref="I87:O87" si="2">I83</f>
        <v>0.97</v>
      </c>
      <c r="J87" s="133">
        <f t="shared" si="2"/>
        <v>25</v>
      </c>
      <c r="K87" s="133">
        <f t="shared" si="2"/>
        <v>3.6505000000000001</v>
      </c>
      <c r="L87" s="133">
        <f t="shared" si="2"/>
        <v>3.5015000000000004E-2</v>
      </c>
      <c r="M87" s="133">
        <f t="shared" si="2"/>
        <v>0</v>
      </c>
      <c r="N87" s="136">
        <f>N79</f>
        <v>3.1536000000000002E-2</v>
      </c>
      <c r="O87" s="133">
        <f t="shared" si="2"/>
        <v>0.2</v>
      </c>
      <c r="P87" s="133"/>
      <c r="Q87" s="133"/>
      <c r="R87" s="133"/>
      <c r="S87" s="133"/>
      <c r="T87" s="133"/>
      <c r="U87" s="133"/>
      <c r="V87" s="133"/>
      <c r="W87" s="155"/>
      <c r="Z87" s="139"/>
    </row>
    <row r="88" spans="1:26" ht="15" x14ac:dyDescent="0.25">
      <c r="G88" s="133">
        <f t="shared" ref="G88:M90" si="3">G84</f>
        <v>2020</v>
      </c>
      <c r="H88" s="133"/>
      <c r="I88" s="133">
        <f t="shared" si="3"/>
        <v>0.97</v>
      </c>
      <c r="J88" s="133">
        <f t="shared" si="3"/>
        <v>25</v>
      </c>
      <c r="K88" s="133">
        <f t="shared" si="3"/>
        <v>3.5601455732714049</v>
      </c>
      <c r="L88" s="133">
        <f t="shared" si="3"/>
        <v>3.4148335090562455E-2</v>
      </c>
      <c r="M88" s="133">
        <f t="shared" si="3"/>
        <v>0</v>
      </c>
      <c r="N88" s="133"/>
      <c r="O88" s="133"/>
      <c r="P88" s="133"/>
      <c r="Q88" s="133"/>
      <c r="R88" s="133"/>
      <c r="S88" s="133"/>
      <c r="T88" s="133"/>
      <c r="U88" s="133"/>
      <c r="V88" s="133"/>
      <c r="W88" s="155"/>
      <c r="Z88" s="139"/>
    </row>
    <row r="89" spans="1:26" ht="15" x14ac:dyDescent="0.25">
      <c r="G89" s="133">
        <f t="shared" si="3"/>
        <v>2030</v>
      </c>
      <c r="H89" s="133"/>
      <c r="I89" s="133">
        <f t="shared" si="3"/>
        <v>0.97</v>
      </c>
      <c r="J89" s="133">
        <f t="shared" si="3"/>
        <v>25</v>
      </c>
      <c r="K89" s="133">
        <f t="shared" si="3"/>
        <v>3.3860905206713063</v>
      </c>
      <c r="L89" s="133">
        <f t="shared" si="3"/>
        <v>3.2478827443173756E-2</v>
      </c>
      <c r="M89" s="133">
        <f t="shared" si="3"/>
        <v>0</v>
      </c>
      <c r="N89" s="133"/>
      <c r="O89" s="133"/>
      <c r="P89" s="133"/>
      <c r="Q89" s="133"/>
      <c r="R89" s="133"/>
      <c r="S89" s="133"/>
      <c r="T89" s="133"/>
      <c r="U89" s="133"/>
      <c r="V89" s="133"/>
      <c r="W89" s="155"/>
      <c r="Z89" s="139"/>
    </row>
    <row r="90" spans="1:26" ht="15" x14ac:dyDescent="0.25">
      <c r="G90" s="133">
        <f t="shared" si="3"/>
        <v>2050</v>
      </c>
      <c r="H90" s="133"/>
      <c r="I90" s="133">
        <f t="shared" si="3"/>
        <v>0.97</v>
      </c>
      <c r="J90" s="133">
        <f t="shared" si="3"/>
        <v>25</v>
      </c>
      <c r="K90" s="133">
        <f t="shared" si="3"/>
        <v>3.0630929721578011</v>
      </c>
      <c r="L90" s="133">
        <f t="shared" si="3"/>
        <v>2.9380687692125845E-2</v>
      </c>
      <c r="M90" s="133">
        <f t="shared" si="3"/>
        <v>0</v>
      </c>
      <c r="N90" s="133"/>
      <c r="O90" s="133"/>
      <c r="P90" s="133"/>
      <c r="Q90" s="133"/>
      <c r="R90" s="133"/>
      <c r="S90" s="133"/>
      <c r="T90" s="133"/>
      <c r="U90" s="133"/>
      <c r="V90" s="133"/>
      <c r="W90" s="155"/>
      <c r="Z90" s="139"/>
    </row>
    <row r="91" spans="1:26" ht="15" x14ac:dyDescent="0.25">
      <c r="C91" s="70"/>
      <c r="H91" s="139"/>
      <c r="I91" s="139"/>
      <c r="J91" s="139"/>
      <c r="K91" s="139"/>
      <c r="L91" s="1"/>
      <c r="M91" s="1"/>
      <c r="N91" s="162"/>
      <c r="O91" s="160"/>
      <c r="P91" s="162"/>
      <c r="Q91" s="162"/>
      <c r="R91" s="155"/>
      <c r="S91" s="162"/>
      <c r="T91" s="162"/>
      <c r="U91" s="155"/>
      <c r="V91" s="155"/>
      <c r="W91" s="155"/>
      <c r="Z91" s="139"/>
    </row>
    <row r="92" spans="1:26" ht="15" x14ac:dyDescent="0.25">
      <c r="H92" s="139"/>
      <c r="I92" s="139"/>
      <c r="J92" s="139"/>
      <c r="K92" s="139"/>
      <c r="L92" s="1"/>
      <c r="M92" s="1"/>
      <c r="N92" s="162"/>
      <c r="O92" s="160"/>
      <c r="P92" s="162"/>
      <c r="Q92" s="162"/>
      <c r="R92" s="155"/>
      <c r="S92" s="162"/>
      <c r="T92" s="162"/>
      <c r="U92" s="155"/>
      <c r="V92" s="155"/>
      <c r="W92" s="155"/>
      <c r="Z92" s="139"/>
    </row>
    <row r="93" spans="1:26" ht="30" customHeight="1" x14ac:dyDescent="0.25">
      <c r="B93" s="165" t="s">
        <v>372</v>
      </c>
      <c r="I93" s="166">
        <v>0.03</v>
      </c>
    </row>
    <row r="95" spans="1:26" x14ac:dyDescent="0.2">
      <c r="A95" s="70"/>
      <c r="B95" s="167" t="s">
        <v>529</v>
      </c>
      <c r="C95" s="168"/>
      <c r="D95" s="168"/>
      <c r="E95" s="168"/>
      <c r="F95" s="168"/>
      <c r="G95" s="168"/>
      <c r="H95" s="168"/>
      <c r="I95" s="168"/>
    </row>
    <row r="96" spans="1:26" x14ac:dyDescent="0.2">
      <c r="A96" s="70"/>
      <c r="B96" s="169" t="s">
        <v>50</v>
      </c>
      <c r="C96" s="169" t="s">
        <v>44</v>
      </c>
      <c r="D96" s="169" t="s">
        <v>45</v>
      </c>
      <c r="E96" s="169" t="s">
        <v>51</v>
      </c>
      <c r="F96" s="169" t="s">
        <v>52</v>
      </c>
      <c r="G96" s="169" t="s">
        <v>53</v>
      </c>
      <c r="H96" s="169" t="s">
        <v>332</v>
      </c>
    </row>
    <row r="97" spans="1:8" ht="34.5" thickBot="1" x14ac:dyDescent="0.25">
      <c r="A97" s="70"/>
      <c r="B97" s="170" t="s">
        <v>373</v>
      </c>
      <c r="C97" s="170" t="s">
        <v>374</v>
      </c>
      <c r="D97" s="170" t="s">
        <v>59</v>
      </c>
      <c r="E97" s="170" t="s">
        <v>375</v>
      </c>
      <c r="F97" s="170" t="s">
        <v>376</v>
      </c>
      <c r="G97" s="170" t="s">
        <v>377</v>
      </c>
      <c r="H97" s="170" t="s">
        <v>378</v>
      </c>
    </row>
    <row r="98" spans="1:8" ht="15" x14ac:dyDescent="0.25">
      <c r="A98" s="70"/>
      <c r="B98" s="171" t="s">
        <v>54</v>
      </c>
      <c r="C98" s="113" t="str">
        <f>[1]SETUP!$B$53&amp;[1]SETUP!$B$19&amp;[1]SETUP!$B$84&amp;[1]SETUP!$B$70</f>
        <v>LTRSDBIOGAS</v>
      </c>
      <c r="D98" s="172" t="s">
        <v>428</v>
      </c>
      <c r="E98" s="171" t="s">
        <v>18</v>
      </c>
      <c r="F98" s="171" t="s">
        <v>379</v>
      </c>
      <c r="G98" s="171"/>
      <c r="H98" s="171" t="s">
        <v>380</v>
      </c>
    </row>
    <row r="99" spans="1:8" ht="15" x14ac:dyDescent="0.25">
      <c r="A99" s="70"/>
      <c r="B99" s="171"/>
      <c r="C99" s="113" t="s">
        <v>381</v>
      </c>
      <c r="D99" s="113" t="s">
        <v>382</v>
      </c>
      <c r="E99" s="171" t="s">
        <v>18</v>
      </c>
      <c r="F99" s="171" t="s">
        <v>379</v>
      </c>
      <c r="G99" s="171"/>
      <c r="H99" s="171" t="s">
        <v>380</v>
      </c>
    </row>
    <row r="100" spans="1:8" ht="15" x14ac:dyDescent="0.25">
      <c r="A100" s="70"/>
      <c r="B100" s="171"/>
      <c r="C100" s="113" t="s">
        <v>383</v>
      </c>
      <c r="D100" s="113" t="s">
        <v>384</v>
      </c>
      <c r="E100" s="171" t="s">
        <v>18</v>
      </c>
      <c r="F100" s="171" t="s">
        <v>379</v>
      </c>
      <c r="G100" s="171"/>
      <c r="H100" s="171" t="s">
        <v>380</v>
      </c>
    </row>
    <row r="101" spans="1:8" ht="15" x14ac:dyDescent="0.25">
      <c r="A101" s="70"/>
      <c r="B101" s="171"/>
      <c r="C101" s="172" t="s">
        <v>385</v>
      </c>
      <c r="D101" s="173" t="s">
        <v>386</v>
      </c>
      <c r="E101" s="172" t="s">
        <v>18</v>
      </c>
      <c r="F101" s="172" t="s">
        <v>379</v>
      </c>
      <c r="G101" s="171"/>
      <c r="H101" s="171"/>
    </row>
    <row r="102" spans="1:8" ht="15" x14ac:dyDescent="0.25">
      <c r="A102" s="70"/>
      <c r="B102" s="171"/>
      <c r="C102" s="113" t="s">
        <v>387</v>
      </c>
      <c r="D102" s="113" t="s">
        <v>388</v>
      </c>
      <c r="E102" s="171" t="s">
        <v>18</v>
      </c>
      <c r="F102" s="171" t="s">
        <v>379</v>
      </c>
      <c r="G102" s="171"/>
      <c r="H102" s="171" t="s">
        <v>380</v>
      </c>
    </row>
    <row r="103" spans="1:8" ht="15" x14ac:dyDescent="0.25">
      <c r="A103" s="70"/>
      <c r="B103" s="171"/>
      <c r="C103" s="150" t="s">
        <v>389</v>
      </c>
      <c r="D103" s="150" t="s">
        <v>390</v>
      </c>
      <c r="E103" s="171" t="s">
        <v>18</v>
      </c>
      <c r="F103" s="171" t="s">
        <v>379</v>
      </c>
      <c r="G103" s="171"/>
      <c r="H103" s="171" t="s">
        <v>380</v>
      </c>
    </row>
    <row r="104" spans="1:8" ht="15" x14ac:dyDescent="0.25">
      <c r="A104" s="70"/>
      <c r="B104" s="171"/>
      <c r="C104" s="150" t="s">
        <v>391</v>
      </c>
      <c r="D104" s="150" t="s">
        <v>392</v>
      </c>
      <c r="E104" s="171" t="s">
        <v>18</v>
      </c>
      <c r="F104" s="171" t="s">
        <v>379</v>
      </c>
      <c r="G104" s="171"/>
      <c r="H104" s="171" t="s">
        <v>380</v>
      </c>
    </row>
    <row r="105" spans="1:8" ht="15" x14ac:dyDescent="0.25">
      <c r="A105" s="70"/>
      <c r="B105" s="171"/>
      <c r="C105" s="150" t="s">
        <v>393</v>
      </c>
      <c r="D105" s="150" t="s">
        <v>394</v>
      </c>
      <c r="E105" s="171" t="s">
        <v>18</v>
      </c>
      <c r="F105" s="171" t="s">
        <v>379</v>
      </c>
      <c r="G105" s="171"/>
      <c r="H105" s="171" t="s">
        <v>380</v>
      </c>
    </row>
    <row r="106" spans="1:8" ht="15" x14ac:dyDescent="0.25">
      <c r="A106" s="70"/>
      <c r="B106" s="171"/>
      <c r="C106" s="150" t="s">
        <v>395</v>
      </c>
      <c r="D106" s="150" t="s">
        <v>390</v>
      </c>
      <c r="E106" s="171" t="s">
        <v>18</v>
      </c>
      <c r="F106" s="171" t="s">
        <v>379</v>
      </c>
      <c r="G106" s="171"/>
      <c r="H106" s="171" t="s">
        <v>380</v>
      </c>
    </row>
    <row r="107" spans="1:8" ht="15" x14ac:dyDescent="0.25">
      <c r="A107" s="70"/>
      <c r="B107" s="171"/>
      <c r="C107" s="150" t="s">
        <v>396</v>
      </c>
      <c r="D107" s="150" t="s">
        <v>392</v>
      </c>
      <c r="E107" s="171" t="s">
        <v>18</v>
      </c>
      <c r="F107" s="171" t="s">
        <v>379</v>
      </c>
      <c r="G107" s="171"/>
      <c r="H107" s="171" t="s">
        <v>380</v>
      </c>
    </row>
    <row r="108" spans="1:8" ht="15" x14ac:dyDescent="0.25">
      <c r="A108" s="70"/>
      <c r="B108" s="171"/>
      <c r="C108" s="150" t="s">
        <v>397</v>
      </c>
      <c r="D108" s="150" t="s">
        <v>394</v>
      </c>
      <c r="E108" s="171" t="s">
        <v>18</v>
      </c>
      <c r="F108" s="171" t="s">
        <v>379</v>
      </c>
      <c r="G108" s="171"/>
      <c r="H108" s="171" t="s">
        <v>380</v>
      </c>
    </row>
    <row r="109" spans="1:8" ht="15" x14ac:dyDescent="0.25">
      <c r="A109" s="70"/>
      <c r="B109" s="174"/>
      <c r="C109" s="150" t="s">
        <v>398</v>
      </c>
      <c r="D109" s="113" t="s">
        <v>359</v>
      </c>
      <c r="E109" s="171" t="s">
        <v>18</v>
      </c>
      <c r="F109" s="171" t="s">
        <v>379</v>
      </c>
      <c r="G109" s="171"/>
      <c r="H109" s="171" t="s">
        <v>380</v>
      </c>
    </row>
    <row r="110" spans="1:8" ht="15" x14ac:dyDescent="0.25">
      <c r="A110" s="70"/>
      <c r="B110" s="171"/>
      <c r="C110" s="113" t="s">
        <v>399</v>
      </c>
      <c r="D110" s="113" t="s">
        <v>361</v>
      </c>
      <c r="E110" s="171" t="s">
        <v>18</v>
      </c>
      <c r="F110" s="171" t="s">
        <v>379</v>
      </c>
      <c r="G110" s="171"/>
      <c r="H110" s="171" t="s">
        <v>380</v>
      </c>
    </row>
    <row r="111" spans="1:8" ht="15" x14ac:dyDescent="0.25">
      <c r="A111" s="70"/>
      <c r="B111" s="171"/>
      <c r="C111" s="113" t="s">
        <v>400</v>
      </c>
      <c r="D111" s="113" t="s">
        <v>362</v>
      </c>
      <c r="E111" s="171" t="s">
        <v>18</v>
      </c>
      <c r="F111" s="171" t="s">
        <v>379</v>
      </c>
      <c r="G111" s="171"/>
      <c r="H111" s="171" t="s">
        <v>380</v>
      </c>
    </row>
    <row r="112" spans="1:8" ht="15" x14ac:dyDescent="0.25">
      <c r="A112" s="70"/>
      <c r="B112" s="171"/>
      <c r="C112" s="113" t="s">
        <v>401</v>
      </c>
      <c r="D112" s="113" t="s">
        <v>363</v>
      </c>
      <c r="E112" s="171" t="s">
        <v>18</v>
      </c>
      <c r="F112" s="171" t="s">
        <v>379</v>
      </c>
      <c r="G112" s="171"/>
      <c r="H112" s="171" t="s">
        <v>380</v>
      </c>
    </row>
    <row r="113" spans="1:12" ht="15" customHeight="1" x14ac:dyDescent="0.25">
      <c r="A113" s="70"/>
      <c r="B113" s="171"/>
      <c r="C113" s="113" t="s">
        <v>402</v>
      </c>
      <c r="D113" s="113" t="s">
        <v>364</v>
      </c>
      <c r="E113" s="171" t="s">
        <v>18</v>
      </c>
      <c r="F113" s="171" t="s">
        <v>379</v>
      </c>
      <c r="G113" s="171"/>
      <c r="H113" s="171" t="s">
        <v>380</v>
      </c>
    </row>
    <row r="114" spans="1:12" ht="15" x14ac:dyDescent="0.25">
      <c r="A114" s="70"/>
      <c r="B114" s="171"/>
      <c r="C114" s="164" t="s">
        <v>403</v>
      </c>
      <c r="D114" s="164" t="s">
        <v>365</v>
      </c>
      <c r="E114" s="175" t="s">
        <v>18</v>
      </c>
      <c r="F114" s="175" t="s">
        <v>379</v>
      </c>
      <c r="G114" s="175"/>
      <c r="H114" s="175" t="s">
        <v>380</v>
      </c>
    </row>
    <row r="115" spans="1:12" ht="15" x14ac:dyDescent="0.25">
      <c r="A115" s="70"/>
      <c r="B115" s="171"/>
      <c r="C115" s="171" t="s">
        <v>404</v>
      </c>
      <c r="D115" s="171" t="s">
        <v>405</v>
      </c>
      <c r="E115" s="171" t="s">
        <v>18</v>
      </c>
      <c r="F115" s="171" t="s">
        <v>379</v>
      </c>
      <c r="G115" s="171"/>
      <c r="H115" s="171" t="s">
        <v>380</v>
      </c>
      <c r="K115" s="70"/>
      <c r="L115" s="70"/>
    </row>
    <row r="116" spans="1:12" ht="15" x14ac:dyDescent="0.25">
      <c r="A116" s="70"/>
      <c r="B116" s="171"/>
      <c r="C116" s="171" t="s">
        <v>406</v>
      </c>
      <c r="D116" s="171" t="s">
        <v>407</v>
      </c>
      <c r="E116" s="171" t="s">
        <v>18</v>
      </c>
      <c r="F116" s="171" t="s">
        <v>379</v>
      </c>
      <c r="G116" s="171"/>
      <c r="H116" s="171" t="s">
        <v>380</v>
      </c>
      <c r="K116" s="70"/>
      <c r="L116" s="70"/>
    </row>
    <row r="117" spans="1:12" ht="15" x14ac:dyDescent="0.25">
      <c r="A117" s="70"/>
      <c r="B117" s="168"/>
      <c r="C117" s="171" t="s">
        <v>408</v>
      </c>
      <c r="D117" s="171" t="s">
        <v>409</v>
      </c>
      <c r="E117" s="171" t="s">
        <v>18</v>
      </c>
      <c r="F117" s="171" t="s">
        <v>379</v>
      </c>
      <c r="G117" s="171"/>
      <c r="H117" s="171" t="s">
        <v>380</v>
      </c>
      <c r="K117" s="70"/>
      <c r="L117" s="70"/>
    </row>
    <row r="118" spans="1:12" ht="15" x14ac:dyDescent="0.25">
      <c r="A118" s="70"/>
      <c r="B118" s="168"/>
      <c r="C118" s="171" t="s">
        <v>410</v>
      </c>
      <c r="D118" s="171" t="s">
        <v>411</v>
      </c>
      <c r="E118" s="171" t="s">
        <v>18</v>
      </c>
      <c r="F118" s="171" t="s">
        <v>379</v>
      </c>
      <c r="G118" s="171"/>
      <c r="H118" s="171" t="s">
        <v>380</v>
      </c>
      <c r="K118" s="70"/>
      <c r="L118" s="70"/>
    </row>
    <row r="119" spans="1:12" x14ac:dyDescent="0.2">
      <c r="A119" s="70"/>
      <c r="B119" s="168"/>
      <c r="E119" s="168"/>
      <c r="F119" s="168"/>
      <c r="G119" s="168"/>
      <c r="H119" s="168"/>
      <c r="I119" s="168"/>
    </row>
    <row r="120" spans="1:12" x14ac:dyDescent="0.2">
      <c r="A120" s="70"/>
      <c r="B120" s="168"/>
      <c r="E120" s="168"/>
      <c r="F120" s="168"/>
      <c r="G120" s="168"/>
      <c r="H120" s="168"/>
      <c r="I120" s="168"/>
    </row>
    <row r="121" spans="1:12" x14ac:dyDescent="0.2">
      <c r="A121" s="70"/>
      <c r="B121" s="168"/>
      <c r="E121" s="168"/>
      <c r="F121" s="168"/>
      <c r="G121" s="168"/>
      <c r="H121" s="168"/>
      <c r="I121" s="168"/>
    </row>
    <row r="122" spans="1:12" x14ac:dyDescent="0.2">
      <c r="A122" s="70"/>
      <c r="B122" s="168"/>
      <c r="E122" s="168"/>
      <c r="F122" s="168"/>
      <c r="G122" s="168"/>
      <c r="H122" s="168"/>
      <c r="I122" s="168"/>
    </row>
    <row r="123" spans="1:12" x14ac:dyDescent="0.2">
      <c r="A123" s="70"/>
      <c r="B123" s="70"/>
      <c r="C123" s="70"/>
      <c r="D123" s="70"/>
      <c r="E123" s="70"/>
      <c r="F123" s="70"/>
      <c r="G123" s="70"/>
      <c r="H123" s="70"/>
      <c r="I123" s="70"/>
    </row>
    <row r="124" spans="1:12" x14ac:dyDescent="0.2">
      <c r="A124" s="70"/>
      <c r="B124" s="70"/>
      <c r="C124" s="70"/>
      <c r="D124" s="70"/>
      <c r="E124" s="70"/>
      <c r="F124" s="70"/>
      <c r="G124" s="70"/>
      <c r="H124" s="70"/>
      <c r="I124" s="70"/>
    </row>
    <row r="128" spans="1:12" x14ac:dyDescent="0.2">
      <c r="A128" s="176" t="s">
        <v>530</v>
      </c>
      <c r="B128" s="176"/>
      <c r="C128" s="168"/>
      <c r="D128" s="168"/>
      <c r="E128" s="168"/>
      <c r="F128" s="168"/>
      <c r="G128" s="168"/>
      <c r="H128" s="168"/>
      <c r="I128" s="168"/>
    </row>
    <row r="129" spans="1:9" x14ac:dyDescent="0.2">
      <c r="A129" s="169" t="s">
        <v>412</v>
      </c>
      <c r="B129" s="169" t="s">
        <v>117</v>
      </c>
      <c r="C129" s="169" t="s">
        <v>31</v>
      </c>
      <c r="D129" s="169" t="s">
        <v>32</v>
      </c>
      <c r="E129" s="169" t="s">
        <v>33</v>
      </c>
      <c r="F129" s="169" t="s">
        <v>34</v>
      </c>
      <c r="G129" s="169" t="s">
        <v>35</v>
      </c>
      <c r="H129" s="169" t="s">
        <v>36</v>
      </c>
    </row>
    <row r="130" spans="1:9" ht="45.75" thickBot="1" x14ac:dyDescent="0.25">
      <c r="A130" s="177" t="s">
        <v>413</v>
      </c>
      <c r="B130" s="178" t="s">
        <v>414</v>
      </c>
      <c r="C130" s="178" t="s">
        <v>37</v>
      </c>
      <c r="D130" s="178" t="s">
        <v>38</v>
      </c>
      <c r="E130" s="178" t="s">
        <v>33</v>
      </c>
      <c r="F130" s="178" t="s">
        <v>415</v>
      </c>
      <c r="G130" s="178" t="s">
        <v>39</v>
      </c>
      <c r="H130" s="178" t="s">
        <v>40</v>
      </c>
    </row>
    <row r="131" spans="1:9" ht="15" x14ac:dyDescent="0.25">
      <c r="A131" s="179" t="s">
        <v>416</v>
      </c>
      <c r="B131" s="180"/>
      <c r="C131" s="179" t="s">
        <v>417</v>
      </c>
      <c r="D131" s="181" t="s">
        <v>418</v>
      </c>
      <c r="E131" s="168" t="s">
        <v>349</v>
      </c>
      <c r="F131" s="168"/>
      <c r="G131" s="168"/>
      <c r="H131" s="168"/>
      <c r="I131" s="168"/>
    </row>
    <row r="132" spans="1:9" ht="15" x14ac:dyDescent="0.25">
      <c r="A132" s="168"/>
      <c r="B132" s="168"/>
      <c r="C132" s="179" t="s">
        <v>419</v>
      </c>
      <c r="D132" s="181" t="s">
        <v>420</v>
      </c>
      <c r="E132" s="168" t="s">
        <v>349</v>
      </c>
      <c r="F132" s="168"/>
      <c r="G132" s="168"/>
      <c r="H132" s="168"/>
      <c r="I132" s="168"/>
    </row>
    <row r="133" spans="1:9" ht="15" x14ac:dyDescent="0.25">
      <c r="A133" s="168"/>
      <c r="B133" s="168"/>
      <c r="C133" s="179" t="s">
        <v>421</v>
      </c>
      <c r="D133" s="181" t="s">
        <v>422</v>
      </c>
      <c r="E133" s="168" t="s">
        <v>349</v>
      </c>
      <c r="F133" s="168"/>
      <c r="G133" s="168"/>
      <c r="H133" s="168"/>
      <c r="I133" s="168"/>
    </row>
    <row r="134" spans="1:9" ht="15" x14ac:dyDescent="0.25">
      <c r="A134" s="168"/>
      <c r="B134" s="168"/>
      <c r="C134" s="179" t="s">
        <v>423</v>
      </c>
      <c r="D134" s="181" t="s">
        <v>424</v>
      </c>
      <c r="E134" s="168" t="s">
        <v>349</v>
      </c>
      <c r="F134" s="168"/>
      <c r="G134" s="168"/>
      <c r="H134" s="168"/>
      <c r="I134" s="168"/>
    </row>
    <row r="135" spans="1:9" ht="15" x14ac:dyDescent="0.25">
      <c r="A135" s="168"/>
      <c r="B135" s="168"/>
      <c r="C135" s="179" t="s">
        <v>425</v>
      </c>
      <c r="D135" s="181" t="s">
        <v>426</v>
      </c>
      <c r="E135" s="168" t="s">
        <v>349</v>
      </c>
      <c r="F135" s="168"/>
      <c r="G135" s="168"/>
      <c r="H135" s="168"/>
      <c r="I135" s="168"/>
    </row>
    <row r="153" ht="14.25" customHeight="1" x14ac:dyDescent="0.2"/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dimension ref="A2:AF110"/>
  <sheetViews>
    <sheetView tabSelected="1" zoomScale="80" zoomScaleNormal="80" workbookViewId="0">
      <selection activeCell="D40" sqref="D40"/>
    </sheetView>
  </sheetViews>
  <sheetFormatPr defaultColWidth="9.140625" defaultRowHeight="12.75" x14ac:dyDescent="0.2"/>
  <cols>
    <col min="1" max="1" width="9.140625" style="23"/>
    <col min="2" max="2" width="10.7109375" style="23" customWidth="1"/>
    <col min="3" max="3" width="20.85546875" style="23" customWidth="1"/>
    <col min="4" max="4" width="76.42578125" style="23" customWidth="1"/>
    <col min="5" max="5" width="22.140625" style="23" customWidth="1"/>
    <col min="6" max="6" width="62" style="23" customWidth="1"/>
    <col min="7" max="26" width="10.7109375" style="23" customWidth="1"/>
    <col min="27" max="29" width="9.85546875" style="23" customWidth="1"/>
    <col min="30" max="32" width="10.7109375" style="23" customWidth="1"/>
    <col min="33" max="16384" width="9.140625" style="23"/>
  </cols>
  <sheetData>
    <row r="2" spans="3:32" x14ac:dyDescent="0.2">
      <c r="G2" s="114" t="s">
        <v>42</v>
      </c>
    </row>
    <row r="3" spans="3:32" ht="45.75" thickBot="1" x14ac:dyDescent="0.25">
      <c r="C3" s="188" t="s">
        <v>44</v>
      </c>
      <c r="D3" s="189" t="s">
        <v>55</v>
      </c>
      <c r="E3" s="188" t="s">
        <v>46</v>
      </c>
      <c r="F3" s="188" t="s">
        <v>47</v>
      </c>
      <c r="G3" s="191" t="s">
        <v>456</v>
      </c>
      <c r="H3" s="191" t="s">
        <v>457</v>
      </c>
      <c r="I3" s="191" t="s">
        <v>458</v>
      </c>
      <c r="J3" s="191" t="s">
        <v>459</v>
      </c>
      <c r="K3" s="191" t="s">
        <v>474</v>
      </c>
      <c r="L3" s="191" t="s">
        <v>460</v>
      </c>
      <c r="M3" s="191" t="s">
        <v>461</v>
      </c>
      <c r="N3" s="191" t="s">
        <v>462</v>
      </c>
      <c r="O3" s="191" t="s">
        <v>474</v>
      </c>
      <c r="P3" s="191" t="s">
        <v>460</v>
      </c>
      <c r="Q3" s="191" t="s">
        <v>461</v>
      </c>
      <c r="R3" s="191" t="s">
        <v>462</v>
      </c>
      <c r="S3" s="193" t="s">
        <v>49</v>
      </c>
      <c r="T3" s="193" t="s">
        <v>439</v>
      </c>
      <c r="U3" s="193" t="s">
        <v>333</v>
      </c>
      <c r="V3" s="191" t="s">
        <v>453</v>
      </c>
      <c r="W3" s="191" t="s">
        <v>454</v>
      </c>
      <c r="X3" s="191" t="s">
        <v>455</v>
      </c>
      <c r="Y3" s="191" t="s">
        <v>111</v>
      </c>
      <c r="Z3" s="191" t="s">
        <v>112</v>
      </c>
      <c r="AA3" s="191" t="s">
        <v>477</v>
      </c>
      <c r="AB3" s="191" t="s">
        <v>478</v>
      </c>
      <c r="AC3" s="191" t="s">
        <v>517</v>
      </c>
      <c r="AD3" s="191" t="s">
        <v>440</v>
      </c>
      <c r="AE3" s="191" t="s">
        <v>441</v>
      </c>
      <c r="AF3" s="191" t="s">
        <v>442</v>
      </c>
    </row>
    <row r="4" spans="3:32" ht="38.25" x14ac:dyDescent="0.2">
      <c r="C4" s="190" t="s">
        <v>443</v>
      </c>
      <c r="D4" s="190" t="s">
        <v>59</v>
      </c>
      <c r="E4" s="190" t="s">
        <v>444</v>
      </c>
      <c r="F4" s="190" t="s">
        <v>445</v>
      </c>
      <c r="G4" s="308" t="s">
        <v>446</v>
      </c>
      <c r="H4" s="309"/>
      <c r="I4" s="309"/>
      <c r="J4" s="310"/>
      <c r="K4" s="308" t="s">
        <v>447</v>
      </c>
      <c r="L4" s="309"/>
      <c r="M4" s="309"/>
      <c r="N4" s="310"/>
      <c r="O4" s="308" t="s">
        <v>448</v>
      </c>
      <c r="P4" s="309"/>
      <c r="Q4" s="309"/>
      <c r="R4" s="310"/>
      <c r="S4" s="308" t="s">
        <v>449</v>
      </c>
      <c r="T4" s="310"/>
      <c r="U4" s="302" t="s">
        <v>450</v>
      </c>
      <c r="V4" s="303"/>
      <c r="W4" s="303"/>
      <c r="X4" s="304"/>
      <c r="Y4" s="236"/>
      <c r="Z4" s="236"/>
      <c r="AA4" s="244" t="s">
        <v>451</v>
      </c>
      <c r="AB4" s="247" t="s">
        <v>451</v>
      </c>
      <c r="AC4" s="247" t="s">
        <v>451</v>
      </c>
      <c r="AD4" s="236" t="s">
        <v>147</v>
      </c>
      <c r="AE4" s="236" t="s">
        <v>452</v>
      </c>
      <c r="AF4" s="236"/>
    </row>
    <row r="5" spans="3:32" x14ac:dyDescent="0.2">
      <c r="C5" s="213" t="s">
        <v>63</v>
      </c>
      <c r="D5" s="214"/>
      <c r="E5" s="214"/>
      <c r="F5" s="215"/>
      <c r="G5" s="305" t="s">
        <v>62</v>
      </c>
      <c r="H5" s="306"/>
      <c r="I5" s="306"/>
      <c r="J5" s="307"/>
      <c r="K5" s="306" t="s">
        <v>62</v>
      </c>
      <c r="L5" s="306"/>
      <c r="M5" s="306"/>
      <c r="N5" s="307"/>
      <c r="O5" s="305" t="s">
        <v>62</v>
      </c>
      <c r="P5" s="306"/>
      <c r="Q5" s="306"/>
      <c r="R5" s="307"/>
      <c r="S5" s="305" t="s">
        <v>344</v>
      </c>
      <c r="T5" s="307"/>
      <c r="U5" s="305" t="s">
        <v>463</v>
      </c>
      <c r="V5" s="306"/>
      <c r="W5" s="306"/>
      <c r="X5" s="307"/>
      <c r="Y5" s="237" t="s">
        <v>464</v>
      </c>
      <c r="Z5" s="237" t="s">
        <v>465</v>
      </c>
      <c r="AA5" s="245" t="s">
        <v>62</v>
      </c>
      <c r="AB5" s="237" t="s">
        <v>62</v>
      </c>
      <c r="AC5" s="237" t="s">
        <v>62</v>
      </c>
      <c r="AD5" s="246" t="s">
        <v>466</v>
      </c>
      <c r="AE5" s="237" t="s">
        <v>62</v>
      </c>
      <c r="AF5" s="237" t="s">
        <v>467</v>
      </c>
    </row>
    <row r="6" spans="3:32" x14ac:dyDescent="0.2">
      <c r="C6" s="216" t="str">
        <f>[1]SETUP!$B$12&amp;""&amp;[1]SETUP!$B$67</f>
        <v>RSDOILKERN1</v>
      </c>
      <c r="D6" s="205" t="s">
        <v>469</v>
      </c>
      <c r="E6" s="206" t="str">
        <f>[1]SETUP!$B$12</f>
        <v>RSDOILKER</v>
      </c>
      <c r="F6" s="217" t="str">
        <f>[1]COMM!$O$9&amp;","&amp;[1]COMM!$O$10&amp;","&amp;[1]COMM!$O$11</f>
        <v>RSDSH_Apt,RSDSH_Att,RSDSH_Det</v>
      </c>
      <c r="G6" s="218">
        <f>'[4]JRC Summary'!AD7</f>
        <v>0.86799999999999999</v>
      </c>
      <c r="H6" s="207">
        <f>'[4]JRC Summary'!AE7</f>
        <v>0.86799999999999999</v>
      </c>
      <c r="I6" s="207">
        <f>'[4]JRC Summary'!AF7</f>
        <v>0.86799999999999999</v>
      </c>
      <c r="J6" s="219">
        <f>'[4]JRC Summary'!AG7</f>
        <v>0.86799999999999999</v>
      </c>
      <c r="K6" s="222"/>
      <c r="L6" s="223"/>
      <c r="M6" s="223"/>
      <c r="N6" s="224"/>
      <c r="O6" s="222"/>
      <c r="P6" s="223"/>
      <c r="Q6" s="223"/>
      <c r="R6" s="224"/>
      <c r="S6" s="228">
        <v>20</v>
      </c>
      <c r="T6" s="196"/>
      <c r="U6" s="194">
        <f>'[4]RSD_Heat&amp;Cool'!$AA$5</f>
        <v>78.826086956521735</v>
      </c>
      <c r="V6" s="195">
        <f>'[4]RSD_Heat&amp;Cool'!$AC$5</f>
        <v>78.826086956521735</v>
      </c>
      <c r="W6" s="195">
        <f>'[4]RSD_Heat&amp;Cool'!$AD$5</f>
        <v>78.826086956521735</v>
      </c>
      <c r="X6" s="232">
        <f>'[4]RSD_Heat&amp;Cool'!$AE$5</f>
        <v>78.826086956521735</v>
      </c>
      <c r="Y6" s="238">
        <f>'[4]RSD_Heat&amp;Cool'!$AF$5</f>
        <v>1.3043478260869565</v>
      </c>
      <c r="Z6" s="241"/>
      <c r="AA6" s="218"/>
      <c r="AB6" s="248"/>
      <c r="AC6" s="248"/>
      <c r="AD6" s="238">
        <v>31.54</v>
      </c>
      <c r="AE6" s="241"/>
      <c r="AF6" s="241">
        <v>2018</v>
      </c>
    </row>
    <row r="7" spans="3:32" x14ac:dyDescent="0.2">
      <c r="C7" s="197" t="str">
        <f>[1]SETUP!$B$12&amp;""&amp;[1]SETUP!$B$68</f>
        <v>RSDOILKERN2</v>
      </c>
      <c r="D7" s="198" t="s">
        <v>470</v>
      </c>
      <c r="E7" s="199" t="str">
        <f>[1]SETUP!$B$12</f>
        <v>RSDOILKER</v>
      </c>
      <c r="F7" s="200" t="str">
        <f>[1]COMM!$O$9&amp;","&amp;[1]COMM!$O$10&amp;","&amp;[1]COMM!$O$11&amp;","&amp;[1]COMM!$O$15&amp;","&amp;[1]COMM!$O$16&amp;","&amp;[1]COMM!$O$17</f>
        <v>RSDSH_Apt,RSDSH_Att,RSDSH_Det,RSDWH_Apt,RSDWH_Att,RSDWH_Det</v>
      </c>
      <c r="G7" s="220">
        <f>'[4]JRC Summary'!AD7</f>
        <v>0.86799999999999999</v>
      </c>
      <c r="H7" s="208">
        <f>'[4]JRC Summary'!AE7</f>
        <v>0.86799999999999999</v>
      </c>
      <c r="I7" s="208">
        <f>'[4]JRC Summary'!AF7</f>
        <v>0.86799999999999999</v>
      </c>
      <c r="J7" s="221">
        <f>'[4]JRC Summary'!AG7</f>
        <v>0.86799999999999999</v>
      </c>
      <c r="K7" s="220"/>
      <c r="L7" s="208"/>
      <c r="M7" s="208"/>
      <c r="N7" s="221"/>
      <c r="O7" s="220">
        <f>G7*0.7</f>
        <v>0.60759999999999992</v>
      </c>
      <c r="P7" s="208">
        <f t="shared" ref="P7" si="0">H7*0.7</f>
        <v>0.60759999999999992</v>
      </c>
      <c r="Q7" s="208">
        <f t="shared" ref="Q7" si="1">I7*0.7</f>
        <v>0.60759999999999992</v>
      </c>
      <c r="R7" s="221">
        <f t="shared" ref="R7" si="2">J7*0.7</f>
        <v>0.60759999999999992</v>
      </c>
      <c r="S7" s="229">
        <v>20</v>
      </c>
      <c r="T7" s="200"/>
      <c r="U7" s="197">
        <f>'[4]RSD_Heat&amp;Cool'!$AA$6</f>
        <v>82.767391304347825</v>
      </c>
      <c r="V7" s="198">
        <f>'[4]RSD_Heat&amp;Cool'!$AC$6</f>
        <v>82.767391304347825</v>
      </c>
      <c r="W7" s="198">
        <f>'[4]RSD_Heat&amp;Cool'!$AD$6</f>
        <v>82.767391304347825</v>
      </c>
      <c r="X7" s="233">
        <f>'[4]RSD_Heat&amp;Cool'!$AE$6</f>
        <v>82.767391304347825</v>
      </c>
      <c r="Y7" s="239">
        <f>'[4]RSD_Heat&amp;Cool'!$AF$6</f>
        <v>1.3043478260869565</v>
      </c>
      <c r="Z7" s="242"/>
      <c r="AA7" s="220"/>
      <c r="AB7" s="249"/>
      <c r="AC7" s="249"/>
      <c r="AD7" s="239">
        <v>31.54</v>
      </c>
      <c r="AE7" s="242"/>
      <c r="AF7" s="242">
        <v>2018</v>
      </c>
    </row>
    <row r="8" spans="3:32" x14ac:dyDescent="0.2">
      <c r="C8" s="216" t="str">
        <f>[1]SETUP!$B$12&amp;""&amp;[1]SETUP!$B$69</f>
        <v>RSDOILKERN3</v>
      </c>
      <c r="D8" s="205" t="s">
        <v>471</v>
      </c>
      <c r="E8" s="206" t="str">
        <f>[1]SETUP!$B$12&amp;","&amp;[1]SETUP!$B$17</f>
        <v>RSDOILKER,RSDRENSOL</v>
      </c>
      <c r="F8" s="217" t="str">
        <f>[1]COMM!$O$9&amp;","&amp;[1]COMM!$O$10&amp;","&amp;[1]COMM!$O$11&amp;","&amp;[1]COMM!$O$15&amp;","&amp;[1]COMM!$O$16&amp;","&amp;[1]COMM!$O$17</f>
        <v>RSDSH_Apt,RSDSH_Att,RSDSH_Det,RSDWH_Apt,RSDWH_Att,RSDWH_Det</v>
      </c>
      <c r="G8" s="218">
        <f>'[4]RSD_Heat&amp;Cool'!$F$9</f>
        <v>0.90100000000000002</v>
      </c>
      <c r="H8" s="207">
        <f>'[4]RSD_Heat&amp;Cool'!$G$9</f>
        <v>0.90100000000000002</v>
      </c>
      <c r="I8" s="207">
        <f>'[4]RSD_Heat&amp;Cool'!$H$9</f>
        <v>0.90100000000000002</v>
      </c>
      <c r="J8" s="219">
        <f>'[4]RSD_Heat&amp;Cool'!$I$9</f>
        <v>0.90100000000000002</v>
      </c>
      <c r="K8" s="218"/>
      <c r="L8" s="207"/>
      <c r="M8" s="207"/>
      <c r="N8" s="219"/>
      <c r="O8" s="218">
        <f>'[4]RSD_Heat&amp;Cool'!$O$9</f>
        <v>0.88227999999999995</v>
      </c>
      <c r="P8" s="207">
        <f>'[4]RSD_Heat&amp;Cool'!$O$9</f>
        <v>0.88227999999999995</v>
      </c>
      <c r="Q8" s="207">
        <f>'[4]RSD_Heat&amp;Cool'!$O$9</f>
        <v>0.88227999999999995</v>
      </c>
      <c r="R8" s="219">
        <f>'[4]RSD_Heat&amp;Cool'!$O$9</f>
        <v>0.88227999999999995</v>
      </c>
      <c r="S8" s="230">
        <v>20</v>
      </c>
      <c r="T8" s="217"/>
      <c r="U8" s="216">
        <v>341.76736674638045</v>
      </c>
      <c r="V8" s="205">
        <v>315.88207178235166</v>
      </c>
      <c r="W8" s="205">
        <v>264.11148185429414</v>
      </c>
      <c r="X8" s="234">
        <v>264.11148185429414</v>
      </c>
      <c r="Y8" s="238">
        <v>14.38</v>
      </c>
      <c r="Z8" s="241"/>
      <c r="AA8" s="218">
        <v>0.22</v>
      </c>
      <c r="AB8" s="248"/>
      <c r="AC8" s="248"/>
      <c r="AD8" s="238">
        <v>31.54</v>
      </c>
      <c r="AE8" s="241"/>
      <c r="AF8" s="241">
        <v>2018</v>
      </c>
    </row>
    <row r="9" spans="3:32" x14ac:dyDescent="0.2">
      <c r="C9" s="197" t="str">
        <f>[1]SETUP!$B$12&amp;"N4"</f>
        <v>RSDOILKERN4</v>
      </c>
      <c r="D9" s="198" t="s">
        <v>476</v>
      </c>
      <c r="E9" s="199" t="str">
        <f>[1]SETUP!$B$12&amp;","&amp;[1]SETUP!$B$18</f>
        <v>RSDOILKER,RSDBIOWOO</v>
      </c>
      <c r="F9" s="200" t="str">
        <f>[1]COMM!$O$9&amp;","&amp;[1]COMM!$O$10&amp;","&amp;[1]COMM!$O$11&amp;","&amp;[1]COMM!$O$15&amp;","&amp;[1]COMM!$O$16&amp;","&amp;[1]COMM!$O$17</f>
        <v>RSDSH_Apt,RSDSH_Att,RSDSH_Det,RSDWH_Apt,RSDWH_Att,RSDWH_Det</v>
      </c>
      <c r="G9" s="220">
        <f>'[4]RSD_Heat&amp;Cool'!$F$10</f>
        <v>0.80079999999999996</v>
      </c>
      <c r="H9" s="208">
        <f>'[4]RSD_Heat&amp;Cool'!$G$10</f>
        <v>0.82079999999999997</v>
      </c>
      <c r="I9" s="208">
        <f>'[4]RSD_Heat&amp;Cool'!$H$10</f>
        <v>0.82079999999999997</v>
      </c>
      <c r="J9" s="221">
        <f>'[4]RSD_Heat&amp;Cool'!$I$10</f>
        <v>0.82079999999999997</v>
      </c>
      <c r="K9" s="220"/>
      <c r="L9" s="208"/>
      <c r="M9" s="208"/>
      <c r="N9" s="221"/>
      <c r="O9" s="220">
        <f>G9*0.7</f>
        <v>0.56055999999999995</v>
      </c>
      <c r="P9" s="208">
        <f t="shared" ref="P9:R9" si="3">H9*0.7</f>
        <v>0.57455999999999996</v>
      </c>
      <c r="Q9" s="208">
        <f t="shared" si="3"/>
        <v>0.57455999999999996</v>
      </c>
      <c r="R9" s="221">
        <f t="shared" si="3"/>
        <v>0.57455999999999996</v>
      </c>
      <c r="S9" s="229">
        <v>20</v>
      </c>
      <c r="T9" s="200"/>
      <c r="U9" s="197">
        <v>93.035670457334589</v>
      </c>
      <c r="V9" s="198">
        <v>93.035670457334589</v>
      </c>
      <c r="W9" s="198">
        <v>93.035670457334589</v>
      </c>
      <c r="X9" s="233">
        <v>93.035670457334589</v>
      </c>
      <c r="Y9" s="239">
        <f>'[4]RSD_Heat&amp;Cool'!$AF$10</f>
        <v>5.3472429210134127</v>
      </c>
      <c r="Z9" s="242"/>
      <c r="AA9" s="220"/>
      <c r="AB9" s="249">
        <v>0.47</v>
      </c>
      <c r="AC9" s="249"/>
      <c r="AD9" s="239">
        <v>31.54</v>
      </c>
      <c r="AE9" s="242"/>
      <c r="AF9" s="242">
        <v>2018</v>
      </c>
    </row>
    <row r="10" spans="3:32" x14ac:dyDescent="0.2">
      <c r="C10" s="216" t="str">
        <f>[1]SETUP!$B$16&amp;""&amp;[1]SETUP!$B$67</f>
        <v>RSDGASNATN1</v>
      </c>
      <c r="D10" s="205" t="s">
        <v>468</v>
      </c>
      <c r="E10" s="206" t="str">
        <f>[1]SETUP!$B$16</f>
        <v>RSDGASNAT</v>
      </c>
      <c r="F10" s="217" t="str">
        <f>[1]COMM!$O$9&amp;","&amp;[1]COMM!$O$10&amp;","&amp;[1]COMM!$O$11</f>
        <v>RSDSH_Apt,RSDSH_Att,RSDSH_Det</v>
      </c>
      <c r="G10" s="218">
        <f>'[4]JRC Summary'!$AC$9</f>
        <v>0.86799999999999999</v>
      </c>
      <c r="H10" s="207">
        <f>'[4]JRC Summary'!$AD$9</f>
        <v>0.86799999999999999</v>
      </c>
      <c r="I10" s="207">
        <f>'[4]JRC Summary'!$AC$9</f>
        <v>0.86799999999999999</v>
      </c>
      <c r="J10" s="219">
        <f>'[4]JRC Summary'!$AC$9</f>
        <v>0.86799999999999999</v>
      </c>
      <c r="K10" s="218"/>
      <c r="L10" s="207"/>
      <c r="M10" s="207"/>
      <c r="N10" s="219"/>
      <c r="O10" s="218"/>
      <c r="P10" s="207"/>
      <c r="Q10" s="207"/>
      <c r="R10" s="219"/>
      <c r="S10" s="230">
        <v>20</v>
      </c>
      <c r="T10" s="217"/>
      <c r="U10" s="216">
        <f>'[4]RSD_Heat&amp;Cool'!$AA$7</f>
        <v>62.01691785038426</v>
      </c>
      <c r="V10" s="205">
        <f>'[4]RSD_Heat&amp;Cool'!$AC$7</f>
        <v>62.01691785038426</v>
      </c>
      <c r="W10" s="205">
        <f>'[4]RSD_Heat&amp;Cool'!$AD$7</f>
        <v>62.01691785038426</v>
      </c>
      <c r="X10" s="234">
        <f>'[4]RSD_Heat&amp;Cool'!$AE$7</f>
        <v>62.01691785038426</v>
      </c>
      <c r="Y10" s="238">
        <f>'[4]RSD_Heat&amp;Cool'!$AF$7</f>
        <v>1.2295081967213115</v>
      </c>
      <c r="Z10" s="241"/>
      <c r="AA10" s="218"/>
      <c r="AB10" s="248"/>
      <c r="AC10" s="248"/>
      <c r="AD10" s="238">
        <v>31.54</v>
      </c>
      <c r="AE10" s="241"/>
      <c r="AF10" s="241">
        <v>2018</v>
      </c>
    </row>
    <row r="11" spans="3:32" x14ac:dyDescent="0.2">
      <c r="C11" s="197" t="str">
        <f>[1]SETUP!$B$16&amp;""&amp;[1]SETUP!$B$68</f>
        <v>RSDGASNATN2</v>
      </c>
      <c r="D11" s="198" t="s">
        <v>472</v>
      </c>
      <c r="E11" s="199" t="str">
        <f>[1]SETUP!$B$16</f>
        <v>RSDGASNAT</v>
      </c>
      <c r="F11" s="200" t="str">
        <f>[1]COMM!$O$9&amp;","&amp;[1]COMM!$O$10&amp;","&amp;[1]COMM!$O$11&amp;","&amp;[1]COMM!$O$15&amp;","&amp;[1]COMM!$O$16&amp;","&amp;[1]COMM!$O$17</f>
        <v>RSDSH_Apt,RSDSH_Att,RSDSH_Det,RSDWH_Apt,RSDWH_Att,RSDWH_Det</v>
      </c>
      <c r="G11" s="220">
        <f>'[4]JRC Summary'!$AC$9</f>
        <v>0.86799999999999999</v>
      </c>
      <c r="H11" s="208">
        <f>'[4]JRC Summary'!$AD$9</f>
        <v>0.86799999999999999</v>
      </c>
      <c r="I11" s="208">
        <f>'[4]JRC Summary'!$AC$9</f>
        <v>0.86799999999999999</v>
      </c>
      <c r="J11" s="221">
        <f>'[4]JRC Summary'!$AC$9</f>
        <v>0.86799999999999999</v>
      </c>
      <c r="K11" s="220"/>
      <c r="L11" s="208"/>
      <c r="M11" s="208"/>
      <c r="N11" s="221"/>
      <c r="O11" s="220">
        <f>'[4]RSD_Heat&amp;Cool'!$P$8</f>
        <v>0.60759999999999992</v>
      </c>
      <c r="P11" s="208">
        <f>'[4]RSD_Heat&amp;Cool'!$P$8</f>
        <v>0.60759999999999992</v>
      </c>
      <c r="Q11" s="208">
        <f>'[4]RSD_Heat&amp;Cool'!$P$8</f>
        <v>0.60759999999999992</v>
      </c>
      <c r="R11" s="221">
        <f>'[4]RSD_Heat&amp;Cool'!$P$8</f>
        <v>0.60759999999999992</v>
      </c>
      <c r="S11" s="229">
        <v>20</v>
      </c>
      <c r="T11" s="200"/>
      <c r="U11" s="197">
        <f>'[4]RSD_Heat&amp;Cool'!$AA$8</f>
        <v>65.117763742903477</v>
      </c>
      <c r="V11" s="198">
        <f>'[4]RSD_Heat&amp;Cool'!$AC$8</f>
        <v>65.117763742903477</v>
      </c>
      <c r="W11" s="198">
        <f>'[4]RSD_Heat&amp;Cool'!$AD$8</f>
        <v>65.117763742903477</v>
      </c>
      <c r="X11" s="233">
        <f>'[4]RSD_Heat&amp;Cool'!$AE$8</f>
        <v>65.117763742903477</v>
      </c>
      <c r="Y11" s="239">
        <f>'[4]RSD_Heat&amp;Cool'!$AF$8</f>
        <v>1.2295081967213115</v>
      </c>
      <c r="Z11" s="242"/>
      <c r="AA11" s="220"/>
      <c r="AB11" s="249"/>
      <c r="AC11" s="249"/>
      <c r="AD11" s="239">
        <v>31.54</v>
      </c>
      <c r="AE11" s="242"/>
      <c r="AF11" s="242">
        <v>2018</v>
      </c>
    </row>
    <row r="12" spans="3:32" x14ac:dyDescent="0.2">
      <c r="C12" s="216" t="str">
        <f>[1]SETUP!$B$16&amp;""&amp;[1]SETUP!$B$69</f>
        <v>RSDGASNATN3</v>
      </c>
      <c r="D12" s="205" t="s">
        <v>473</v>
      </c>
      <c r="E12" s="206" t="str">
        <f>[1]SETUP!$B$16&amp;","&amp;[1]SETUP!$B$17</f>
        <v>RSDGASNAT,RSDRENSOL</v>
      </c>
      <c r="F12" s="217" t="str">
        <f>[1]COMM!$O$9&amp;","&amp;[1]COMM!$O$10&amp;","&amp;[1]COMM!$O$11&amp;","&amp;[1]COMM!$O$15&amp;","&amp;[1]COMM!$O$16&amp;","&amp;[1]COMM!$O$17</f>
        <v>RSDSH_Apt,RSDSH_Att,RSDSH_Det,RSDWH_Apt,RSDWH_Att,RSDWH_Det</v>
      </c>
      <c r="G12" s="218">
        <f>'[4]RSD_Heat&amp;Cool'!$F$9</f>
        <v>0.90100000000000002</v>
      </c>
      <c r="H12" s="207">
        <f>'[4]RSD_Heat&amp;Cool'!$G$9</f>
        <v>0.90100000000000002</v>
      </c>
      <c r="I12" s="207">
        <f>'[4]RSD_Heat&amp;Cool'!$H$9</f>
        <v>0.90100000000000002</v>
      </c>
      <c r="J12" s="219">
        <f>'[4]RSD_Heat&amp;Cool'!$I$9</f>
        <v>0.90100000000000002</v>
      </c>
      <c r="K12" s="218"/>
      <c r="L12" s="207"/>
      <c r="M12" s="207"/>
      <c r="N12" s="219"/>
      <c r="O12" s="218">
        <f>'[4]RSD_Heat&amp;Cool'!$O$9</f>
        <v>0.88227999999999995</v>
      </c>
      <c r="P12" s="207">
        <f>'[4]RSD_Heat&amp;Cool'!$O$9</f>
        <v>0.88227999999999995</v>
      </c>
      <c r="Q12" s="207">
        <f>'[4]RSD_Heat&amp;Cool'!$O$9</f>
        <v>0.88227999999999995</v>
      </c>
      <c r="R12" s="219">
        <f>'[4]RSD_Heat&amp;Cool'!$O$9</f>
        <v>0.88227999999999995</v>
      </c>
      <c r="S12" s="230">
        <v>20</v>
      </c>
      <c r="T12" s="217"/>
      <c r="U12" s="216">
        <f>'[4]RSD_Heat&amp;Cool'!$AA$9</f>
        <v>325.38126012155396</v>
      </c>
      <c r="V12" s="205">
        <f>'[4]RSD_Heat&amp;Cool'!$AC$9</f>
        <v>300.73704094347181</v>
      </c>
      <c r="W12" s="205">
        <f>'[4]RSD_Heat&amp;Cool'!$AD$9</f>
        <v>251.44860258730745</v>
      </c>
      <c r="X12" s="234">
        <f>'[4]RSD_Heat&amp;Cool'!$AE$9</f>
        <v>251.44860258730745</v>
      </c>
      <c r="Y12" s="238">
        <f>'[4]RSD_Heat&amp;Cool'!$AF$9</f>
        <v>14.316939890710385</v>
      </c>
      <c r="Z12" s="241"/>
      <c r="AA12" s="218">
        <v>0.22</v>
      </c>
      <c r="AB12" s="248"/>
      <c r="AC12" s="248"/>
      <c r="AD12" s="238">
        <v>31.54</v>
      </c>
      <c r="AE12" s="241"/>
      <c r="AF12" s="241">
        <v>2018</v>
      </c>
    </row>
    <row r="13" spans="3:32" x14ac:dyDescent="0.2">
      <c r="C13" s="197" t="str">
        <f>[1]SETUP!$B$16&amp;""&amp;"N4"</f>
        <v>RSDGASNATN4</v>
      </c>
      <c r="D13" s="198" t="s">
        <v>475</v>
      </c>
      <c r="E13" s="199" t="str">
        <f>[1]SETUP!$B$16&amp;","&amp;[1]SETUP!$B$18</f>
        <v>RSDGASNAT,RSDBIOWOO</v>
      </c>
      <c r="F13" s="200" t="str">
        <f>[1]COMM!$O$9&amp;","&amp;[1]COMM!$O$10&amp;","&amp;[1]COMM!$O$11&amp;","&amp;[1]COMM!$O$15&amp;","&amp;[1]COMM!$O$16&amp;","&amp;[1]COMM!$O$17</f>
        <v>RSDSH_Apt,RSDSH_Att,RSDSH_Det,RSDWH_Apt,RSDWH_Att,RSDWH_Det</v>
      </c>
      <c r="G13" s="220">
        <f>'[4]RSD_Heat&amp;Cool'!$F$10</f>
        <v>0.80079999999999996</v>
      </c>
      <c r="H13" s="208">
        <f>'[4]RSD_Heat&amp;Cool'!$G$10</f>
        <v>0.82079999999999997</v>
      </c>
      <c r="I13" s="208">
        <f>'[4]RSD_Heat&amp;Cool'!$H$10</f>
        <v>0.82079999999999997</v>
      </c>
      <c r="J13" s="221">
        <f>'[4]RSD_Heat&amp;Cool'!$I$10</f>
        <v>0.82079999999999997</v>
      </c>
      <c r="K13" s="220"/>
      <c r="L13" s="208"/>
      <c r="M13" s="208"/>
      <c r="N13" s="221"/>
      <c r="O13" s="220">
        <f>G13*0.7</f>
        <v>0.56055999999999995</v>
      </c>
      <c r="P13" s="208">
        <f t="shared" ref="P13:R13" si="4">H13*0.7</f>
        <v>0.57455999999999996</v>
      </c>
      <c r="Q13" s="208">
        <f t="shared" si="4"/>
        <v>0.57455999999999996</v>
      </c>
      <c r="R13" s="221">
        <f t="shared" si="4"/>
        <v>0.57455999999999996</v>
      </c>
      <c r="S13" s="229">
        <v>20</v>
      </c>
      <c r="T13" s="200"/>
      <c r="U13" s="197">
        <f>'[4]RSD_Heat&amp;Cool'!$AA$10</f>
        <v>89.356293659586896</v>
      </c>
      <c r="V13" s="198">
        <f>'[4]RSD_Heat&amp;Cool'!$AC$10</f>
        <v>89.356293659586896</v>
      </c>
      <c r="W13" s="198">
        <f>'[4]RSD_Heat&amp;Cool'!$AD$10</f>
        <v>89.356293659586896</v>
      </c>
      <c r="X13" s="233">
        <f>'[4]RSD_Heat&amp;Cool'!$AE$10</f>
        <v>89.356293659586896</v>
      </c>
      <c r="Y13" s="239">
        <f>'[4]RSD_Heat&amp;Cool'!$AF$10</f>
        <v>5.3472429210134127</v>
      </c>
      <c r="Z13" s="242"/>
      <c r="AA13" s="220"/>
      <c r="AB13" s="249">
        <v>0.47</v>
      </c>
      <c r="AC13" s="249"/>
      <c r="AD13" s="239">
        <v>31.54</v>
      </c>
      <c r="AE13" s="242"/>
      <c r="AF13" s="242">
        <v>2018</v>
      </c>
    </row>
    <row r="14" spans="3:32" x14ac:dyDescent="0.2">
      <c r="C14" s="216" t="str">
        <f>[1]SETUP!$B$10&amp;""&amp;[1]SETUP!$B$67</f>
        <v>RSDOILLPGN1</v>
      </c>
      <c r="D14" s="205" t="s">
        <v>479</v>
      </c>
      <c r="E14" s="206" t="str">
        <f>[1]SETUP!$B$10</f>
        <v>RSDOILLPG</v>
      </c>
      <c r="F14" s="217" t="str">
        <f>[1]COMM!$O$9&amp;","&amp;[1]COMM!$O$10&amp;","&amp;[1]COMM!$O$11</f>
        <v>RSDSH_Apt,RSDSH_Att,RSDSH_Det</v>
      </c>
      <c r="G14" s="218">
        <f>'[4]RSD_Heat&amp;Cool'!$F$11</f>
        <v>0.86799999999999999</v>
      </c>
      <c r="H14" s="207">
        <f>'[4]RSD_Heat&amp;Cool'!$G$11</f>
        <v>0.86799999999999999</v>
      </c>
      <c r="I14" s="207">
        <f>'[4]RSD_Heat&amp;Cool'!$H$11</f>
        <v>0.86799999999999999</v>
      </c>
      <c r="J14" s="219">
        <f>'[4]RSD_Heat&amp;Cool'!$I$11</f>
        <v>0.86799999999999999</v>
      </c>
      <c r="K14" s="218"/>
      <c r="L14" s="207"/>
      <c r="M14" s="207"/>
      <c r="N14" s="219"/>
      <c r="O14" s="218"/>
      <c r="P14" s="207"/>
      <c r="Q14" s="207"/>
      <c r="R14" s="219"/>
      <c r="S14" s="230">
        <v>20</v>
      </c>
      <c r="T14" s="217"/>
      <c r="U14" s="216">
        <f>'[4]RSD_Heat&amp;Cool'!$AB$11</f>
        <v>62.01691785038426</v>
      </c>
      <c r="V14" s="205">
        <f>'[4]RSD_Heat&amp;Cool'!$AC$11</f>
        <v>62.01691785038426</v>
      </c>
      <c r="W14" s="205">
        <f>'[4]RSD_Heat&amp;Cool'!$AD$11</f>
        <v>62.01691785038426</v>
      </c>
      <c r="X14" s="234">
        <f>'[4]RSD_Heat&amp;Cool'!$AE$11</f>
        <v>62.01691785038426</v>
      </c>
      <c r="Y14" s="238">
        <f>'[4]RSD_Heat&amp;Cool'!$AF$11</f>
        <v>1.2295081967213115</v>
      </c>
      <c r="Z14" s="241"/>
      <c r="AA14" s="218"/>
      <c r="AB14" s="248"/>
      <c r="AC14" s="248"/>
      <c r="AD14" s="238">
        <v>31.54</v>
      </c>
      <c r="AE14" s="241"/>
      <c r="AF14" s="241">
        <v>2018</v>
      </c>
    </row>
    <row r="15" spans="3:32" x14ac:dyDescent="0.2">
      <c r="C15" s="197" t="str">
        <f>[1]SETUP!$B$10&amp;""&amp;[1]SETUP!$B$68</f>
        <v>RSDOILLPGN2</v>
      </c>
      <c r="D15" s="198" t="s">
        <v>480</v>
      </c>
      <c r="E15" s="199" t="str">
        <f>[1]SETUP!$B$10</f>
        <v>RSDOILLPG</v>
      </c>
      <c r="F15" s="200" t="str">
        <f>[1]COMM!$O$9&amp;","&amp;[1]COMM!$O$10&amp;","&amp;[1]COMM!$O$11&amp;","&amp;[1]COMM!$O$15&amp;","&amp;[1]COMM!$O$16&amp;","&amp;[1]COMM!$O$17</f>
        <v>RSDSH_Apt,RSDSH_Att,RSDSH_Det,RSDWH_Apt,RSDWH_Att,RSDWH_Det</v>
      </c>
      <c r="G15" s="220">
        <f>'[4]RSD_Heat&amp;Cool'!$F$12</f>
        <v>0.86799999999999999</v>
      </c>
      <c r="H15" s="208">
        <f>'[4]RSD_Heat&amp;Cool'!$G$12</f>
        <v>0.86799999999999999</v>
      </c>
      <c r="I15" s="208">
        <f>'[4]RSD_Heat&amp;Cool'!$H$12</f>
        <v>0.86799999999999999</v>
      </c>
      <c r="J15" s="221">
        <f>'[4]RSD_Heat&amp;Cool'!$I$12</f>
        <v>0.86799999999999999</v>
      </c>
      <c r="K15" s="220"/>
      <c r="L15" s="208"/>
      <c r="M15" s="208"/>
      <c r="N15" s="221"/>
      <c r="O15" s="220">
        <f>G15*0.7</f>
        <v>0.60759999999999992</v>
      </c>
      <c r="P15" s="208">
        <f t="shared" ref="P15:R15" si="5">H15*0.7</f>
        <v>0.60759999999999992</v>
      </c>
      <c r="Q15" s="208">
        <f t="shared" si="5"/>
        <v>0.60759999999999992</v>
      </c>
      <c r="R15" s="221">
        <f t="shared" si="5"/>
        <v>0.60759999999999992</v>
      </c>
      <c r="S15" s="229">
        <v>20</v>
      </c>
      <c r="T15" s="200"/>
      <c r="U15" s="197">
        <f>'[4]RSD_Heat&amp;Cool'!$AB$12</f>
        <v>65.117763742903477</v>
      </c>
      <c r="V15" s="198">
        <f>'[4]RSD_Heat&amp;Cool'!$AC$12</f>
        <v>65.117763742903477</v>
      </c>
      <c r="W15" s="198">
        <f>'[4]RSD_Heat&amp;Cool'!$AD$12</f>
        <v>65.117763742903477</v>
      </c>
      <c r="X15" s="233">
        <f>'[4]RSD_Heat&amp;Cool'!$AE$12</f>
        <v>65.117763742903477</v>
      </c>
      <c r="Y15" s="239">
        <f>'[4]RSD_Heat&amp;Cool'!$AF$12</f>
        <v>1.2295081967213115</v>
      </c>
      <c r="Z15" s="242"/>
      <c r="AA15" s="220"/>
      <c r="AB15" s="249"/>
      <c r="AC15" s="249"/>
      <c r="AD15" s="239">
        <v>31.54</v>
      </c>
      <c r="AE15" s="242"/>
      <c r="AF15" s="242">
        <v>2018</v>
      </c>
    </row>
    <row r="16" spans="3:32" x14ac:dyDescent="0.2">
      <c r="C16" s="216" t="str">
        <f>[1]SETUP!$B$18&amp;""&amp;[1]SETUP!$B$67</f>
        <v>RSDBIOWOON1</v>
      </c>
      <c r="D16" s="205" t="s">
        <v>481</v>
      </c>
      <c r="E16" s="206" t="str">
        <f>[1]SETUP!$B$18</f>
        <v>RSDBIOWOO</v>
      </c>
      <c r="F16" s="217" t="str">
        <f>[1]COMM!$O$9&amp;","&amp;[1]COMM!$O$10&amp;","&amp;[1]COMM!$O$11</f>
        <v>RSDSH_Apt,RSDSH_Att,RSDSH_Det</v>
      </c>
      <c r="G16" s="218">
        <f>'[4]RSD_Heat&amp;Cool'!$F$13</f>
        <v>0.88500000000000001</v>
      </c>
      <c r="H16" s="207">
        <f>'[4]RSD_Heat&amp;Cool'!$G$13</f>
        <v>0.88500000000000001</v>
      </c>
      <c r="I16" s="207">
        <f>'[4]RSD_Heat&amp;Cool'!$H$13</f>
        <v>0.88500000000000001</v>
      </c>
      <c r="J16" s="219">
        <f>'[4]RSD_Heat&amp;Cool'!$I$13</f>
        <v>0.88500000000000001</v>
      </c>
      <c r="K16" s="218"/>
      <c r="L16" s="207"/>
      <c r="M16" s="207"/>
      <c r="N16" s="219"/>
      <c r="O16" s="218"/>
      <c r="P16" s="207"/>
      <c r="Q16" s="207"/>
      <c r="R16" s="219"/>
      <c r="S16" s="230">
        <v>20</v>
      </c>
      <c r="T16" s="217"/>
      <c r="U16" s="216"/>
      <c r="V16" s="205"/>
      <c r="W16" s="205"/>
      <c r="X16" s="234"/>
      <c r="Y16" s="238">
        <f>'[4]RSD_Heat&amp;Cool'!$AF$13</f>
        <v>8.5714285714285712</v>
      </c>
      <c r="Z16" s="241"/>
      <c r="AA16" s="218"/>
      <c r="AB16" s="248"/>
      <c r="AC16" s="248"/>
      <c r="AD16" s="238">
        <v>31.54</v>
      </c>
      <c r="AE16" s="241"/>
      <c r="AF16" s="241">
        <v>2018</v>
      </c>
    </row>
    <row r="17" spans="3:32" x14ac:dyDescent="0.2">
      <c r="C17" s="201" t="str">
        <f>[1]SETUP!$B$18&amp;""&amp;[1]SETUP!$B$68</f>
        <v>RSDBIOWOON2</v>
      </c>
      <c r="D17" s="202" t="s">
        <v>482</v>
      </c>
      <c r="E17" s="203" t="str">
        <f>[1]SETUP!$B$18</f>
        <v>RSDBIOWOO</v>
      </c>
      <c r="F17" s="204" t="str">
        <f>[1]COMM!$O$9&amp;","&amp;[1]COMM!$O$10&amp;","&amp;[1]COMM!$O$11&amp;","&amp;[1]COMM!$O$15&amp;","&amp;[1]COMM!$O$16&amp;","&amp;[1]COMM!$O$17</f>
        <v>RSDSH_Apt,RSDSH_Att,RSDSH_Det,RSDWH_Apt,RSDWH_Att,RSDWH_Det</v>
      </c>
      <c r="G17" s="220">
        <f>'[4]RSD_Heat&amp;Cool'!$F$14</f>
        <v>0.88500000000000001</v>
      </c>
      <c r="H17" s="208">
        <f>'[4]RSD_Heat&amp;Cool'!$G$14</f>
        <v>0.88500000000000001</v>
      </c>
      <c r="I17" s="208">
        <f>'[4]RSD_Heat&amp;Cool'!$H$14</f>
        <v>0.88500000000000001</v>
      </c>
      <c r="J17" s="221">
        <f>'[4]RSD_Heat&amp;Cool'!$I$14</f>
        <v>0.88500000000000001</v>
      </c>
      <c r="K17" s="225"/>
      <c r="L17" s="226"/>
      <c r="M17" s="226"/>
      <c r="N17" s="227"/>
      <c r="O17" s="225">
        <f>G17*0.7</f>
        <v>0.61949999999999994</v>
      </c>
      <c r="P17" s="226">
        <f t="shared" ref="P17:R17" si="6">H17*0.7</f>
        <v>0.61949999999999994</v>
      </c>
      <c r="Q17" s="226">
        <f t="shared" si="6"/>
        <v>0.61949999999999994</v>
      </c>
      <c r="R17" s="227">
        <f t="shared" si="6"/>
        <v>0.61949999999999994</v>
      </c>
      <c r="S17" s="231">
        <v>20</v>
      </c>
      <c r="T17" s="204"/>
      <c r="U17" s="201"/>
      <c r="V17" s="202"/>
      <c r="W17" s="202"/>
      <c r="X17" s="235"/>
      <c r="Y17" s="240">
        <f>'[4]RSD_Heat&amp;Cool'!$AF$14</f>
        <v>8.5714285714285712</v>
      </c>
      <c r="Z17" s="243"/>
      <c r="AA17" s="225"/>
      <c r="AB17" s="250"/>
      <c r="AC17" s="250"/>
      <c r="AD17" s="240">
        <v>31.54</v>
      </c>
      <c r="AE17" s="243"/>
      <c r="AF17" s="243">
        <v>2018</v>
      </c>
    </row>
    <row r="18" spans="3:32" x14ac:dyDescent="0.2">
      <c r="C18" s="209" t="s">
        <v>483</v>
      </c>
      <c r="D18" s="209"/>
      <c r="E18" s="210"/>
      <c r="F18" s="210"/>
      <c r="G18" s="211"/>
      <c r="H18" s="211"/>
      <c r="I18" s="211"/>
      <c r="J18" s="211"/>
      <c r="K18" s="211"/>
      <c r="L18" s="211"/>
      <c r="M18" s="211"/>
      <c r="N18" s="211"/>
      <c r="O18" s="211"/>
      <c r="P18" s="211"/>
      <c r="Q18" s="211"/>
      <c r="R18" s="211"/>
      <c r="S18" s="210"/>
      <c r="T18" s="210"/>
      <c r="U18" s="209"/>
      <c r="V18" s="209"/>
      <c r="W18" s="209"/>
      <c r="X18" s="209"/>
      <c r="Y18" s="209"/>
      <c r="Z18" s="210"/>
      <c r="AA18" s="212"/>
      <c r="AB18" s="212"/>
      <c r="AC18" s="212"/>
      <c r="AD18" s="209"/>
      <c r="AE18" s="210"/>
      <c r="AF18" s="210"/>
    </row>
    <row r="19" spans="3:32" x14ac:dyDescent="0.2">
      <c r="C19" s="197" t="str">
        <f>[1]SETUP!$B$26&amp;""&amp;[1]SETUP!$B$67</f>
        <v>RSDELCN1</v>
      </c>
      <c r="D19" s="198" t="s">
        <v>484</v>
      </c>
      <c r="E19" s="199" t="str">
        <f>[1]SETUP!$B$26</f>
        <v>RSDELC</v>
      </c>
      <c r="F19" s="200" t="str">
        <f>[1]COMM!$O$9&amp;","&amp;[1]COMM!$O$10&amp;","&amp;[1]COMM!$O$11</f>
        <v>RSDSH_Apt,RSDSH_Att,RSDSH_Det</v>
      </c>
      <c r="G19" s="220">
        <f>'[4]RSD_Heat&amp;Cool'!$F$16</f>
        <v>1</v>
      </c>
      <c r="H19" s="208">
        <f>'[4]RSD_Heat&amp;Cool'!$G$16</f>
        <v>1</v>
      </c>
      <c r="I19" s="208">
        <f>'[4]RSD_Heat&amp;Cool'!$H$16</f>
        <v>1</v>
      </c>
      <c r="J19" s="221">
        <f>'[4]RSD_Heat&amp;Cool'!$I$16</f>
        <v>1</v>
      </c>
      <c r="K19" s="251"/>
      <c r="L19" s="252"/>
      <c r="M19" s="252"/>
      <c r="N19" s="253"/>
      <c r="O19" s="251"/>
      <c r="P19" s="252"/>
      <c r="Q19" s="252"/>
      <c r="R19" s="253"/>
      <c r="S19" s="254">
        <v>15</v>
      </c>
      <c r="T19" s="255"/>
      <c r="U19" s="256">
        <f>'[4]RSD_Heat&amp;Cool'!$AB$16</f>
        <v>185</v>
      </c>
      <c r="V19" s="257">
        <f>'[4]RSD_Heat&amp;Cool'!$AC$16</f>
        <v>185</v>
      </c>
      <c r="W19" s="257">
        <f>'[4]RSD_Heat&amp;Cool'!$AD$16</f>
        <v>185</v>
      </c>
      <c r="X19" s="258">
        <f>'[4]RSD_Heat&amp;Cool'!$AE$16</f>
        <v>185</v>
      </c>
      <c r="Y19" s="259">
        <f>'[4]RSD_Heat&amp;Cool'!$AF$16</f>
        <v>25</v>
      </c>
      <c r="Z19" s="260"/>
      <c r="AA19" s="261"/>
      <c r="AB19" s="261"/>
      <c r="AC19" s="261"/>
      <c r="AD19" s="259">
        <v>31.54</v>
      </c>
      <c r="AE19" s="260"/>
      <c r="AF19" s="260">
        <v>2018</v>
      </c>
    </row>
    <row r="20" spans="3:32" x14ac:dyDescent="0.2">
      <c r="C20" s="209" t="s">
        <v>485</v>
      </c>
      <c r="D20" s="209"/>
      <c r="E20" s="210"/>
      <c r="F20" s="210"/>
      <c r="G20" s="211"/>
      <c r="H20" s="211"/>
      <c r="I20" s="211"/>
      <c r="J20" s="211"/>
      <c r="K20" s="211"/>
      <c r="L20" s="211"/>
      <c r="M20" s="211"/>
      <c r="N20" s="211"/>
      <c r="O20" s="211"/>
      <c r="P20" s="211"/>
      <c r="Q20" s="211"/>
      <c r="R20" s="211"/>
      <c r="S20" s="210"/>
      <c r="T20" s="210"/>
      <c r="U20" s="209"/>
      <c r="V20" s="209"/>
      <c r="W20" s="209"/>
      <c r="X20" s="209"/>
      <c r="Y20" s="209"/>
      <c r="Z20" s="210"/>
      <c r="AA20" s="212"/>
      <c r="AB20" s="212"/>
      <c r="AC20" s="212"/>
      <c r="AD20" s="209"/>
      <c r="AE20" s="210"/>
      <c r="AF20" s="210"/>
    </row>
    <row r="21" spans="3:32" x14ac:dyDescent="0.2">
      <c r="C21" s="216" t="str">
        <f>[1]SETUP!$B$26&amp;"HP"&amp;[1]SETUP!$B$67</f>
        <v>RSDELCHPN1</v>
      </c>
      <c r="D21" s="205" t="s">
        <v>487</v>
      </c>
      <c r="E21" s="206" t="str">
        <f>[1]SETUP!$B$26</f>
        <v>RSDELC</v>
      </c>
      <c r="F21" s="217" t="str">
        <f>[1]COMM!$O$9&amp;","&amp;[1]COMM!$O$10&amp;","&amp;[1]COMM!$O$11</f>
        <v>RSDSH_Apt,RSDSH_Att,RSDSH_Det</v>
      </c>
      <c r="G21" s="218">
        <f>'[4]RSD_Heat&amp;Cool'!$F$61</f>
        <v>3.2</v>
      </c>
      <c r="H21" s="207">
        <f>'[4]RSD_Heat&amp;Cool'!$G$61</f>
        <v>3.7</v>
      </c>
      <c r="I21" s="207">
        <f>'[4]RSD_Heat&amp;Cool'!$H$61</f>
        <v>4</v>
      </c>
      <c r="J21" s="219">
        <f>'[4]RSD_Heat&amp;Cool'!$I$61</f>
        <v>4</v>
      </c>
      <c r="K21" s="218"/>
      <c r="L21" s="207"/>
      <c r="M21" s="207"/>
      <c r="N21" s="219"/>
      <c r="O21" s="218"/>
      <c r="P21" s="207"/>
      <c r="Q21" s="207"/>
      <c r="R21" s="219"/>
      <c r="S21" s="230">
        <v>20</v>
      </c>
      <c r="T21" s="207"/>
      <c r="U21" s="216">
        <f>'[4]RSD_Heat&amp;Cool'!$AB$18</f>
        <v>606.94444444444434</v>
      </c>
      <c r="V21" s="205">
        <f>'[4]RSD_Heat&amp;Cool'!$AC$18</f>
        <v>549.44444444444434</v>
      </c>
      <c r="W21" s="205">
        <f>'[4]RSD_Heat&amp;Cool'!$AD$18</f>
        <v>523.8888888888888</v>
      </c>
      <c r="X21" s="234">
        <f>'[4]RSD_Heat&amp;Cool'!$AE$18</f>
        <v>523.8888888888888</v>
      </c>
      <c r="Y21" s="262">
        <f>'[4]RSD_Heat&amp;Cool'!$AF$18</f>
        <v>16.666666666666668</v>
      </c>
      <c r="Z21" s="262"/>
      <c r="AA21" s="262"/>
      <c r="AB21" s="262"/>
      <c r="AC21" s="262"/>
      <c r="AD21" s="262">
        <v>31.54</v>
      </c>
      <c r="AE21" s="217"/>
      <c r="AF21" s="241">
        <v>2018</v>
      </c>
    </row>
    <row r="22" spans="3:32" x14ac:dyDescent="0.2">
      <c r="C22" s="197" t="str">
        <f>[1]SETUP!$B$26&amp;"HP"&amp;[1]SETUP!$B$68</f>
        <v>RSDELCHPN2</v>
      </c>
      <c r="D22" s="198" t="s">
        <v>488</v>
      </c>
      <c r="E22" s="199" t="str">
        <f>[1]SETUP!$B$26</f>
        <v>RSDELC</v>
      </c>
      <c r="F22" s="200" t="str">
        <f>[1]COMM!$O$9&amp;","&amp;[1]COMM!$O$10&amp;","&amp;[1]COMM!$O$11&amp;","&amp;[1]COMM!$O$12&amp;","&amp;[1]COMM!$O$13&amp;","&amp;[1]COMM!$O$14</f>
        <v>RSDSH_Apt,RSDSH_Att,RSDSH_Det,RSDSC_Apt,RSDSC_Att,RSDSC_Det</v>
      </c>
      <c r="G22" s="220">
        <f>'[4]RSD_Heat&amp;Cool'!$F$61</f>
        <v>3.2</v>
      </c>
      <c r="H22" s="208">
        <f>'[4]RSD_Heat&amp;Cool'!$G$61</f>
        <v>3.7</v>
      </c>
      <c r="I22" s="208">
        <f>'[4]RSD_Heat&amp;Cool'!$H$61</f>
        <v>4</v>
      </c>
      <c r="J22" s="221">
        <f>'[4]RSD_Heat&amp;Cool'!$I$61</f>
        <v>4</v>
      </c>
      <c r="K22" s="220">
        <f>'[4]RSD_Heat&amp;Cool'!$K$62</f>
        <v>3.2</v>
      </c>
      <c r="L22" s="208">
        <f>'[4]RSD_Heat&amp;Cool'!$L$62</f>
        <v>3.7</v>
      </c>
      <c r="M22" s="208">
        <f>'[4]RSD_Heat&amp;Cool'!$M$62</f>
        <v>4</v>
      </c>
      <c r="N22" s="221">
        <f>'[4]RSD_Heat&amp;Cool'!$N$62</f>
        <v>4</v>
      </c>
      <c r="O22" s="220"/>
      <c r="P22" s="208"/>
      <c r="Q22" s="208"/>
      <c r="R22" s="221"/>
      <c r="S22" s="229">
        <v>20</v>
      </c>
      <c r="T22" s="208"/>
      <c r="U22" s="197">
        <f>'[4]RSD_Heat&amp;Cool'!$AB$19</f>
        <v>637.29166666666663</v>
      </c>
      <c r="V22" s="198">
        <f>'[4]RSD_Heat&amp;Cool'!$AC$19</f>
        <v>576.91666666666663</v>
      </c>
      <c r="W22" s="198">
        <f>'[4]RSD_Heat&amp;Cool'!$AD$19</f>
        <v>550.08333333333326</v>
      </c>
      <c r="X22" s="233">
        <f>'[4]RSD_Heat&amp;Cool'!$AE$19</f>
        <v>550.08333333333326</v>
      </c>
      <c r="Y22" s="239">
        <f>'[4]RSD_Heat&amp;Cool'!$AF$19</f>
        <v>16.666666666666668</v>
      </c>
      <c r="Z22" s="239"/>
      <c r="AA22" s="239"/>
      <c r="AB22" s="239"/>
      <c r="AC22" s="239"/>
      <c r="AD22" s="239">
        <v>31.54</v>
      </c>
      <c r="AE22" s="200"/>
      <c r="AF22" s="242">
        <v>2018</v>
      </c>
    </row>
    <row r="23" spans="3:32" x14ac:dyDescent="0.2">
      <c r="C23" s="216" t="str">
        <f>[1]SETUP!$B$26&amp;"HP"&amp;[1]SETUP!$B$69</f>
        <v>RSDELCHPN3</v>
      </c>
      <c r="D23" s="205" t="s">
        <v>489</v>
      </c>
      <c r="E23" s="206" t="str">
        <f>[1]SETUP!$B$26</f>
        <v>RSDELC</v>
      </c>
      <c r="F23" s="217" t="str">
        <f>[1]COMM!$O$9&amp;","&amp;[1]COMM!$O$10&amp;","&amp;[1]COMM!$O$11</f>
        <v>RSDSH_Apt,RSDSH_Att,RSDSH_Det</v>
      </c>
      <c r="G23" s="218">
        <f>'[4]RSD_Heat&amp;Cool'!$F$20</f>
        <v>3.3</v>
      </c>
      <c r="H23" s="207">
        <f>'[4]RSD_Heat&amp;Cool'!$G$20</f>
        <v>3.7</v>
      </c>
      <c r="I23" s="207">
        <f>'[4]RSD_Heat&amp;Cool'!$H$20</f>
        <v>4</v>
      </c>
      <c r="J23" s="219">
        <f>'[4]RSD_Heat&amp;Cool'!$I$20</f>
        <v>4</v>
      </c>
      <c r="K23" s="218"/>
      <c r="L23" s="207"/>
      <c r="M23" s="207"/>
      <c r="N23" s="219"/>
      <c r="O23" s="218"/>
      <c r="P23" s="207"/>
      <c r="Q23" s="207"/>
      <c r="R23" s="219"/>
      <c r="S23" s="230">
        <v>20</v>
      </c>
      <c r="T23" s="207"/>
      <c r="U23" s="216">
        <f>'[4]RSD_Heat&amp;Cool'!$AB$20</f>
        <v>212.19058823529411</v>
      </c>
      <c r="V23" s="205">
        <f>'[4]RSD_Heat&amp;Cool'!$AC$20</f>
        <v>212.19058823529411</v>
      </c>
      <c r="W23" s="205">
        <f>'[4]RSD_Heat&amp;Cool'!$AD$20</f>
        <v>191.20470588235293</v>
      </c>
      <c r="X23" s="234">
        <f>'[4]RSD_Heat&amp;Cool'!$AE$20</f>
        <v>191.20470588235293</v>
      </c>
      <c r="Y23" s="238">
        <f>'[4]RSD_Heat&amp;Cool'!$AF$20</f>
        <v>7.0588235294117645</v>
      </c>
      <c r="Z23" s="238"/>
      <c r="AA23" s="238"/>
      <c r="AB23" s="238"/>
      <c r="AC23" s="238"/>
      <c r="AD23" s="238">
        <v>31.54</v>
      </c>
      <c r="AE23" s="217"/>
      <c r="AF23" s="241">
        <v>2018</v>
      </c>
    </row>
    <row r="24" spans="3:32" x14ac:dyDescent="0.2">
      <c r="C24" s="197" t="str">
        <f>[1]SETUP!$B$26&amp;"HPN4"</f>
        <v>RSDELCHPN4</v>
      </c>
      <c r="D24" s="198" t="s">
        <v>490</v>
      </c>
      <c r="E24" s="199" t="str">
        <f>[1]SETUP!$B$26</f>
        <v>RSDELC</v>
      </c>
      <c r="F24" s="200" t="str">
        <f>[1]COMM!$O$9&amp;","&amp;[1]COMM!$O$10&amp;","&amp;[1]COMM!$O$11&amp;","&amp;[1]COMM!$O$15&amp;","&amp;[1]COMM!$O$16&amp;","&amp;[1]COMM!$O$17</f>
        <v>RSDSH_Apt,RSDSH_Att,RSDSH_Det,RSDWH_Apt,RSDWH_Att,RSDWH_Det</v>
      </c>
      <c r="G24" s="220">
        <f>'[4]RSD_Heat&amp;Cool'!$F$21</f>
        <v>3.3</v>
      </c>
      <c r="H24" s="208">
        <f>'[4]RSD_Heat&amp;Cool'!$G$21</f>
        <v>3.7</v>
      </c>
      <c r="I24" s="208">
        <f>'[4]RSD_Heat&amp;Cool'!$H$21</f>
        <v>4</v>
      </c>
      <c r="J24" s="221">
        <f>'[4]RSD_Heat&amp;Cool'!$I$21</f>
        <v>4</v>
      </c>
      <c r="K24" s="220"/>
      <c r="L24" s="208"/>
      <c r="M24" s="208"/>
      <c r="N24" s="221"/>
      <c r="O24" s="220">
        <f>'[4]RSD_Heat&amp;Cool'!$P$21</f>
        <v>2.3099999999999996</v>
      </c>
      <c r="P24" s="208">
        <f>'[4]RSD_Heat&amp;Cool'!$Q$21</f>
        <v>2.59</v>
      </c>
      <c r="Q24" s="208">
        <f>'[4]RSD_Heat&amp;Cool'!$R$21</f>
        <v>2.8</v>
      </c>
      <c r="R24" s="221">
        <f>'[4]RSD_Heat&amp;Cool'!$S$21</f>
        <v>2.8</v>
      </c>
      <c r="S24" s="229">
        <v>20</v>
      </c>
      <c r="T24" s="208"/>
      <c r="U24" s="197">
        <f>'[4]RSD_Heat&amp;Cool'!$AB$21</f>
        <v>382.30823529411765</v>
      </c>
      <c r="V24" s="198">
        <f>'[4]RSD_Heat&amp;Cool'!$AC$21</f>
        <v>382.30823529411765</v>
      </c>
      <c r="W24" s="198">
        <f>'[4]RSD_Heat&amp;Cool'!$AD$21</f>
        <v>361.32235294117646</v>
      </c>
      <c r="X24" s="233">
        <f>'[4]RSD_Heat&amp;Cool'!$AE$21</f>
        <v>361.32235294117646</v>
      </c>
      <c r="Y24" s="239">
        <f>'[4]RSD_Heat&amp;Cool'!$AF$21</f>
        <v>7.0588235294117645</v>
      </c>
      <c r="Z24" s="239"/>
      <c r="AA24" s="239"/>
      <c r="AB24" s="239"/>
      <c r="AC24" s="239"/>
      <c r="AD24" s="239">
        <v>31.54</v>
      </c>
      <c r="AE24" s="200"/>
      <c r="AF24" s="242">
        <v>2018</v>
      </c>
    </row>
    <row r="25" spans="3:32" x14ac:dyDescent="0.2">
      <c r="C25" s="216" t="str">
        <f>[1]SETUP!$B$26&amp;"HPN5"</f>
        <v>RSDELCHPN5</v>
      </c>
      <c r="D25" s="205" t="s">
        <v>491</v>
      </c>
      <c r="E25" s="206" t="str">
        <f>[1]SETUP!$B$26&amp;","&amp;[1]SETUP!$B$17</f>
        <v>RSDELC,RSDRENSOL</v>
      </c>
      <c r="F25" s="217" t="str">
        <f>[1]COMM!$O$9&amp;","&amp;[1]COMM!$O$10&amp;","&amp;[1]COMM!$O$11&amp;","&amp;[1]COMM!$O$15&amp;","&amp;[1]COMM!$O$16&amp;","&amp;[1]COMM!$O$17</f>
        <v>RSDSH_Apt,RSDSH_Att,RSDSH_Det,RSDWH_Apt,RSDWH_Att,RSDWH_Det</v>
      </c>
      <c r="G25" s="218">
        <f>'[4]RSD_Heat&amp;Cool'!$F$22</f>
        <v>2.7249999999999996</v>
      </c>
      <c r="H25" s="207">
        <f>'[4]RSD_Heat&amp;Cool'!$G$22</f>
        <v>3.0250000000000004</v>
      </c>
      <c r="I25" s="207">
        <f>'[4]RSD_Heat&amp;Cool'!$H$22</f>
        <v>3.25</v>
      </c>
      <c r="J25" s="219">
        <f>'[4]RSD_Heat&amp;Cool'!$I$22</f>
        <v>3.25</v>
      </c>
      <c r="K25" s="218"/>
      <c r="L25" s="207"/>
      <c r="M25" s="207"/>
      <c r="N25" s="219"/>
      <c r="O25" s="218">
        <f>'[4]RSD_Heat&amp;Cool'!$P$22</f>
        <v>1.393</v>
      </c>
      <c r="P25" s="207">
        <f>'[4]RSD_Heat&amp;Cool'!$Q$22</f>
        <v>1.4770000000000001</v>
      </c>
      <c r="Q25" s="207">
        <f>'[4]RSD_Heat&amp;Cool'!$R$22</f>
        <v>1.54</v>
      </c>
      <c r="R25" s="219">
        <f>'[4]RSD_Heat&amp;Cool'!$S$22</f>
        <v>1.54</v>
      </c>
      <c r="S25" s="230">
        <v>20</v>
      </c>
      <c r="T25" s="207"/>
      <c r="U25" s="216">
        <f>'[4]RSD_Heat&amp;Cool'!$AB$22</f>
        <v>706.69359398496226</v>
      </c>
      <c r="V25" s="205">
        <f>'[4]RSD_Heat&amp;Cool'!$AC$22</f>
        <v>682.09990977443601</v>
      </c>
      <c r="W25" s="205">
        <f>'[4]RSD_Heat&amp;Cool'!$AD$22</f>
        <v>560.47566917293238</v>
      </c>
      <c r="X25" s="234">
        <f>'[4]RSD_Heat&amp;Cool'!$AE$22</f>
        <v>560.47566917293238</v>
      </c>
      <c r="Y25" s="238">
        <f>'[4]RSD_Heat&amp;Cool'!$AF$22</f>
        <v>18.980392156862745</v>
      </c>
      <c r="Z25" s="238"/>
      <c r="AA25" s="248">
        <v>0.5</v>
      </c>
      <c r="AB25" s="238"/>
      <c r="AC25" s="238"/>
      <c r="AD25" s="238">
        <v>31.54</v>
      </c>
      <c r="AE25" s="217"/>
      <c r="AF25" s="241">
        <v>2018</v>
      </c>
    </row>
    <row r="26" spans="3:32" x14ac:dyDescent="0.2">
      <c r="C26" s="197" t="str">
        <f>[1]SETUP!$B$26&amp;"HPN6"</f>
        <v>RSDELCHPN6</v>
      </c>
      <c r="D26" s="198" t="s">
        <v>492</v>
      </c>
      <c r="E26" s="199" t="str">
        <f>[1]SETUP!$B$26</f>
        <v>RSDELC</v>
      </c>
      <c r="F26" s="200" t="str">
        <f>[1]COMM!$O$9&amp;","&amp;[1]COMM!$O$10&amp;","&amp;[1]COMM!$O$11</f>
        <v>RSDSH_Apt,RSDSH_Att,RSDSH_Det</v>
      </c>
      <c r="G26" s="220">
        <f>'[4]RSD_Heat&amp;Cool'!$F$23</f>
        <v>3.92</v>
      </c>
      <c r="H26" s="208">
        <f>'[4]RSD_Heat&amp;Cool'!$G$23</f>
        <v>3.92</v>
      </c>
      <c r="I26" s="208">
        <f>'[4]RSD_Heat&amp;Cool'!$H$23</f>
        <v>3.92</v>
      </c>
      <c r="J26" s="221">
        <f>'[4]RSD_Heat&amp;Cool'!$I$23</f>
        <v>3.92</v>
      </c>
      <c r="K26" s="220"/>
      <c r="L26" s="208"/>
      <c r="M26" s="208"/>
      <c r="N26" s="221"/>
      <c r="O26" s="220"/>
      <c r="P26" s="208"/>
      <c r="Q26" s="208"/>
      <c r="R26" s="221"/>
      <c r="S26" s="229">
        <v>20</v>
      </c>
      <c r="T26" s="208"/>
      <c r="U26" s="197">
        <f>'[4]RSD_Heat&amp;Cool'!$AB$23</f>
        <v>806.67391304347848</v>
      </c>
      <c r="V26" s="198">
        <f>'[4]RSD_Heat&amp;Cool'!$AC$23</f>
        <v>745.95652173913049</v>
      </c>
      <c r="W26" s="198">
        <f>'[4]RSD_Heat&amp;Cool'!$AD$23</f>
        <v>685.23913043478274</v>
      </c>
      <c r="X26" s="233">
        <f>'[4]RSD_Heat&amp;Cool'!$AE$23</f>
        <v>685.23913043478274</v>
      </c>
      <c r="Y26" s="239">
        <f>'[4]RSD_Heat&amp;Cool'!$AF$23</f>
        <v>20</v>
      </c>
      <c r="Z26" s="239"/>
      <c r="AA26" s="239"/>
      <c r="AB26" s="239"/>
      <c r="AC26" s="239"/>
      <c r="AD26" s="239">
        <v>31.54</v>
      </c>
      <c r="AE26" s="200"/>
      <c r="AF26" s="242">
        <v>2018</v>
      </c>
    </row>
    <row r="27" spans="3:32" x14ac:dyDescent="0.2">
      <c r="C27" s="216" t="str">
        <f>[1]SETUP!$B$26&amp;"HPN7"</f>
        <v>RSDELCHPN7</v>
      </c>
      <c r="D27" s="205" t="s">
        <v>499</v>
      </c>
      <c r="E27" s="206" t="str">
        <f>[1]SETUP!$B$26</f>
        <v>RSDELC</v>
      </c>
      <c r="F27" s="217" t="str">
        <f>[1]COMM!$O$9&amp;","&amp;[1]COMM!$O$10&amp;","&amp;[1]COMM!$O$11&amp;","&amp;[1]COMM!$O$12&amp;","&amp;[1]COMM!$O$13&amp;","&amp;[1]COMM!$O$14</f>
        <v>RSDSH_Apt,RSDSH_Att,RSDSH_Det,RSDSC_Apt,RSDSC_Att,RSDSC_Det</v>
      </c>
      <c r="G27" s="218">
        <f>'[4]RSD_Heat&amp;Cool'!$F$24</f>
        <v>3.92</v>
      </c>
      <c r="H27" s="207">
        <f>'[4]RSD_Heat&amp;Cool'!$G$24</f>
        <v>3.92</v>
      </c>
      <c r="I27" s="207">
        <f>'[4]RSD_Heat&amp;Cool'!$H$24</f>
        <v>3.92</v>
      </c>
      <c r="J27" s="219">
        <f>'[4]RSD_Heat&amp;Cool'!$I$24</f>
        <v>3.92</v>
      </c>
      <c r="K27" s="218">
        <f>'[4]JRC Summary'!$AN$20</f>
        <v>4.5</v>
      </c>
      <c r="L27" s="207">
        <f>'[4]JRC Summary'!$AO$20</f>
        <v>4.5</v>
      </c>
      <c r="M27" s="207">
        <f>'[4]JRC Summary'!$AP$20</f>
        <v>4.5</v>
      </c>
      <c r="N27" s="219">
        <f>'[4]JRC Summary'!$AQ$20</f>
        <v>4.5</v>
      </c>
      <c r="O27" s="218"/>
      <c r="P27" s="207"/>
      <c r="Q27" s="207"/>
      <c r="R27" s="219"/>
      <c r="S27" s="230">
        <v>20</v>
      </c>
      <c r="T27" s="207"/>
      <c r="U27" s="216">
        <f>'[4]RSD_Heat&amp;Cool'!$AB$24</f>
        <v>963.84782608695673</v>
      </c>
      <c r="V27" s="205">
        <f>'[4]RSD_Heat&amp;Cool'!$AC$24</f>
        <v>903.13043478260863</v>
      </c>
      <c r="W27" s="205">
        <f>'[4]RSD_Heat&amp;Cool'!$AD$24</f>
        <v>842.41304347826099</v>
      </c>
      <c r="X27" s="234">
        <f>'[4]RSD_Heat&amp;Cool'!$AE$24</f>
        <v>842.41304347826099</v>
      </c>
      <c r="Y27" s="263">
        <f>'[4]RSD_Heat&amp;Cool'!$AF$24</f>
        <v>20</v>
      </c>
      <c r="Z27" s="263"/>
      <c r="AA27" s="263"/>
      <c r="AB27" s="263"/>
      <c r="AC27" s="263"/>
      <c r="AD27" s="263">
        <v>31.54</v>
      </c>
      <c r="AE27" s="217"/>
      <c r="AF27" s="241">
        <v>2018</v>
      </c>
    </row>
    <row r="28" spans="3:32" x14ac:dyDescent="0.2">
      <c r="C28" s="209" t="s">
        <v>500</v>
      </c>
      <c r="D28" s="209"/>
      <c r="E28" s="210"/>
      <c r="F28" s="210"/>
      <c r="G28" s="211"/>
      <c r="H28" s="211"/>
      <c r="I28" s="211"/>
      <c r="J28" s="211"/>
      <c r="K28" s="211"/>
      <c r="L28" s="211"/>
      <c r="M28" s="211"/>
      <c r="N28" s="211"/>
      <c r="O28" s="211"/>
      <c r="P28" s="211"/>
      <c r="Q28" s="211"/>
      <c r="R28" s="211"/>
      <c r="S28" s="210"/>
      <c r="T28" s="210"/>
      <c r="U28" s="209"/>
      <c r="V28" s="209"/>
      <c r="W28" s="209"/>
      <c r="X28" s="209"/>
      <c r="Y28" s="209"/>
      <c r="Z28" s="264"/>
      <c r="AA28" s="212"/>
      <c r="AB28" s="212"/>
      <c r="AC28" s="212"/>
      <c r="AD28" s="209"/>
      <c r="AE28" s="210"/>
      <c r="AF28" s="210"/>
    </row>
    <row r="29" spans="3:32" x14ac:dyDescent="0.2">
      <c r="C29" s="194" t="s">
        <v>502</v>
      </c>
      <c r="D29" s="195" t="s">
        <v>501</v>
      </c>
      <c r="E29" s="266" t="str">
        <f>[1]SETUP!$B$16</f>
        <v>RSDGASNAT</v>
      </c>
      <c r="F29" s="196" t="str">
        <f>[1]COMM!$O$9&amp;","&amp;[1]COMM!$O$10&amp;","&amp;[1]COMM!$O$11&amp;","&amp;[1]COMM!$O$15&amp;","&amp;[1]COMM!$O$16&amp;","&amp;[1]COMM!$O$17</f>
        <v>RSDSH_Apt,RSDSH_Att,RSDSH_Det,RSDWH_Apt,RSDWH_Att,RSDWH_Det</v>
      </c>
      <c r="G29" s="222">
        <f>'[4]RSD_Heat&amp;Cool'!$F$25</f>
        <v>1.45</v>
      </c>
      <c r="H29" s="223">
        <f>'[4]RSD_Heat&amp;Cool'!$G$25</f>
        <v>1.7</v>
      </c>
      <c r="I29" s="223">
        <f>'[4]RSD_Heat&amp;Cool'!$H$25</f>
        <v>1.7</v>
      </c>
      <c r="J29" s="224">
        <f>'[4]RSD_Heat&amp;Cool'!$I$25</f>
        <v>1.7</v>
      </c>
      <c r="K29" s="222"/>
      <c r="L29" s="223"/>
      <c r="M29" s="223"/>
      <c r="N29" s="224"/>
      <c r="O29" s="222">
        <f>G29*0.7</f>
        <v>1.0149999999999999</v>
      </c>
      <c r="P29" s="223">
        <f t="shared" ref="P29:R29" si="7">H29*0.7</f>
        <v>1.19</v>
      </c>
      <c r="Q29" s="223">
        <f t="shared" si="7"/>
        <v>1.19</v>
      </c>
      <c r="R29" s="224">
        <f t="shared" si="7"/>
        <v>1.19</v>
      </c>
      <c r="S29" s="228">
        <v>20</v>
      </c>
      <c r="T29" s="224"/>
      <c r="U29" s="216">
        <f>'[4]RSD_Heat&amp;Cool'!$AB$25</f>
        <v>971.77777777777783</v>
      </c>
      <c r="V29" s="205">
        <f>'[4]RSD_Heat&amp;Cool'!$AC$25</f>
        <v>860.66666666666663</v>
      </c>
      <c r="W29" s="205">
        <f>'[4]RSD_Heat&amp;Cool'!$AD$25</f>
        <v>860.66666666666663</v>
      </c>
      <c r="X29" s="234">
        <f>'[4]RSD_Heat&amp;Cool'!$AE$25</f>
        <v>860.66666666666663</v>
      </c>
      <c r="Y29" s="262">
        <f>'[4]RSD_Heat&amp;Cool'!$AF$25</f>
        <v>13.055555555555555</v>
      </c>
      <c r="Z29" s="262"/>
      <c r="AA29" s="232"/>
      <c r="AB29" s="262"/>
      <c r="AC29" s="262"/>
      <c r="AD29" s="262">
        <v>31.54</v>
      </c>
      <c r="AE29" s="265"/>
      <c r="AF29" s="265">
        <v>2018</v>
      </c>
    </row>
    <row r="30" spans="3:32" x14ac:dyDescent="0.2">
      <c r="C30" s="201" t="s">
        <v>504</v>
      </c>
      <c r="D30" s="202" t="s">
        <v>503</v>
      </c>
      <c r="E30" s="203" t="str">
        <f>[1]SETUP!$B$16</f>
        <v>RSDGASNAT</v>
      </c>
      <c r="F30" s="204" t="str">
        <f>[1]COMM!$O$9&amp;","&amp;[1]COMM!$O$10&amp;","&amp;[1]COMM!$O$11&amp;","&amp;[1]COMM!$O$15&amp;","&amp;[1]COMM!$O$16&amp;","&amp;[1]COMM!$O$17</f>
        <v>RSDSH_Apt,RSDSH_Att,RSDSH_Det,RSDWH_Apt,RSDWH_Att,RSDWH_Det</v>
      </c>
      <c r="G30" s="225">
        <f>'[4]RSD_Heat&amp;Cool'!$F$26</f>
        <v>1.55</v>
      </c>
      <c r="H30" s="226">
        <f>'[4]RSD_Heat&amp;Cool'!$G$26</f>
        <v>1.55</v>
      </c>
      <c r="I30" s="226">
        <f>'[4]RSD_Heat&amp;Cool'!$H$26</f>
        <v>1.6</v>
      </c>
      <c r="J30" s="227">
        <f>'[4]RSD_Heat&amp;Cool'!$I$26</f>
        <v>1.6</v>
      </c>
      <c r="K30" s="225"/>
      <c r="L30" s="226"/>
      <c r="M30" s="226"/>
      <c r="N30" s="227"/>
      <c r="O30" s="225">
        <f>G30*0.7</f>
        <v>1.085</v>
      </c>
      <c r="P30" s="226">
        <f t="shared" ref="P30" si="8">H30*0.7</f>
        <v>1.085</v>
      </c>
      <c r="Q30" s="226">
        <f t="shared" ref="Q30" si="9">I30*0.7</f>
        <v>1.1199999999999999</v>
      </c>
      <c r="R30" s="227">
        <f t="shared" ref="R30" si="10">J30*0.7</f>
        <v>1.1199999999999999</v>
      </c>
      <c r="S30" s="231">
        <v>20</v>
      </c>
      <c r="T30" s="227"/>
      <c r="U30" s="197">
        <f>'[4]RSD_Heat&amp;Cool'!$AB$26</f>
        <v>1065.68</v>
      </c>
      <c r="V30" s="198">
        <f>'[4]RSD_Heat&amp;Cool'!$AC$26</f>
        <v>1065.68</v>
      </c>
      <c r="W30" s="198">
        <f>'[4]RSD_Heat&amp;Cool'!$AD$26</f>
        <v>1065.68</v>
      </c>
      <c r="X30" s="233">
        <f>'[4]RSD_Heat&amp;Cool'!$AE$26</f>
        <v>1065.68</v>
      </c>
      <c r="Y30" s="240">
        <f>'[4]RSD_Heat&amp;Cool'!$AF$26</f>
        <v>4.7</v>
      </c>
      <c r="Z30" s="240"/>
      <c r="AA30" s="235"/>
      <c r="AB30" s="240"/>
      <c r="AC30" s="240"/>
      <c r="AD30" s="240">
        <v>31.54</v>
      </c>
      <c r="AE30" s="243"/>
      <c r="AF30" s="243">
        <v>2018</v>
      </c>
    </row>
    <row r="31" spans="3:32" x14ac:dyDescent="0.2">
      <c r="C31" s="209" t="s">
        <v>486</v>
      </c>
      <c r="D31" s="209"/>
      <c r="E31" s="210"/>
      <c r="F31" s="210"/>
      <c r="G31" s="211"/>
      <c r="H31" s="211"/>
      <c r="I31" s="211"/>
      <c r="J31" s="211"/>
      <c r="K31" s="211"/>
      <c r="L31" s="211"/>
      <c r="M31" s="211"/>
      <c r="N31" s="211"/>
      <c r="O31" s="211"/>
      <c r="P31" s="211"/>
      <c r="Q31" s="211"/>
      <c r="R31" s="211"/>
      <c r="S31" s="210"/>
      <c r="T31" s="210"/>
      <c r="U31" s="209"/>
      <c r="V31" s="209"/>
      <c r="W31" s="209"/>
      <c r="X31" s="209"/>
      <c r="Y31" s="209"/>
      <c r="Z31" s="210"/>
      <c r="AA31" s="212"/>
      <c r="AB31" s="212"/>
      <c r="AC31" s="212"/>
      <c r="AD31" s="209"/>
      <c r="AE31" s="210"/>
      <c r="AF31" s="210"/>
    </row>
    <row r="32" spans="3:32" x14ac:dyDescent="0.2">
      <c r="C32" s="201" t="s">
        <v>516</v>
      </c>
      <c r="D32" s="202" t="s">
        <v>531</v>
      </c>
      <c r="E32" s="203" t="str">
        <f>[1]SETUP!$B$26&amp;","&amp;[1]SETUP!$B$16</f>
        <v>RSDELC,RSDGASNAT</v>
      </c>
      <c r="F32" s="204" t="str">
        <f>[1]COMM!$O$9&amp;","&amp;[1]COMM!$O$10&amp;","&amp;[1]COMM!$O$11&amp;","&amp;[1]COMM!$O$15&amp;","&amp;[1]COMM!$O$16&amp;","&amp;[1]COMM!$O$17</f>
        <v>RSDSH_Apt,RSDSH_Att,RSDSH_Det,RSDWH_Apt,RSDWH_Att,RSDWH_Det</v>
      </c>
      <c r="G32" s="225">
        <v>3.1</v>
      </c>
      <c r="H32" s="226">
        <v>3.25</v>
      </c>
      <c r="I32" s="226">
        <v>3.4</v>
      </c>
      <c r="J32" s="227">
        <v>3.6</v>
      </c>
      <c r="K32" s="225"/>
      <c r="L32" s="226"/>
      <c r="M32" s="226"/>
      <c r="N32" s="227"/>
      <c r="O32" s="225">
        <f>G32*0.7</f>
        <v>2.17</v>
      </c>
      <c r="P32" s="226">
        <f t="shared" ref="P32:R32" si="11">H32*0.7</f>
        <v>2.2749999999999999</v>
      </c>
      <c r="Q32" s="226">
        <f t="shared" si="11"/>
        <v>2.38</v>
      </c>
      <c r="R32" s="227">
        <f t="shared" si="11"/>
        <v>2.52</v>
      </c>
      <c r="S32" s="23">
        <v>20</v>
      </c>
      <c r="U32" s="197">
        <v>2320</v>
      </c>
      <c r="V32" s="198">
        <v>1972</v>
      </c>
      <c r="W32" s="198">
        <v>1861</v>
      </c>
      <c r="X32" s="233">
        <v>1765</v>
      </c>
      <c r="Y32" s="1">
        <f>Y23+Y10</f>
        <v>8.2883317261330767</v>
      </c>
      <c r="Z32" s="260"/>
      <c r="AA32" s="261"/>
      <c r="AB32" s="261"/>
      <c r="AC32" s="261">
        <v>0.3</v>
      </c>
      <c r="AD32" s="259">
        <v>31.54</v>
      </c>
      <c r="AE32" s="260"/>
      <c r="AF32" s="260">
        <v>2018</v>
      </c>
    </row>
    <row r="33" spans="1:32" x14ac:dyDescent="0.2">
      <c r="C33" s="209" t="s">
        <v>505</v>
      </c>
      <c r="D33" s="209"/>
      <c r="E33" s="210"/>
      <c r="F33" s="210"/>
      <c r="G33" s="211"/>
      <c r="H33" s="211"/>
      <c r="I33" s="211"/>
      <c r="J33" s="211"/>
      <c r="K33" s="211"/>
      <c r="L33" s="211"/>
      <c r="M33" s="211"/>
      <c r="N33" s="211"/>
      <c r="O33" s="211"/>
      <c r="P33" s="211"/>
      <c r="Q33" s="211"/>
      <c r="R33" s="211"/>
      <c r="S33" s="210"/>
      <c r="T33" s="210"/>
      <c r="U33" s="209"/>
      <c r="V33" s="209"/>
      <c r="W33" s="209"/>
      <c r="X33" s="209"/>
      <c r="Y33" s="209"/>
      <c r="Z33" s="210"/>
      <c r="AA33" s="212"/>
      <c r="AB33" s="212"/>
      <c r="AC33" s="212"/>
      <c r="AD33" s="209"/>
      <c r="AE33" s="210"/>
      <c r="AF33" s="210"/>
    </row>
    <row r="34" spans="1:32" x14ac:dyDescent="0.2">
      <c r="C34" s="216" t="str">
        <f>[1]SETUP!$B$27&amp;[1]SETUP!$B$67</f>
        <v>RSDHETN1</v>
      </c>
      <c r="D34" s="205" t="s">
        <v>506</v>
      </c>
      <c r="E34" s="206" t="str">
        <f>[1]SETUP!$B$27</f>
        <v>RSDHET</v>
      </c>
      <c r="F34" s="217" t="str">
        <f>[1]COMM!$O$9&amp;","&amp;[1]COMM!$O$10&amp;","&amp;[1]COMM!$O$11&amp;","&amp;[1]COMM!$O$15&amp;","&amp;[1]COMM!$O$16&amp;","&amp;[1]COMM!$O$17</f>
        <v>RSDSH_Apt,RSDSH_Att,RSDSH_Det,RSDWH_Apt,RSDWH_Att,RSDWH_Det</v>
      </c>
      <c r="G34" s="218">
        <f>'[4]RSD_Heat&amp;Cool'!$F$28</f>
        <v>0.98</v>
      </c>
      <c r="H34" s="207">
        <f>'[4]RSD_Heat&amp;Cool'!$G$28</f>
        <v>0.98</v>
      </c>
      <c r="I34" s="207">
        <f>'[4]RSD_Heat&amp;Cool'!$H$28</f>
        <v>0.98</v>
      </c>
      <c r="J34" s="219">
        <f>'[4]RSD_Heat&amp;Cool'!$I$28</f>
        <v>0.98</v>
      </c>
      <c r="K34" s="218"/>
      <c r="L34" s="207"/>
      <c r="M34" s="207"/>
      <c r="N34" s="219"/>
      <c r="O34" s="218">
        <f>'[4]RSD_Heat&amp;Cool'!$P$28</f>
        <v>0.98</v>
      </c>
      <c r="P34" s="207">
        <f>'[4]RSD_Heat&amp;Cool'!$Q$28</f>
        <v>0.98</v>
      </c>
      <c r="Q34" s="207">
        <f>'[4]RSD_Heat&amp;Cool'!$R$28</f>
        <v>0.98</v>
      </c>
      <c r="R34" s="219">
        <f>'[4]RSD_Heat&amp;Cool'!$S$28</f>
        <v>0.98</v>
      </c>
      <c r="S34" s="228">
        <f>'[4]RSD_Heat&amp;Cool'!$T$29</f>
        <v>20</v>
      </c>
      <c r="T34" s="224"/>
      <c r="U34" s="216">
        <f>'[4]RSD_Heat&amp;Cool'!$AB$28</f>
        <v>250</v>
      </c>
      <c r="V34" s="205">
        <f>'[4]RSD_Heat&amp;Cool'!$AC$28</f>
        <v>250</v>
      </c>
      <c r="W34" s="205">
        <f>'[4]RSD_Heat&amp;Cool'!$AD$28</f>
        <v>250</v>
      </c>
      <c r="X34" s="234">
        <f>'[4]RSD_Heat&amp;Cool'!$AE$28</f>
        <v>250</v>
      </c>
      <c r="Y34" s="262">
        <f>'[4]RSD_Heat&amp;Cool'!$AF$28</f>
        <v>15</v>
      </c>
      <c r="Z34" s="262"/>
      <c r="AA34" s="262"/>
      <c r="AB34" s="262"/>
      <c r="AC34" s="262"/>
      <c r="AD34" s="262">
        <v>31.54</v>
      </c>
      <c r="AE34" s="265"/>
      <c r="AF34" s="265">
        <v>2018</v>
      </c>
    </row>
    <row r="35" spans="1:32" x14ac:dyDescent="0.2">
      <c r="C35" s="197" t="str">
        <f>[1]SETUP!$B$27&amp;[1]SETUP!$B$68</f>
        <v>RSDHETN2</v>
      </c>
      <c r="D35" s="198" t="s">
        <v>507</v>
      </c>
      <c r="E35" s="199" t="str">
        <f>[1]SETUP!$B$27</f>
        <v>RSDHET</v>
      </c>
      <c r="F35" s="200" t="str">
        <f>[1]COMM!$O$9&amp;","&amp;[1]COMM!$O$10&amp;","&amp;[1]COMM!$O$11&amp;","&amp;[1]COMM!$O$15&amp;","&amp;[1]COMM!$O$16&amp;","&amp;[1]COMM!$O$17</f>
        <v>RSDSH_Apt,RSDSH_Att,RSDSH_Det,RSDWH_Apt,RSDWH_Att,RSDWH_Det</v>
      </c>
      <c r="G35" s="220">
        <f>'[4]RSD_Heat&amp;Cool'!$F$29</f>
        <v>0.98</v>
      </c>
      <c r="H35" s="208">
        <f>'[4]RSD_Heat&amp;Cool'!$G$29</f>
        <v>0.98</v>
      </c>
      <c r="I35" s="208">
        <f>'[4]RSD_Heat&amp;Cool'!$H$29</f>
        <v>0.98</v>
      </c>
      <c r="J35" s="221">
        <f>'[4]RSD_Heat&amp;Cool'!$I$29</f>
        <v>0.98</v>
      </c>
      <c r="K35" s="220"/>
      <c r="L35" s="208"/>
      <c r="M35" s="208"/>
      <c r="N35" s="221"/>
      <c r="O35" s="220">
        <f>'[4]RSD_Heat&amp;Cool'!$P$29</f>
        <v>0.98</v>
      </c>
      <c r="P35" s="208">
        <f>'[4]RSD_Heat&amp;Cool'!$Q$29</f>
        <v>0.98</v>
      </c>
      <c r="Q35" s="208">
        <f>'[4]RSD_Heat&amp;Cool'!$R$29</f>
        <v>0.98</v>
      </c>
      <c r="R35" s="221">
        <f>'[4]RSD_Heat&amp;Cool'!$S$29</f>
        <v>0.98</v>
      </c>
      <c r="S35" s="231">
        <f>'[4]RSD_Heat&amp;Cool'!$T$28</f>
        <v>20</v>
      </c>
      <c r="T35" s="227"/>
      <c r="U35" s="197">
        <f>'[4]RSD_Heat&amp;Cool'!$AB$29</f>
        <v>250</v>
      </c>
      <c r="V35" s="198">
        <f>'[4]RSD_Heat&amp;Cool'!$AC$29</f>
        <v>250</v>
      </c>
      <c r="W35" s="198">
        <f>'[4]RSD_Heat&amp;Cool'!$AD$29</f>
        <v>250</v>
      </c>
      <c r="X35" s="233">
        <f>'[4]RSD_Heat&amp;Cool'!$AE$29</f>
        <v>250</v>
      </c>
      <c r="Y35" s="239">
        <f>'[4]RSD_Heat&amp;Cool'!$AF$29</f>
        <v>15</v>
      </c>
      <c r="Z35" s="239"/>
      <c r="AA35" s="239"/>
      <c r="AB35" s="239"/>
      <c r="AC35" s="239"/>
      <c r="AD35" s="240">
        <v>31.54</v>
      </c>
      <c r="AE35" s="243"/>
      <c r="AF35" s="243">
        <v>2018</v>
      </c>
    </row>
    <row r="36" spans="1:32" x14ac:dyDescent="0.2">
      <c r="C36" s="209" t="s">
        <v>508</v>
      </c>
      <c r="D36" s="209"/>
      <c r="E36" s="210"/>
      <c r="F36" s="210"/>
      <c r="G36" s="211"/>
      <c r="H36" s="211"/>
      <c r="I36" s="211"/>
      <c r="J36" s="211"/>
      <c r="K36" s="211"/>
      <c r="L36" s="211"/>
      <c r="M36" s="211"/>
      <c r="N36" s="211"/>
      <c r="O36" s="211"/>
      <c r="P36" s="211"/>
      <c r="Q36" s="211"/>
      <c r="R36" s="211"/>
      <c r="S36" s="210"/>
      <c r="T36" s="210"/>
      <c r="U36" s="209"/>
      <c r="V36" s="209"/>
      <c r="W36" s="209"/>
      <c r="X36" s="209"/>
      <c r="Y36" s="209"/>
      <c r="Z36" s="210"/>
      <c r="AA36" s="212"/>
      <c r="AB36" s="212"/>
      <c r="AC36" s="212"/>
      <c r="AD36" s="209"/>
      <c r="AE36" s="210"/>
      <c r="AF36" s="210"/>
    </row>
    <row r="37" spans="1:32" x14ac:dyDescent="0.2">
      <c r="C37" s="216" t="str">
        <f>[1]SETUP!$B$26&amp;"WH"&amp;[1]SETUP!$B$67</f>
        <v>RSDELCWHN1</v>
      </c>
      <c r="D37" s="205" t="s">
        <v>509</v>
      </c>
      <c r="E37" s="206" t="str">
        <f>[1]SETUP!$B$26</f>
        <v>RSDELC</v>
      </c>
      <c r="F37" s="217" t="str">
        <f>[1]COMM!$O$15&amp;","&amp;[1]COMM!$O$16&amp;","&amp;[1]COMM!$O$17</f>
        <v>RSDWH_Apt,RSDWH_Att,RSDWH_Det</v>
      </c>
      <c r="G37" s="218"/>
      <c r="H37" s="207"/>
      <c r="I37" s="207"/>
      <c r="J37" s="219"/>
      <c r="K37" s="218"/>
      <c r="L37" s="207"/>
      <c r="M37" s="207"/>
      <c r="N37" s="219"/>
      <c r="O37" s="218">
        <f>'[4]RSD_Heat&amp;Cool'!$P$74</f>
        <v>1</v>
      </c>
      <c r="P37" s="207">
        <f>'[4]RSD_Heat&amp;Cool'!$Q$74</f>
        <v>1</v>
      </c>
      <c r="Q37" s="207">
        <f>'[4]RSD_Heat&amp;Cool'!$R$74</f>
        <v>1</v>
      </c>
      <c r="R37" s="219">
        <f>'[4]RSD_Heat&amp;Cool'!$S$74</f>
        <v>1</v>
      </c>
      <c r="S37" s="228">
        <v>15</v>
      </c>
      <c r="T37" s="224"/>
      <c r="U37" s="194">
        <f>'[4]RSD_Heat&amp;Cool'!$AB$74</f>
        <v>185</v>
      </c>
      <c r="V37" s="195">
        <f>'[4]RSD_Heat&amp;Cool'!$AC$74</f>
        <v>185</v>
      </c>
      <c r="W37" s="195">
        <f>'[4]RSD_Heat&amp;Cool'!$AD$74</f>
        <v>185</v>
      </c>
      <c r="X37" s="232">
        <f>'[4]RSD_Heat&amp;Cool'!$AE$74</f>
        <v>185</v>
      </c>
      <c r="Y37" s="262">
        <f>'[4]RSD_Heat&amp;Cool'!$AF$74</f>
        <v>25</v>
      </c>
      <c r="Z37" s="262"/>
      <c r="AA37" s="262"/>
      <c r="AB37" s="262"/>
      <c r="AC37" s="262"/>
      <c r="AD37" s="262">
        <v>31.54</v>
      </c>
      <c r="AE37" s="265"/>
      <c r="AF37" s="265">
        <v>2018</v>
      </c>
    </row>
    <row r="38" spans="1:32" x14ac:dyDescent="0.2">
      <c r="C38" s="197" t="str">
        <f>[1]SETUP!$B$17&amp;"WH"&amp;[1]SETUP!$B$67</f>
        <v>RSDRENSOLWHN1</v>
      </c>
      <c r="D38" s="198" t="s">
        <v>510</v>
      </c>
      <c r="E38" s="199" t="str">
        <f>[1]SETUP!$B$17</f>
        <v>RSDRENSOL</v>
      </c>
      <c r="F38" s="200" t="str">
        <f>[1]COMM!$O$15&amp;","&amp;[1]COMM!$O$16&amp;","&amp;[1]COMM!$O$17</f>
        <v>RSDWH_Apt,RSDWH_Att,RSDWH_Det</v>
      </c>
      <c r="G38" s="220"/>
      <c r="H38" s="208"/>
      <c r="I38" s="208"/>
      <c r="J38" s="221"/>
      <c r="K38" s="220"/>
      <c r="L38" s="208"/>
      <c r="M38" s="208"/>
      <c r="N38" s="221"/>
      <c r="O38" s="220">
        <f>'[4]RSD_Heat&amp;Cool'!$P$75</f>
        <v>1</v>
      </c>
      <c r="P38" s="208">
        <f>'[4]RSD_Heat&amp;Cool'!$Q$75</f>
        <v>1</v>
      </c>
      <c r="Q38" s="208">
        <f>'[4]RSD_Heat&amp;Cool'!$R$75</f>
        <v>1</v>
      </c>
      <c r="R38" s="221">
        <f>'[4]RSD_Heat&amp;Cool'!$S$75</f>
        <v>1</v>
      </c>
      <c r="S38" s="229">
        <f>'[4]RSD_Heat&amp;Cool'!$T$75</f>
        <v>25</v>
      </c>
      <c r="T38" s="197">
        <f>'[4]RSD_Heat&amp;Cool'!$U$75</f>
        <v>30</v>
      </c>
      <c r="U38" s="197">
        <f>'[4]RSD_Heat&amp;Cool'!$AB$75</f>
        <v>1582.3760000000002</v>
      </c>
      <c r="V38" s="198">
        <f>'[4]RSD_Heat&amp;Cool'!$AC$75</f>
        <v>1514.231</v>
      </c>
      <c r="W38" s="198">
        <f>'[4]RSD_Heat&amp;Cool'!$AD$75</f>
        <v>1214.3930000000003</v>
      </c>
      <c r="X38" s="233">
        <f>'[4]RSD_Heat&amp;Cool'!$AE$75</f>
        <v>1214.3930000000003</v>
      </c>
      <c r="Y38" s="239">
        <f>'[4]RSD_Heat&amp;Cool'!$AF$75</f>
        <v>16.666666666666668</v>
      </c>
      <c r="Z38" s="239"/>
      <c r="AA38" s="239"/>
      <c r="AB38" s="239"/>
      <c r="AC38" s="239"/>
      <c r="AD38" s="239">
        <v>31.54</v>
      </c>
      <c r="AE38" s="242"/>
      <c r="AF38" s="242">
        <v>2018</v>
      </c>
    </row>
    <row r="39" spans="1:32" x14ac:dyDescent="0.2">
      <c r="C39" s="216" t="str">
        <f>[1]SETUP!$B$16&amp;"WH"&amp;[1]SETUP!$B$67</f>
        <v>RSDGASNATWHN1</v>
      </c>
      <c r="D39" s="205" t="s">
        <v>512</v>
      </c>
      <c r="E39" s="206" t="str">
        <f>[1]SETUP!$B$16</f>
        <v>RSDGASNAT</v>
      </c>
      <c r="F39" s="217" t="str">
        <f>[1]COMM!$O$15&amp;","&amp;[1]COMM!$O$16&amp;","&amp;[1]COMM!$O$17</f>
        <v>RSDWH_Apt,RSDWH_Att,RSDWH_Det</v>
      </c>
      <c r="G39" s="218"/>
      <c r="H39" s="207"/>
      <c r="I39" s="207"/>
      <c r="J39" s="219"/>
      <c r="K39" s="218"/>
      <c r="L39" s="207"/>
      <c r="M39" s="207"/>
      <c r="N39" s="219"/>
      <c r="O39" s="218">
        <f>'[4]RSD_Heat&amp;Cool'!$P$76</f>
        <v>0.60759999999999992</v>
      </c>
      <c r="P39" s="207">
        <f>'[4]RSD_Heat&amp;Cool'!$Q$76</f>
        <v>0.60759999999999992</v>
      </c>
      <c r="Q39" s="207">
        <f>'[4]RSD_Heat&amp;Cool'!$R$76</f>
        <v>0.60759999999999992</v>
      </c>
      <c r="R39" s="219">
        <f>'[4]RSD_Heat&amp;Cool'!$S$76</f>
        <v>0.60759999999999992</v>
      </c>
      <c r="S39" s="230">
        <f>'[4]RSD_Heat&amp;Cool'!$T$76</f>
        <v>20</v>
      </c>
      <c r="T39" s="219"/>
      <c r="U39" s="216">
        <f>'[4]RSD_Heat&amp;Cool'!$AB$76</f>
        <v>62.01691785038426</v>
      </c>
      <c r="V39" s="205">
        <f>'[4]RSD_Heat&amp;Cool'!$AC$76</f>
        <v>62.01691785038426</v>
      </c>
      <c r="W39" s="205">
        <f>'[4]RSD_Heat&amp;Cool'!$AD$76</f>
        <v>62.01691785038426</v>
      </c>
      <c r="X39" s="234">
        <f>'[4]RSD_Heat&amp;Cool'!$AE$76</f>
        <v>62.01691785038426</v>
      </c>
      <c r="Y39" s="238">
        <f>'[4]RSD_Heat&amp;Cool'!$AF$76</f>
        <v>1.2295081967213115</v>
      </c>
      <c r="Z39" s="238"/>
      <c r="AA39" s="238"/>
      <c r="AB39" s="238"/>
      <c r="AC39" s="238"/>
      <c r="AD39" s="238">
        <v>31.54</v>
      </c>
      <c r="AE39" s="241"/>
      <c r="AF39" s="241">
        <v>2018</v>
      </c>
    </row>
    <row r="40" spans="1:32" x14ac:dyDescent="0.2">
      <c r="C40" s="197" t="str">
        <f>[1]SETUP!$B$18&amp;"WH"&amp;[1]SETUP!$B$67</f>
        <v>RSDBIOWOOWHN1</v>
      </c>
      <c r="D40" s="198" t="s">
        <v>511</v>
      </c>
      <c r="E40" s="199" t="str">
        <f>[1]SETUP!$B$18</f>
        <v>RSDBIOWOO</v>
      </c>
      <c r="F40" s="200" t="str">
        <f>[1]COMM!$O$15&amp;","&amp;[1]COMM!$O$16&amp;","&amp;[1]COMM!$O$17</f>
        <v>RSDWH_Apt,RSDWH_Att,RSDWH_Det</v>
      </c>
      <c r="G40" s="220"/>
      <c r="H40" s="208"/>
      <c r="I40" s="208"/>
      <c r="J40" s="221"/>
      <c r="K40" s="220"/>
      <c r="L40" s="208"/>
      <c r="M40" s="208"/>
      <c r="N40" s="221"/>
      <c r="O40" s="220">
        <f>'[4]RSD_Heat&amp;Cool'!$P$77</f>
        <v>0.61949999999999994</v>
      </c>
      <c r="P40" s="208">
        <f>'[4]RSD_Heat&amp;Cool'!$Q$77</f>
        <v>0.61949999999999994</v>
      </c>
      <c r="Q40" s="208">
        <f>'[4]RSD_Heat&amp;Cool'!$R$77</f>
        <v>0.61949999999999994</v>
      </c>
      <c r="R40" s="221">
        <f>'[4]RSD_Heat&amp;Cool'!$S$77</f>
        <v>0.61949999999999994</v>
      </c>
      <c r="S40" s="229">
        <f>'[4]RSD_Heat&amp;Cool'!$T$77</f>
        <v>20</v>
      </c>
      <c r="T40" s="221"/>
      <c r="U40" s="197">
        <f>'[4]RSD_Heat&amp;Cool'!$AB$77</f>
        <v>211.49571428571429</v>
      </c>
      <c r="V40" s="198">
        <f>'[4]RSD_Heat&amp;Cool'!$AC$77</f>
        <v>211.49571428571429</v>
      </c>
      <c r="W40" s="198">
        <f>'[4]RSD_Heat&amp;Cool'!$AD$77</f>
        <v>211.49571428571429</v>
      </c>
      <c r="X40" s="233">
        <f>'[4]RSD_Heat&amp;Cool'!$AE$77</f>
        <v>211.49571428571429</v>
      </c>
      <c r="Y40" s="239">
        <f>'[4]RSD_Heat&amp;Cool'!$AF$77</f>
        <v>8.5714285714285712</v>
      </c>
      <c r="Z40" s="239"/>
      <c r="AA40" s="239"/>
      <c r="AB40" s="239"/>
      <c r="AC40" s="239"/>
      <c r="AD40" s="239">
        <v>31.54</v>
      </c>
      <c r="AE40" s="242"/>
      <c r="AF40" s="242">
        <v>2018</v>
      </c>
    </row>
    <row r="41" spans="1:32" x14ac:dyDescent="0.2">
      <c r="C41" s="216" t="str">
        <f>[1]SETUP!$B$10&amp;"WH"&amp;[1]SETUP!$B$67</f>
        <v>RSDOILLPGWHN1</v>
      </c>
      <c r="D41" s="205" t="s">
        <v>513</v>
      </c>
      <c r="E41" s="206" t="str">
        <f>[1]SETUP!$B$10</f>
        <v>RSDOILLPG</v>
      </c>
      <c r="F41" s="217" t="str">
        <f>[1]COMM!$O$15&amp;","&amp;[1]COMM!$O$16&amp;","&amp;[1]COMM!$O$17</f>
        <v>RSDWH_Apt,RSDWH_Att,RSDWH_Det</v>
      </c>
      <c r="G41" s="218"/>
      <c r="H41" s="207"/>
      <c r="I41" s="207"/>
      <c r="J41" s="219"/>
      <c r="K41" s="218"/>
      <c r="L41" s="207"/>
      <c r="M41" s="207"/>
      <c r="N41" s="219"/>
      <c r="O41" s="218">
        <f>'[4]RSD_Heat&amp;Cool'!$P$78</f>
        <v>0.60759999999999992</v>
      </c>
      <c r="P41" s="207">
        <f>'[4]RSD_Heat&amp;Cool'!$Q$78</f>
        <v>0.60759999999999992</v>
      </c>
      <c r="Q41" s="207">
        <f>'[4]RSD_Heat&amp;Cool'!$R$78</f>
        <v>0.60759999999999992</v>
      </c>
      <c r="R41" s="219">
        <f>'[4]RSD_Heat&amp;Cool'!$S$78</f>
        <v>0.60759999999999992</v>
      </c>
      <c r="S41" s="278">
        <f>'[4]RSD_Heat&amp;Cool'!$T$78</f>
        <v>20</v>
      </c>
      <c r="T41" s="279"/>
      <c r="U41" s="271">
        <f>'[4]RSD_Heat&amp;Cool'!$AB$78</f>
        <v>62.01691785038426</v>
      </c>
      <c r="V41" s="267">
        <f>'[4]RSD_Heat&amp;Cool'!$AC$78</f>
        <v>62.01691785038426</v>
      </c>
      <c r="W41" s="267">
        <f>'[4]RSD_Heat&amp;Cool'!$AD$78</f>
        <v>62.01691785038426</v>
      </c>
      <c r="X41" s="272">
        <f>'[4]RSD_Heat&amp;Cool'!$AE$78</f>
        <v>62.01691785038426</v>
      </c>
      <c r="Y41" s="263">
        <f>'[4]RSD_Heat&amp;Cool'!$AF$78</f>
        <v>1.2295081967213115</v>
      </c>
      <c r="Z41" s="263"/>
      <c r="AA41" s="263"/>
      <c r="AB41" s="263"/>
      <c r="AC41" s="263"/>
      <c r="AD41" s="263">
        <v>31.54</v>
      </c>
      <c r="AE41" s="268"/>
      <c r="AF41" s="268">
        <v>2018</v>
      </c>
    </row>
    <row r="42" spans="1:32" x14ac:dyDescent="0.2">
      <c r="C42" s="209" t="s">
        <v>514</v>
      </c>
      <c r="D42" s="209"/>
      <c r="E42" s="210"/>
      <c r="F42" s="210"/>
      <c r="G42" s="211"/>
      <c r="H42" s="211"/>
      <c r="I42" s="211"/>
      <c r="J42" s="211"/>
      <c r="K42" s="211"/>
      <c r="L42" s="211"/>
      <c r="M42" s="211"/>
      <c r="N42" s="211"/>
      <c r="O42" s="211"/>
      <c r="P42" s="211"/>
      <c r="Q42" s="211"/>
      <c r="R42" s="211"/>
      <c r="S42" s="210"/>
      <c r="T42" s="210"/>
      <c r="U42" s="209"/>
      <c r="V42" s="209"/>
      <c r="W42" s="209"/>
      <c r="X42" s="209"/>
      <c r="Y42" s="209"/>
      <c r="Z42" s="210"/>
      <c r="AA42" s="212"/>
      <c r="AB42" s="212"/>
      <c r="AC42" s="212"/>
      <c r="AD42" s="209"/>
      <c r="AE42" s="210"/>
      <c r="AF42" s="210"/>
    </row>
    <row r="43" spans="1:32" x14ac:dyDescent="0.2">
      <c r="C43" s="216" t="str">
        <f>[1]SETUP!$B$26&amp;"AC"&amp;[1]SETUP!$B$67</f>
        <v>RSDELCACN1</v>
      </c>
      <c r="D43" s="205" t="s">
        <v>515</v>
      </c>
      <c r="E43" s="206" t="str">
        <f>[1]SETUP!$B$26</f>
        <v>RSDELC</v>
      </c>
      <c r="F43" s="217" t="str">
        <f>[1]COMM!$O$12&amp;","&amp;[1]COMM!$O$13&amp;","&amp;[1]COMM!$O$14</f>
        <v>RSDSC_Apt,RSDSC_Att,RSDSC_Det</v>
      </c>
      <c r="G43" s="293"/>
      <c r="H43" s="294"/>
      <c r="I43" s="294"/>
      <c r="J43" s="277"/>
      <c r="K43" s="293">
        <f>'[4]RSD_Heat&amp;Cool'!$K$80</f>
        <v>3.2</v>
      </c>
      <c r="L43" s="294">
        <f>'[4]RSD_Heat&amp;Cool'!$L$80</f>
        <v>3.7</v>
      </c>
      <c r="M43" s="294">
        <f>'[4]RSD_Heat&amp;Cool'!$M$80</f>
        <v>4</v>
      </c>
      <c r="N43" s="277">
        <f>'[4]RSD_Heat&amp;Cool'!$N$80</f>
        <v>4</v>
      </c>
      <c r="O43" s="293"/>
      <c r="P43" s="294"/>
      <c r="Q43" s="294"/>
      <c r="R43" s="277"/>
      <c r="S43" s="276">
        <v>20</v>
      </c>
      <c r="T43" s="277"/>
      <c r="U43" s="273">
        <f>'[4]RSD_Heat&amp;Cool'!$AB$80</f>
        <v>873.99999999999977</v>
      </c>
      <c r="V43" s="274">
        <f>'[4]RSD_Heat&amp;Cool'!$AC$80</f>
        <v>791.19999999999993</v>
      </c>
      <c r="W43" s="274">
        <f>'[4]RSD_Heat&amp;Cool'!$AD$80</f>
        <v>754.39999999999986</v>
      </c>
      <c r="X43" s="275">
        <f>'[4]RSD_Heat&amp;Cool'!$AE$80</f>
        <v>754.39999999999986</v>
      </c>
      <c r="Y43" s="270">
        <f>'[4]RSD_Heat&amp;Cool'!$AF$80</f>
        <v>16.666666666666668</v>
      </c>
      <c r="Z43" s="270"/>
      <c r="AA43" s="270"/>
      <c r="AB43" s="270"/>
      <c r="AC43" s="270"/>
      <c r="AD43" s="270">
        <v>31.54</v>
      </c>
      <c r="AE43" s="269"/>
      <c r="AF43" s="269">
        <v>2018</v>
      </c>
    </row>
    <row r="44" spans="1:32" ht="15" x14ac:dyDescent="0.25">
      <c r="C44" s="70"/>
      <c r="H44" s="139"/>
      <c r="I44" s="139"/>
      <c r="J44" s="139"/>
      <c r="K44" s="139"/>
      <c r="L44" s="1"/>
      <c r="M44" s="1"/>
      <c r="N44" s="162"/>
      <c r="O44" s="160"/>
      <c r="P44" s="162"/>
      <c r="Q44" s="162"/>
      <c r="R44" s="155"/>
      <c r="S44" s="162"/>
      <c r="T44" s="162"/>
      <c r="U44" s="155"/>
      <c r="V44" s="155"/>
      <c r="Y44" s="139"/>
    </row>
    <row r="45" spans="1:32" ht="15" x14ac:dyDescent="0.25">
      <c r="H45" s="139"/>
      <c r="I45" s="139"/>
      <c r="J45" s="139"/>
      <c r="K45" s="139"/>
      <c r="L45" s="1"/>
      <c r="M45" s="1"/>
      <c r="N45" s="162"/>
      <c r="O45" s="160"/>
      <c r="P45" s="162"/>
      <c r="Q45" s="162"/>
      <c r="R45" s="155"/>
      <c r="S45" s="162"/>
      <c r="T45" s="162"/>
      <c r="U45" s="155"/>
      <c r="V45" s="155"/>
      <c r="Y45" s="139"/>
    </row>
    <row r="46" spans="1:32" ht="30" customHeight="1" x14ac:dyDescent="0.25">
      <c r="B46" s="165" t="s">
        <v>372</v>
      </c>
      <c r="I46" s="166">
        <v>0.03</v>
      </c>
    </row>
    <row r="48" spans="1:32" x14ac:dyDescent="0.2">
      <c r="A48" s="70"/>
      <c r="B48" s="167" t="s">
        <v>43</v>
      </c>
      <c r="C48" s="168"/>
      <c r="D48" s="168"/>
      <c r="E48" s="168"/>
      <c r="F48" s="168"/>
      <c r="G48" s="168"/>
      <c r="H48" s="168"/>
      <c r="I48" s="168"/>
    </row>
    <row r="49" spans="1:8" x14ac:dyDescent="0.2">
      <c r="A49" s="70"/>
      <c r="B49" s="169" t="s">
        <v>50</v>
      </c>
      <c r="C49" s="169" t="s">
        <v>44</v>
      </c>
      <c r="D49" s="169" t="s">
        <v>45</v>
      </c>
      <c r="E49" s="169" t="s">
        <v>51</v>
      </c>
      <c r="F49" s="169" t="s">
        <v>52</v>
      </c>
      <c r="G49" s="169" t="s">
        <v>53</v>
      </c>
      <c r="H49" s="169" t="s">
        <v>332</v>
      </c>
    </row>
    <row r="50" spans="1:8" ht="34.5" thickBot="1" x14ac:dyDescent="0.25">
      <c r="A50" s="70"/>
      <c r="B50" s="170" t="s">
        <v>373</v>
      </c>
      <c r="C50" s="170" t="s">
        <v>374</v>
      </c>
      <c r="D50" s="170" t="s">
        <v>59</v>
      </c>
      <c r="E50" s="170" t="s">
        <v>375</v>
      </c>
      <c r="F50" s="170" t="s">
        <v>376</v>
      </c>
      <c r="G50" s="170" t="s">
        <v>377</v>
      </c>
      <c r="H50" s="170" t="s">
        <v>378</v>
      </c>
    </row>
    <row r="51" spans="1:8" ht="15" x14ac:dyDescent="0.25">
      <c r="A51" s="70"/>
      <c r="B51" s="171" t="s">
        <v>54</v>
      </c>
      <c r="C51" s="280" t="str">
        <f t="shared" ref="C51:D62" si="12">C6</f>
        <v>RSDOILKERN1</v>
      </c>
      <c r="D51" s="280" t="str">
        <f t="shared" si="12"/>
        <v>Residential Kerosene Heating Oil - New 1 SH</v>
      </c>
      <c r="E51" s="281" t="s">
        <v>18</v>
      </c>
      <c r="F51" s="281" t="s">
        <v>379</v>
      </c>
      <c r="G51" s="281"/>
      <c r="H51" s="281" t="s">
        <v>380</v>
      </c>
    </row>
    <row r="52" spans="1:8" ht="15" x14ac:dyDescent="0.25">
      <c r="A52" s="70"/>
      <c r="B52" s="171"/>
      <c r="C52" s="282" t="str">
        <f t="shared" si="12"/>
        <v>RSDOILKERN2</v>
      </c>
      <c r="D52" s="282" t="str">
        <f t="shared" si="12"/>
        <v>Residential Kerosene Heating Oil - New 2 SH + WH</v>
      </c>
      <c r="E52" s="283" t="s">
        <v>18</v>
      </c>
      <c r="F52" s="283" t="s">
        <v>379</v>
      </c>
      <c r="G52" s="283"/>
      <c r="H52" s="283" t="s">
        <v>380</v>
      </c>
    </row>
    <row r="53" spans="1:8" ht="15" x14ac:dyDescent="0.25">
      <c r="A53" s="70"/>
      <c r="B53" s="171"/>
      <c r="C53" s="282" t="str">
        <f t="shared" si="12"/>
        <v>RSDOILKERN3</v>
      </c>
      <c r="D53" s="282" t="str">
        <f t="shared" si="12"/>
        <v>Residential Kerosene Heating Oil - New 3 SH+WH + Solar</v>
      </c>
      <c r="E53" s="283" t="s">
        <v>18</v>
      </c>
      <c r="F53" s="283" t="s">
        <v>379</v>
      </c>
      <c r="G53" s="283"/>
      <c r="H53" s="283" t="s">
        <v>380</v>
      </c>
    </row>
    <row r="54" spans="1:8" ht="15" x14ac:dyDescent="0.25">
      <c r="A54" s="70"/>
      <c r="B54" s="171"/>
      <c r="C54" s="282" t="str">
        <f t="shared" si="12"/>
        <v>RSDOILKERN4</v>
      </c>
      <c r="D54" s="282" t="str">
        <f t="shared" si="12"/>
        <v>Residential Kerosene Heating Oil - New 3 SH+WH + Wood Stove</v>
      </c>
      <c r="E54" s="284" t="s">
        <v>18</v>
      </c>
      <c r="F54" s="284" t="s">
        <v>379</v>
      </c>
      <c r="G54" s="283"/>
      <c r="H54" s="283"/>
    </row>
    <row r="55" spans="1:8" ht="15" x14ac:dyDescent="0.25">
      <c r="A55" s="70"/>
      <c r="B55" s="171"/>
      <c r="C55" s="282" t="str">
        <f t="shared" si="12"/>
        <v>RSDGASNATN1</v>
      </c>
      <c r="D55" s="282" t="str">
        <f t="shared" si="12"/>
        <v>Residential Natural Gas Heating - New 1 SH</v>
      </c>
      <c r="E55" s="283" t="s">
        <v>18</v>
      </c>
      <c r="F55" s="283" t="s">
        <v>379</v>
      </c>
      <c r="G55" s="283"/>
      <c r="H55" s="283" t="s">
        <v>380</v>
      </c>
    </row>
    <row r="56" spans="1:8" ht="15" x14ac:dyDescent="0.25">
      <c r="A56" s="70"/>
      <c r="B56" s="171"/>
      <c r="C56" s="282" t="str">
        <f t="shared" si="12"/>
        <v>RSDGASNATN2</v>
      </c>
      <c r="D56" s="282" t="str">
        <f t="shared" si="12"/>
        <v>Residential Natural Gas Heating - New 2 SH + WH</v>
      </c>
      <c r="E56" s="283" t="s">
        <v>18</v>
      </c>
      <c r="F56" s="283" t="s">
        <v>379</v>
      </c>
      <c r="G56" s="283"/>
      <c r="H56" s="283" t="s">
        <v>380</v>
      </c>
    </row>
    <row r="57" spans="1:8" ht="15" x14ac:dyDescent="0.25">
      <c r="A57" s="70"/>
      <c r="B57" s="171"/>
      <c r="C57" s="282" t="str">
        <f t="shared" si="12"/>
        <v>RSDGASNATN3</v>
      </c>
      <c r="D57" s="282" t="str">
        <f t="shared" si="12"/>
        <v>Residential Natural Gas Heating - New 3 SH + WH + Solar</v>
      </c>
      <c r="E57" s="283" t="s">
        <v>18</v>
      </c>
      <c r="F57" s="283" t="s">
        <v>379</v>
      </c>
      <c r="G57" s="283"/>
      <c r="H57" s="283" t="s">
        <v>380</v>
      </c>
    </row>
    <row r="58" spans="1:8" ht="15" x14ac:dyDescent="0.25">
      <c r="A58" s="70"/>
      <c r="B58" s="171"/>
      <c r="C58" s="282" t="str">
        <f t="shared" si="12"/>
        <v>RSDGASNATN4</v>
      </c>
      <c r="D58" s="282" t="str">
        <f t="shared" si="12"/>
        <v>Residential Natural Gas Heating - New 4 SH + WH + Wood Stove</v>
      </c>
      <c r="E58" s="283" t="s">
        <v>18</v>
      </c>
      <c r="F58" s="283" t="s">
        <v>379</v>
      </c>
      <c r="G58" s="283"/>
      <c r="H58" s="283" t="s">
        <v>380</v>
      </c>
    </row>
    <row r="59" spans="1:8" ht="15" x14ac:dyDescent="0.25">
      <c r="A59" s="70"/>
      <c r="B59" s="171"/>
      <c r="C59" s="282" t="str">
        <f t="shared" si="12"/>
        <v>RSDOILLPGN1</v>
      </c>
      <c r="D59" s="282" t="str">
        <f t="shared" si="12"/>
        <v>Residential Liquid Petroleum Gas- New 1 SH</v>
      </c>
      <c r="E59" s="283" t="s">
        <v>18</v>
      </c>
      <c r="F59" s="283" t="s">
        <v>379</v>
      </c>
      <c r="G59" s="283"/>
      <c r="H59" s="283" t="s">
        <v>380</v>
      </c>
    </row>
    <row r="60" spans="1:8" ht="15" x14ac:dyDescent="0.25">
      <c r="A60" s="70"/>
      <c r="B60" s="171"/>
      <c r="C60" s="282" t="str">
        <f t="shared" si="12"/>
        <v>RSDOILLPGN2</v>
      </c>
      <c r="D60" s="282" t="str">
        <f t="shared" si="12"/>
        <v>Residential Liquid Petroleum Gas- New 2 SH + WH</v>
      </c>
      <c r="E60" s="283" t="s">
        <v>18</v>
      </c>
      <c r="F60" s="283" t="s">
        <v>379</v>
      </c>
      <c r="G60" s="283"/>
      <c r="H60" s="283" t="s">
        <v>380</v>
      </c>
    </row>
    <row r="61" spans="1:8" ht="15" x14ac:dyDescent="0.25">
      <c r="A61" s="70"/>
      <c r="B61" s="171"/>
      <c r="C61" s="282" t="str">
        <f t="shared" si="12"/>
        <v>RSDBIOWOON1</v>
      </c>
      <c r="D61" s="282" t="str">
        <f t="shared" si="12"/>
        <v>Residential Biomass Boiler - New 1 SH</v>
      </c>
      <c r="E61" s="283" t="s">
        <v>18</v>
      </c>
      <c r="F61" s="283" t="s">
        <v>379</v>
      </c>
      <c r="G61" s="283"/>
      <c r="H61" s="283" t="s">
        <v>380</v>
      </c>
    </row>
    <row r="62" spans="1:8" ht="15.75" thickBot="1" x14ac:dyDescent="0.3">
      <c r="A62" s="70"/>
      <c r="B62" s="286"/>
      <c r="C62" s="285" t="str">
        <f t="shared" si="12"/>
        <v>RSDBIOWOON2</v>
      </c>
      <c r="D62" s="285" t="str">
        <f t="shared" si="12"/>
        <v>Residential Biomass Boiler - New 2 SH + WH</v>
      </c>
      <c r="E62" s="286" t="s">
        <v>18</v>
      </c>
      <c r="F62" s="286" t="s">
        <v>379</v>
      </c>
      <c r="G62" s="286"/>
      <c r="H62" s="286" t="s">
        <v>380</v>
      </c>
    </row>
    <row r="63" spans="1:8" ht="15.75" thickBot="1" x14ac:dyDescent="0.3">
      <c r="A63" s="70"/>
      <c r="B63" s="287"/>
      <c r="C63" s="288" t="str">
        <f>C19</f>
        <v>RSDELCN1</v>
      </c>
      <c r="D63" s="288" t="str">
        <f>D19</f>
        <v>Residential Electric Heater - New 1 SH</v>
      </c>
      <c r="E63" s="287" t="s">
        <v>18</v>
      </c>
      <c r="F63" s="287" t="s">
        <v>379</v>
      </c>
      <c r="G63" s="287"/>
      <c r="H63" s="287" t="s">
        <v>380</v>
      </c>
    </row>
    <row r="64" spans="1:8" ht="15" x14ac:dyDescent="0.25">
      <c r="A64" s="70"/>
      <c r="B64" s="281"/>
      <c r="C64" s="280" t="str">
        <f t="shared" ref="C64:D70" si="13">C21</f>
        <v>RSDELCHPN1</v>
      </c>
      <c r="D64" s="280" t="str">
        <f t="shared" si="13"/>
        <v>Residential Electric Heat Pump - Air to Air - SH</v>
      </c>
      <c r="E64" s="281" t="s">
        <v>18</v>
      </c>
      <c r="F64" s="281" t="s">
        <v>379</v>
      </c>
      <c r="G64" s="281"/>
      <c r="H64" s="281" t="s">
        <v>380</v>
      </c>
    </row>
    <row r="65" spans="1:12" ht="15" x14ac:dyDescent="0.25">
      <c r="A65" s="70"/>
      <c r="B65" s="283"/>
      <c r="C65" s="282" t="str">
        <f t="shared" si="13"/>
        <v>RSDELCHPN2</v>
      </c>
      <c r="D65" s="282" t="str">
        <f t="shared" si="13"/>
        <v>Residential Electric Heat Pump - Air to Air - SH + SC</v>
      </c>
      <c r="E65" s="283" t="s">
        <v>18</v>
      </c>
      <c r="F65" s="283" t="s">
        <v>379</v>
      </c>
      <c r="G65" s="283"/>
      <c r="H65" s="283" t="s">
        <v>380</v>
      </c>
    </row>
    <row r="66" spans="1:12" ht="15" customHeight="1" x14ac:dyDescent="0.25">
      <c r="A66" s="70"/>
      <c r="B66" s="283"/>
      <c r="C66" s="282" t="str">
        <f t="shared" si="13"/>
        <v>RSDELCHPN3</v>
      </c>
      <c r="D66" s="282" t="str">
        <f t="shared" si="13"/>
        <v>Residential Electric Heat Pump - Air to Water - SH</v>
      </c>
      <c r="E66" s="283" t="s">
        <v>18</v>
      </c>
      <c r="F66" s="283" t="s">
        <v>379</v>
      </c>
      <c r="G66" s="283"/>
      <c r="H66" s="283" t="s">
        <v>380</v>
      </c>
    </row>
    <row r="67" spans="1:12" ht="15" x14ac:dyDescent="0.25">
      <c r="A67" s="70"/>
      <c r="B67" s="283"/>
      <c r="C67" s="282" t="str">
        <f t="shared" si="13"/>
        <v>RSDELCHPN4</v>
      </c>
      <c r="D67" s="282" t="str">
        <f t="shared" si="13"/>
        <v>Residential Electric Heat Pump - Air to Water - SH + WH</v>
      </c>
      <c r="E67" s="283" t="s">
        <v>18</v>
      </c>
      <c r="F67" s="283" t="s">
        <v>379</v>
      </c>
      <c r="G67" s="283"/>
      <c r="H67" s="283" t="s">
        <v>380</v>
      </c>
    </row>
    <row r="68" spans="1:12" ht="15" x14ac:dyDescent="0.25">
      <c r="A68" s="70"/>
      <c r="B68" s="283"/>
      <c r="C68" s="282" t="str">
        <f t="shared" si="13"/>
        <v>RSDELCHPN5</v>
      </c>
      <c r="D68" s="282" t="str">
        <f t="shared" si="13"/>
        <v>Residential Electric Heat Pump - Air to Water - SH + WH + Solar</v>
      </c>
      <c r="E68" s="283" t="s">
        <v>18</v>
      </c>
      <c r="F68" s="283" t="s">
        <v>379</v>
      </c>
      <c r="G68" s="283"/>
      <c r="H68" s="283" t="s">
        <v>380</v>
      </c>
      <c r="K68" s="70"/>
      <c r="L68" s="70"/>
    </row>
    <row r="69" spans="1:12" ht="15" x14ac:dyDescent="0.25">
      <c r="A69" s="70"/>
      <c r="B69" s="283"/>
      <c r="C69" s="282" t="str">
        <f t="shared" si="13"/>
        <v>RSDELCHPN6</v>
      </c>
      <c r="D69" s="282" t="str">
        <f t="shared" si="13"/>
        <v>Residential Electric Heat Pump - Ground to Water - SH</v>
      </c>
      <c r="E69" s="283" t="s">
        <v>18</v>
      </c>
      <c r="F69" s="283" t="s">
        <v>379</v>
      </c>
      <c r="G69" s="283"/>
      <c r="H69" s="283" t="s">
        <v>380</v>
      </c>
      <c r="K69" s="70"/>
      <c r="L69" s="70"/>
    </row>
    <row r="70" spans="1:12" ht="15.75" thickBot="1" x14ac:dyDescent="0.3">
      <c r="A70" s="70"/>
      <c r="B70" s="289"/>
      <c r="C70" s="285" t="str">
        <f t="shared" si="13"/>
        <v>RSDELCHPN7</v>
      </c>
      <c r="D70" s="285" t="str">
        <f t="shared" si="13"/>
        <v>Residential Electric Heat Pump - Ground to Water - SH + SC</v>
      </c>
      <c r="E70" s="286" t="s">
        <v>18</v>
      </c>
      <c r="F70" s="286" t="s">
        <v>379</v>
      </c>
      <c r="G70" s="286"/>
      <c r="H70" s="286" t="s">
        <v>380</v>
      </c>
      <c r="K70" s="70"/>
      <c r="L70" s="70"/>
    </row>
    <row r="71" spans="1:12" ht="15" x14ac:dyDescent="0.25">
      <c r="A71" s="70"/>
      <c r="B71" s="290"/>
      <c r="C71" s="280" t="str">
        <f>C29</f>
        <v>RSDHPGASN1</v>
      </c>
      <c r="D71" s="280" t="str">
        <f>D29</f>
        <v>Residential Gas Absorption Heat Pump - Air to Water - SH + WH</v>
      </c>
      <c r="E71" s="281" t="s">
        <v>18</v>
      </c>
      <c r="F71" s="281" t="s">
        <v>379</v>
      </c>
      <c r="G71" s="281"/>
      <c r="H71" s="281" t="s">
        <v>380</v>
      </c>
      <c r="K71" s="70"/>
      <c r="L71" s="70"/>
    </row>
    <row r="72" spans="1:12" ht="15.75" thickBot="1" x14ac:dyDescent="0.3">
      <c r="A72" s="70"/>
      <c r="B72" s="289"/>
      <c r="C72" s="285" t="str">
        <f>C30</f>
        <v>RSDHPGASN2</v>
      </c>
      <c r="D72" s="285" t="str">
        <f>D30</f>
        <v>Residential Gas Engine Heat Pump - Air to Water - SH + WH</v>
      </c>
      <c r="E72" s="286" t="s">
        <v>18</v>
      </c>
      <c r="F72" s="286" t="s">
        <v>379</v>
      </c>
      <c r="G72" s="286"/>
      <c r="H72" s="286" t="s">
        <v>380</v>
      </c>
      <c r="I72" s="168"/>
    </row>
    <row r="73" spans="1:12" ht="15.75" thickBot="1" x14ac:dyDescent="0.3">
      <c r="A73" s="70"/>
      <c r="B73" s="290"/>
      <c r="C73" s="280" t="str">
        <f>C32</f>
        <v>RSDHHPN1</v>
      </c>
      <c r="D73" s="280" t="str">
        <f>D32</f>
        <v>Residential Gas Hybrid Heat Pump - Air to Water - SH + WH</v>
      </c>
      <c r="E73" s="281" t="s">
        <v>18</v>
      </c>
      <c r="F73" s="281" t="s">
        <v>379</v>
      </c>
      <c r="G73" s="281"/>
      <c r="H73" s="281" t="s">
        <v>380</v>
      </c>
      <c r="I73" s="168"/>
    </row>
    <row r="74" spans="1:12" ht="15" x14ac:dyDescent="0.25">
      <c r="A74" s="70"/>
      <c r="B74" s="290"/>
      <c r="C74" s="280" t="str">
        <f>C34</f>
        <v>RSDHETN1</v>
      </c>
      <c r="D74" s="280" t="str">
        <f>D34</f>
        <v>Residential District Heating Centralized - SH + WH</v>
      </c>
      <c r="E74" s="281" t="s">
        <v>18</v>
      </c>
      <c r="F74" s="281" t="s">
        <v>379</v>
      </c>
      <c r="G74" s="281"/>
      <c r="H74" s="281" t="s">
        <v>380</v>
      </c>
      <c r="I74" s="168"/>
    </row>
    <row r="75" spans="1:12" ht="15" x14ac:dyDescent="0.25">
      <c r="A75" s="70"/>
      <c r="B75" s="291"/>
      <c r="C75" s="282" t="str">
        <f>C35</f>
        <v>RSDHETN2</v>
      </c>
      <c r="D75" s="282" t="str">
        <f>D35</f>
        <v>Residential District Heating Decentralized - SH + WH</v>
      </c>
      <c r="E75" s="283" t="s">
        <v>18</v>
      </c>
      <c r="F75" s="283" t="s">
        <v>379</v>
      </c>
      <c r="G75" s="283"/>
      <c r="H75" s="283" t="s">
        <v>380</v>
      </c>
      <c r="I75" s="70"/>
    </row>
    <row r="76" spans="1:12" ht="15" x14ac:dyDescent="0.25">
      <c r="A76" s="70"/>
      <c r="B76" s="291"/>
      <c r="C76" s="282" t="str">
        <f t="shared" ref="C76:D80" si="14">C37</f>
        <v>RSDELCWHN1</v>
      </c>
      <c r="D76" s="282" t="str">
        <f t="shared" si="14"/>
        <v xml:space="preserve">Residential Electric Water Heater </v>
      </c>
      <c r="E76" s="283" t="s">
        <v>18</v>
      </c>
      <c r="F76" s="283" t="s">
        <v>379</v>
      </c>
      <c r="G76" s="283"/>
      <c r="H76" s="283" t="s">
        <v>380</v>
      </c>
      <c r="I76" s="70"/>
    </row>
    <row r="77" spans="1:12" ht="15" x14ac:dyDescent="0.25">
      <c r="B77" s="22"/>
      <c r="C77" s="282" t="str">
        <f t="shared" si="14"/>
        <v>RSDRENSOLWHN1</v>
      </c>
      <c r="D77" s="282" t="str">
        <f t="shared" si="14"/>
        <v xml:space="preserve">Residential Solar Water Heater </v>
      </c>
      <c r="E77" s="283" t="s">
        <v>18</v>
      </c>
      <c r="F77" s="283" t="s">
        <v>379</v>
      </c>
      <c r="G77" s="283"/>
      <c r="H77" s="283" t="s">
        <v>380</v>
      </c>
    </row>
    <row r="78" spans="1:12" ht="15" x14ac:dyDescent="0.25">
      <c r="B78" s="22"/>
      <c r="C78" s="282" t="str">
        <f t="shared" si="14"/>
        <v>RSDGASNATWHN1</v>
      </c>
      <c r="D78" s="282" t="str">
        <f t="shared" si="14"/>
        <v xml:space="preserve">Residential Gas Water Heater </v>
      </c>
      <c r="E78" s="283" t="s">
        <v>18</v>
      </c>
      <c r="F78" s="283" t="s">
        <v>379</v>
      </c>
      <c r="G78" s="283"/>
      <c r="H78" s="283" t="s">
        <v>380</v>
      </c>
    </row>
    <row r="79" spans="1:12" ht="15.75" thickBot="1" x14ac:dyDescent="0.3">
      <c r="B79" s="292"/>
      <c r="C79" s="285" t="str">
        <f t="shared" si="14"/>
        <v>RSDBIOWOOWHN1</v>
      </c>
      <c r="D79" s="285" t="str">
        <f t="shared" si="14"/>
        <v xml:space="preserve">Residential Biomass Water Heater </v>
      </c>
      <c r="E79" s="286" t="s">
        <v>18</v>
      </c>
      <c r="F79" s="286" t="s">
        <v>379</v>
      </c>
      <c r="G79" s="286"/>
      <c r="H79" s="286" t="s">
        <v>380</v>
      </c>
    </row>
    <row r="80" spans="1:12" ht="15" x14ac:dyDescent="0.25">
      <c r="C80" s="113" t="str">
        <f t="shared" si="14"/>
        <v>RSDOILLPGWHN1</v>
      </c>
      <c r="D80" s="113" t="str">
        <f t="shared" si="14"/>
        <v xml:space="preserve">Residential Liquid Petroleum Gas Water Heater </v>
      </c>
      <c r="E80" s="171" t="s">
        <v>18</v>
      </c>
      <c r="F80" s="171" t="s">
        <v>379</v>
      </c>
      <c r="G80" s="171"/>
      <c r="H80" s="171" t="s">
        <v>380</v>
      </c>
    </row>
    <row r="81" spans="1:9" ht="15" x14ac:dyDescent="0.25">
      <c r="C81" s="113" t="str">
        <f>C43</f>
        <v>RSDELCACN1</v>
      </c>
      <c r="D81" s="113" t="str">
        <f>D43</f>
        <v>Residential Electric Air Conditioning</v>
      </c>
      <c r="E81" s="171" t="s">
        <v>18</v>
      </c>
      <c r="F81" s="171" t="s">
        <v>379</v>
      </c>
      <c r="G81" s="171"/>
      <c r="H81" s="171" t="s">
        <v>380</v>
      </c>
    </row>
    <row r="82" spans="1:9" x14ac:dyDescent="0.2">
      <c r="C82" s="113"/>
    </row>
    <row r="85" spans="1:9" x14ac:dyDescent="0.2">
      <c r="A85" s="176" t="s">
        <v>30</v>
      </c>
      <c r="B85" s="176"/>
      <c r="C85" s="168"/>
      <c r="D85" s="168"/>
      <c r="E85" s="168"/>
      <c r="F85" s="168"/>
      <c r="G85" s="168"/>
      <c r="H85" s="168"/>
      <c r="I85" s="168"/>
    </row>
    <row r="86" spans="1:9" x14ac:dyDescent="0.2">
      <c r="A86" s="169" t="s">
        <v>412</v>
      </c>
      <c r="B86" s="169" t="s">
        <v>117</v>
      </c>
      <c r="C86" s="169" t="s">
        <v>31</v>
      </c>
      <c r="D86" s="169" t="s">
        <v>32</v>
      </c>
      <c r="E86" s="169" t="s">
        <v>33</v>
      </c>
      <c r="F86" s="169" t="s">
        <v>34</v>
      </c>
      <c r="G86" s="169" t="s">
        <v>35</v>
      </c>
      <c r="H86" s="169" t="s">
        <v>36</v>
      </c>
    </row>
    <row r="87" spans="1:9" ht="45" x14ac:dyDescent="0.2">
      <c r="A87" s="295" t="s">
        <v>413</v>
      </c>
      <c r="B87" s="296" t="s">
        <v>414</v>
      </c>
      <c r="C87" s="296" t="s">
        <v>37</v>
      </c>
      <c r="D87" s="296" t="s">
        <v>38</v>
      </c>
      <c r="E87" s="296" t="s">
        <v>33</v>
      </c>
      <c r="F87" s="296" t="s">
        <v>415</v>
      </c>
      <c r="G87" s="296" t="s">
        <v>39</v>
      </c>
      <c r="H87" s="296" t="s">
        <v>40</v>
      </c>
    </row>
    <row r="88" spans="1:9" ht="15" x14ac:dyDescent="0.25">
      <c r="A88" s="291" t="s">
        <v>416</v>
      </c>
      <c r="B88" s="282" t="str">
        <f>_xlfn.TEXTJOIN(",",TRUE,IF(LEFT([1]Regions!$C$3,1)&lt;&gt;"*",[1]Regions!$C$3,""),IF(LEFT([1]Regions!$D$3,1)&lt;&gt;"*",[1]Regions!$D$3,""))</f>
        <v>IE,National</v>
      </c>
      <c r="C88" s="282" t="s">
        <v>518</v>
      </c>
      <c r="D88" s="283" t="s">
        <v>525</v>
      </c>
      <c r="E88" s="283" t="s">
        <v>524</v>
      </c>
      <c r="F88" s="283"/>
      <c r="G88" s="283"/>
      <c r="H88" s="291"/>
      <c r="I88" s="168"/>
    </row>
    <row r="89" spans="1:9" ht="15" x14ac:dyDescent="0.25">
      <c r="A89" s="22"/>
      <c r="B89" s="282" t="str">
        <f>_xlfn.TEXTJOIN(",",TRUE,IF(LEFT([1]Regions!$C$3,1)&lt;&gt;"*",[1]Regions!$C$3,""),IF(LEFT([1]Regions!$D$3,1)&lt;&gt;"*",[1]Regions!$D$3,""))</f>
        <v>IE,National</v>
      </c>
      <c r="C89" s="282" t="s">
        <v>519</v>
      </c>
      <c r="D89" s="283" t="s">
        <v>422</v>
      </c>
      <c r="E89" s="283" t="s">
        <v>524</v>
      </c>
      <c r="F89" s="283"/>
      <c r="G89" s="283"/>
      <c r="H89" s="22"/>
      <c r="I89" s="168"/>
    </row>
    <row r="90" spans="1:9" ht="15" x14ac:dyDescent="0.25">
      <c r="A90" s="22"/>
      <c r="B90" s="282" t="str">
        <f>_xlfn.TEXTJOIN(",",TRUE,IF(LEFT([1]Regions!$C$3,1)&lt;&gt;"*",[1]Regions!$C$3,""),IF(LEFT([1]Regions!$D$3,1)&lt;&gt;"*",[1]Regions!$D$3,""))</f>
        <v>IE,National</v>
      </c>
      <c r="C90" s="282" t="s">
        <v>520</v>
      </c>
      <c r="D90" s="283" t="s">
        <v>424</v>
      </c>
      <c r="E90" s="283" t="s">
        <v>524</v>
      </c>
      <c r="F90" s="283"/>
      <c r="G90" s="283"/>
      <c r="H90" s="22"/>
      <c r="I90" s="168"/>
    </row>
    <row r="91" spans="1:9" ht="15" x14ac:dyDescent="0.25">
      <c r="A91" s="291"/>
      <c r="B91" s="282" t="str">
        <f>_xlfn.TEXTJOIN(",",TRUE,IF(LEFT([1]Regions!$C$3,1)&lt;&gt;"*",[1]Regions!$C$3,""),IF(LEFT([1]Regions!$D$3,1)&lt;&gt;"*",[1]Regions!$D$3,""))</f>
        <v>IE,National</v>
      </c>
      <c r="C91" s="282" t="s">
        <v>521</v>
      </c>
      <c r="D91" s="283" t="s">
        <v>526</v>
      </c>
      <c r="E91" s="283" t="s">
        <v>524</v>
      </c>
      <c r="F91" s="283"/>
      <c r="G91" s="283"/>
      <c r="H91" s="291"/>
      <c r="I91" s="168"/>
    </row>
    <row r="92" spans="1:9" ht="15" x14ac:dyDescent="0.25">
      <c r="A92" s="22"/>
      <c r="B92" s="282" t="str">
        <f>_xlfn.TEXTJOIN(",",TRUE,IF(LEFT([1]Regions!$C$3,1)&lt;&gt;"*",[1]Regions!$C$3,""),IF(LEFT([1]Regions!$D$3,1)&lt;&gt;"*",[1]Regions!$D$3,""))</f>
        <v>IE,National</v>
      </c>
      <c r="C92" s="282" t="s">
        <v>522</v>
      </c>
      <c r="D92" s="283" t="s">
        <v>527</v>
      </c>
      <c r="E92" s="283" t="s">
        <v>524</v>
      </c>
      <c r="F92" s="283"/>
      <c r="G92" s="283"/>
      <c r="H92" s="22"/>
      <c r="I92" s="168"/>
    </row>
    <row r="93" spans="1:9" ht="15" x14ac:dyDescent="0.25">
      <c r="A93" s="22"/>
      <c r="B93" s="282" t="str">
        <f>_xlfn.TEXTJOIN(",",TRUE,IF(LEFT([1]Regions!$C$3,1)&lt;&gt;"*",[1]Regions!$C$3,""),IF(LEFT([1]Regions!$D$3,1)&lt;&gt;"*",[1]Regions!$D$3,""))</f>
        <v>IE,National</v>
      </c>
      <c r="C93" s="282" t="s">
        <v>523</v>
      </c>
      <c r="D93" s="283" t="s">
        <v>528</v>
      </c>
      <c r="E93" s="283" t="s">
        <v>524</v>
      </c>
      <c r="F93" s="283"/>
      <c r="G93" s="283"/>
      <c r="H93" s="22"/>
    </row>
    <row r="110" ht="14.25" customHeight="1" x14ac:dyDescent="0.2"/>
  </sheetData>
  <mergeCells count="10">
    <mergeCell ref="U4:X4"/>
    <mergeCell ref="U5:X5"/>
    <mergeCell ref="G4:J4"/>
    <mergeCell ref="K4:N4"/>
    <mergeCell ref="O4:R4"/>
    <mergeCell ref="S4:T4"/>
    <mergeCell ref="S5:T5"/>
    <mergeCell ref="O5:R5"/>
    <mergeCell ref="K5:N5"/>
    <mergeCell ref="G5:J5"/>
  </mergeCells>
  <phoneticPr fontId="7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D0172-8312-40B1-9B5A-8DF7E42AC88D}">
  <dimension ref="A1:AS91"/>
  <sheetViews>
    <sheetView workbookViewId="0">
      <selection activeCell="E12" sqref="E12"/>
    </sheetView>
  </sheetViews>
  <sheetFormatPr defaultRowHeight="15" x14ac:dyDescent="0.25"/>
  <cols>
    <col min="1" max="1" width="5.85546875" style="77" customWidth="1"/>
    <col min="2" max="2" width="25.140625" style="77" customWidth="1"/>
    <col min="3" max="3" width="35.42578125" style="77" customWidth="1"/>
    <col min="4" max="4" width="22.5703125" style="77" customWidth="1"/>
    <col min="5" max="5" width="21.140625" style="111" customWidth="1"/>
    <col min="6" max="6" width="21.140625" style="111" hidden="1" customWidth="1"/>
    <col min="7" max="7" width="19.5703125" style="111" customWidth="1"/>
    <col min="8" max="8" width="14.7109375" style="86" customWidth="1"/>
    <col min="9" max="9" width="20.42578125" style="86" hidden="1" customWidth="1"/>
    <col min="10" max="11" width="21" style="86" hidden="1" customWidth="1"/>
    <col min="12" max="17" width="21" style="86" customWidth="1"/>
    <col min="18" max="20" width="20.85546875" style="77" hidden="1" customWidth="1"/>
    <col min="21" max="26" width="20.85546875" style="77" customWidth="1"/>
    <col min="27" max="30" width="23.85546875" style="77" customWidth="1"/>
    <col min="31" max="31" width="23.85546875" style="111" customWidth="1"/>
    <col min="32" max="32" width="21" style="77" customWidth="1"/>
    <col min="33" max="33" width="21" style="111" customWidth="1"/>
    <col min="34" max="34" width="29.140625" style="77" hidden="1" customWidth="1"/>
    <col min="35" max="35" width="16.5703125" style="76" hidden="1" customWidth="1"/>
    <col min="36" max="45" width="9.140625" style="76"/>
    <col min="46" max="52" width="20.42578125" style="77" customWidth="1"/>
    <col min="53" max="64" width="20.5703125" style="77" customWidth="1"/>
    <col min="65" max="76" width="22.42578125" style="77" customWidth="1"/>
    <col min="77" max="88" width="19.7109375" style="77" customWidth="1"/>
    <col min="89" max="100" width="22.42578125" style="77" customWidth="1"/>
    <col min="101" max="112" width="20.28515625" style="77" customWidth="1"/>
    <col min="113" max="124" width="23.140625" style="77" customWidth="1"/>
    <col min="125" max="270" width="9.140625" style="77"/>
    <col min="271" max="271" width="5.85546875" style="77" customWidth="1"/>
    <col min="272" max="272" width="18.7109375" style="77" customWidth="1"/>
    <col min="273" max="273" width="41.28515625" style="77" customWidth="1"/>
    <col min="274" max="274" width="22.5703125" style="77" customWidth="1"/>
    <col min="275" max="275" width="21.140625" style="77" customWidth="1"/>
    <col min="276" max="276" width="19.5703125" style="77" customWidth="1"/>
    <col min="277" max="280" width="20.85546875" style="77" customWidth="1"/>
    <col min="281" max="284" width="23.85546875" style="77" customWidth="1"/>
    <col min="285" max="296" width="21" style="77" customWidth="1"/>
    <col min="297" max="308" width="20.42578125" style="77" customWidth="1"/>
    <col min="309" max="320" width="20.5703125" style="77" customWidth="1"/>
    <col min="321" max="332" width="22.42578125" style="77" customWidth="1"/>
    <col min="333" max="344" width="19.7109375" style="77" customWidth="1"/>
    <col min="345" max="356" width="22.42578125" style="77" customWidth="1"/>
    <col min="357" max="368" width="20.28515625" style="77" customWidth="1"/>
    <col min="369" max="380" width="23.140625" style="77" customWidth="1"/>
    <col min="381" max="526" width="9.140625" style="77"/>
    <col min="527" max="527" width="5.85546875" style="77" customWidth="1"/>
    <col min="528" max="528" width="18.7109375" style="77" customWidth="1"/>
    <col min="529" max="529" width="41.28515625" style="77" customWidth="1"/>
    <col min="530" max="530" width="22.5703125" style="77" customWidth="1"/>
    <col min="531" max="531" width="21.140625" style="77" customWidth="1"/>
    <col min="532" max="532" width="19.5703125" style="77" customWidth="1"/>
    <col min="533" max="536" width="20.85546875" style="77" customWidth="1"/>
    <col min="537" max="540" width="23.85546875" style="77" customWidth="1"/>
    <col min="541" max="552" width="21" style="77" customWidth="1"/>
    <col min="553" max="564" width="20.42578125" style="77" customWidth="1"/>
    <col min="565" max="576" width="20.5703125" style="77" customWidth="1"/>
    <col min="577" max="588" width="22.42578125" style="77" customWidth="1"/>
    <col min="589" max="600" width="19.7109375" style="77" customWidth="1"/>
    <col min="601" max="612" width="22.42578125" style="77" customWidth="1"/>
    <col min="613" max="624" width="20.28515625" style="77" customWidth="1"/>
    <col min="625" max="636" width="23.140625" style="77" customWidth="1"/>
    <col min="637" max="782" width="9.140625" style="77"/>
    <col min="783" max="783" width="5.85546875" style="77" customWidth="1"/>
    <col min="784" max="784" width="18.7109375" style="77" customWidth="1"/>
    <col min="785" max="785" width="41.28515625" style="77" customWidth="1"/>
    <col min="786" max="786" width="22.5703125" style="77" customWidth="1"/>
    <col min="787" max="787" width="21.140625" style="77" customWidth="1"/>
    <col min="788" max="788" width="19.5703125" style="77" customWidth="1"/>
    <col min="789" max="792" width="20.85546875" style="77" customWidth="1"/>
    <col min="793" max="796" width="23.85546875" style="77" customWidth="1"/>
    <col min="797" max="808" width="21" style="77" customWidth="1"/>
    <col min="809" max="820" width="20.42578125" style="77" customWidth="1"/>
    <col min="821" max="832" width="20.5703125" style="77" customWidth="1"/>
    <col min="833" max="844" width="22.42578125" style="77" customWidth="1"/>
    <col min="845" max="856" width="19.7109375" style="77" customWidth="1"/>
    <col min="857" max="868" width="22.42578125" style="77" customWidth="1"/>
    <col min="869" max="880" width="20.28515625" style="77" customWidth="1"/>
    <col min="881" max="892" width="23.140625" style="77" customWidth="1"/>
    <col min="893" max="1038" width="9.140625" style="77"/>
    <col min="1039" max="1039" width="5.85546875" style="77" customWidth="1"/>
    <col min="1040" max="1040" width="18.7109375" style="77" customWidth="1"/>
    <col min="1041" max="1041" width="41.28515625" style="77" customWidth="1"/>
    <col min="1042" max="1042" width="22.5703125" style="77" customWidth="1"/>
    <col min="1043" max="1043" width="21.140625" style="77" customWidth="1"/>
    <col min="1044" max="1044" width="19.5703125" style="77" customWidth="1"/>
    <col min="1045" max="1048" width="20.85546875" style="77" customWidth="1"/>
    <col min="1049" max="1052" width="23.85546875" style="77" customWidth="1"/>
    <col min="1053" max="1064" width="21" style="77" customWidth="1"/>
    <col min="1065" max="1076" width="20.42578125" style="77" customWidth="1"/>
    <col min="1077" max="1088" width="20.5703125" style="77" customWidth="1"/>
    <col min="1089" max="1100" width="22.42578125" style="77" customWidth="1"/>
    <col min="1101" max="1112" width="19.7109375" style="77" customWidth="1"/>
    <col min="1113" max="1124" width="22.42578125" style="77" customWidth="1"/>
    <col min="1125" max="1136" width="20.28515625" style="77" customWidth="1"/>
    <col min="1137" max="1148" width="23.140625" style="77" customWidth="1"/>
    <col min="1149" max="1294" width="9.140625" style="77"/>
    <col min="1295" max="1295" width="5.85546875" style="77" customWidth="1"/>
    <col min="1296" max="1296" width="18.7109375" style="77" customWidth="1"/>
    <col min="1297" max="1297" width="41.28515625" style="77" customWidth="1"/>
    <col min="1298" max="1298" width="22.5703125" style="77" customWidth="1"/>
    <col min="1299" max="1299" width="21.140625" style="77" customWidth="1"/>
    <col min="1300" max="1300" width="19.5703125" style="77" customWidth="1"/>
    <col min="1301" max="1304" width="20.85546875" style="77" customWidth="1"/>
    <col min="1305" max="1308" width="23.85546875" style="77" customWidth="1"/>
    <col min="1309" max="1320" width="21" style="77" customWidth="1"/>
    <col min="1321" max="1332" width="20.42578125" style="77" customWidth="1"/>
    <col min="1333" max="1344" width="20.5703125" style="77" customWidth="1"/>
    <col min="1345" max="1356" width="22.42578125" style="77" customWidth="1"/>
    <col min="1357" max="1368" width="19.7109375" style="77" customWidth="1"/>
    <col min="1369" max="1380" width="22.42578125" style="77" customWidth="1"/>
    <col min="1381" max="1392" width="20.28515625" style="77" customWidth="1"/>
    <col min="1393" max="1404" width="23.140625" style="77" customWidth="1"/>
    <col min="1405" max="1550" width="9.140625" style="77"/>
    <col min="1551" max="1551" width="5.85546875" style="77" customWidth="1"/>
    <col min="1552" max="1552" width="18.7109375" style="77" customWidth="1"/>
    <col min="1553" max="1553" width="41.28515625" style="77" customWidth="1"/>
    <col min="1554" max="1554" width="22.5703125" style="77" customWidth="1"/>
    <col min="1555" max="1555" width="21.140625" style="77" customWidth="1"/>
    <col min="1556" max="1556" width="19.5703125" style="77" customWidth="1"/>
    <col min="1557" max="1560" width="20.85546875" style="77" customWidth="1"/>
    <col min="1561" max="1564" width="23.85546875" style="77" customWidth="1"/>
    <col min="1565" max="1576" width="21" style="77" customWidth="1"/>
    <col min="1577" max="1588" width="20.42578125" style="77" customWidth="1"/>
    <col min="1589" max="1600" width="20.5703125" style="77" customWidth="1"/>
    <col min="1601" max="1612" width="22.42578125" style="77" customWidth="1"/>
    <col min="1613" max="1624" width="19.7109375" style="77" customWidth="1"/>
    <col min="1625" max="1636" width="22.42578125" style="77" customWidth="1"/>
    <col min="1637" max="1648" width="20.28515625" style="77" customWidth="1"/>
    <col min="1649" max="1660" width="23.140625" style="77" customWidth="1"/>
    <col min="1661" max="1806" width="9.140625" style="77"/>
    <col min="1807" max="1807" width="5.85546875" style="77" customWidth="1"/>
    <col min="1808" max="1808" width="18.7109375" style="77" customWidth="1"/>
    <col min="1809" max="1809" width="41.28515625" style="77" customWidth="1"/>
    <col min="1810" max="1810" width="22.5703125" style="77" customWidth="1"/>
    <col min="1811" max="1811" width="21.140625" style="77" customWidth="1"/>
    <col min="1812" max="1812" width="19.5703125" style="77" customWidth="1"/>
    <col min="1813" max="1816" width="20.85546875" style="77" customWidth="1"/>
    <col min="1817" max="1820" width="23.85546875" style="77" customWidth="1"/>
    <col min="1821" max="1832" width="21" style="77" customWidth="1"/>
    <col min="1833" max="1844" width="20.42578125" style="77" customWidth="1"/>
    <col min="1845" max="1856" width="20.5703125" style="77" customWidth="1"/>
    <col min="1857" max="1868" width="22.42578125" style="77" customWidth="1"/>
    <col min="1869" max="1880" width="19.7109375" style="77" customWidth="1"/>
    <col min="1881" max="1892" width="22.42578125" style="77" customWidth="1"/>
    <col min="1893" max="1904" width="20.28515625" style="77" customWidth="1"/>
    <col min="1905" max="1916" width="23.140625" style="77" customWidth="1"/>
    <col min="1917" max="2062" width="9.140625" style="77"/>
    <col min="2063" max="2063" width="5.85546875" style="77" customWidth="1"/>
    <col min="2064" max="2064" width="18.7109375" style="77" customWidth="1"/>
    <col min="2065" max="2065" width="41.28515625" style="77" customWidth="1"/>
    <col min="2066" max="2066" width="22.5703125" style="77" customWidth="1"/>
    <col min="2067" max="2067" width="21.140625" style="77" customWidth="1"/>
    <col min="2068" max="2068" width="19.5703125" style="77" customWidth="1"/>
    <col min="2069" max="2072" width="20.85546875" style="77" customWidth="1"/>
    <col min="2073" max="2076" width="23.85546875" style="77" customWidth="1"/>
    <col min="2077" max="2088" width="21" style="77" customWidth="1"/>
    <col min="2089" max="2100" width="20.42578125" style="77" customWidth="1"/>
    <col min="2101" max="2112" width="20.5703125" style="77" customWidth="1"/>
    <col min="2113" max="2124" width="22.42578125" style="77" customWidth="1"/>
    <col min="2125" max="2136" width="19.7109375" style="77" customWidth="1"/>
    <col min="2137" max="2148" width="22.42578125" style="77" customWidth="1"/>
    <col min="2149" max="2160" width="20.28515625" style="77" customWidth="1"/>
    <col min="2161" max="2172" width="23.140625" style="77" customWidth="1"/>
    <col min="2173" max="2318" width="9.140625" style="77"/>
    <col min="2319" max="2319" width="5.85546875" style="77" customWidth="1"/>
    <col min="2320" max="2320" width="18.7109375" style="77" customWidth="1"/>
    <col min="2321" max="2321" width="41.28515625" style="77" customWidth="1"/>
    <col min="2322" max="2322" width="22.5703125" style="77" customWidth="1"/>
    <col min="2323" max="2323" width="21.140625" style="77" customWidth="1"/>
    <col min="2324" max="2324" width="19.5703125" style="77" customWidth="1"/>
    <col min="2325" max="2328" width="20.85546875" style="77" customWidth="1"/>
    <col min="2329" max="2332" width="23.85546875" style="77" customWidth="1"/>
    <col min="2333" max="2344" width="21" style="77" customWidth="1"/>
    <col min="2345" max="2356" width="20.42578125" style="77" customWidth="1"/>
    <col min="2357" max="2368" width="20.5703125" style="77" customWidth="1"/>
    <col min="2369" max="2380" width="22.42578125" style="77" customWidth="1"/>
    <col min="2381" max="2392" width="19.7109375" style="77" customWidth="1"/>
    <col min="2393" max="2404" width="22.42578125" style="77" customWidth="1"/>
    <col min="2405" max="2416" width="20.28515625" style="77" customWidth="1"/>
    <col min="2417" max="2428" width="23.140625" style="77" customWidth="1"/>
    <col min="2429" max="2574" width="9.140625" style="77"/>
    <col min="2575" max="2575" width="5.85546875" style="77" customWidth="1"/>
    <col min="2576" max="2576" width="18.7109375" style="77" customWidth="1"/>
    <col min="2577" max="2577" width="41.28515625" style="77" customWidth="1"/>
    <col min="2578" max="2578" width="22.5703125" style="77" customWidth="1"/>
    <col min="2579" max="2579" width="21.140625" style="77" customWidth="1"/>
    <col min="2580" max="2580" width="19.5703125" style="77" customWidth="1"/>
    <col min="2581" max="2584" width="20.85546875" style="77" customWidth="1"/>
    <col min="2585" max="2588" width="23.85546875" style="77" customWidth="1"/>
    <col min="2589" max="2600" width="21" style="77" customWidth="1"/>
    <col min="2601" max="2612" width="20.42578125" style="77" customWidth="1"/>
    <col min="2613" max="2624" width="20.5703125" style="77" customWidth="1"/>
    <col min="2625" max="2636" width="22.42578125" style="77" customWidth="1"/>
    <col min="2637" max="2648" width="19.7109375" style="77" customWidth="1"/>
    <col min="2649" max="2660" width="22.42578125" style="77" customWidth="1"/>
    <col min="2661" max="2672" width="20.28515625" style="77" customWidth="1"/>
    <col min="2673" max="2684" width="23.140625" style="77" customWidth="1"/>
    <col min="2685" max="2830" width="9.140625" style="77"/>
    <col min="2831" max="2831" width="5.85546875" style="77" customWidth="1"/>
    <col min="2832" max="2832" width="18.7109375" style="77" customWidth="1"/>
    <col min="2833" max="2833" width="41.28515625" style="77" customWidth="1"/>
    <col min="2834" max="2834" width="22.5703125" style="77" customWidth="1"/>
    <col min="2835" max="2835" width="21.140625" style="77" customWidth="1"/>
    <col min="2836" max="2836" width="19.5703125" style="77" customWidth="1"/>
    <col min="2837" max="2840" width="20.85546875" style="77" customWidth="1"/>
    <col min="2841" max="2844" width="23.85546875" style="77" customWidth="1"/>
    <col min="2845" max="2856" width="21" style="77" customWidth="1"/>
    <col min="2857" max="2868" width="20.42578125" style="77" customWidth="1"/>
    <col min="2869" max="2880" width="20.5703125" style="77" customWidth="1"/>
    <col min="2881" max="2892" width="22.42578125" style="77" customWidth="1"/>
    <col min="2893" max="2904" width="19.7109375" style="77" customWidth="1"/>
    <col min="2905" max="2916" width="22.42578125" style="77" customWidth="1"/>
    <col min="2917" max="2928" width="20.28515625" style="77" customWidth="1"/>
    <col min="2929" max="2940" width="23.140625" style="77" customWidth="1"/>
    <col min="2941" max="3086" width="9.140625" style="77"/>
    <col min="3087" max="3087" width="5.85546875" style="77" customWidth="1"/>
    <col min="3088" max="3088" width="18.7109375" style="77" customWidth="1"/>
    <col min="3089" max="3089" width="41.28515625" style="77" customWidth="1"/>
    <col min="3090" max="3090" width="22.5703125" style="77" customWidth="1"/>
    <col min="3091" max="3091" width="21.140625" style="77" customWidth="1"/>
    <col min="3092" max="3092" width="19.5703125" style="77" customWidth="1"/>
    <col min="3093" max="3096" width="20.85546875" style="77" customWidth="1"/>
    <col min="3097" max="3100" width="23.85546875" style="77" customWidth="1"/>
    <col min="3101" max="3112" width="21" style="77" customWidth="1"/>
    <col min="3113" max="3124" width="20.42578125" style="77" customWidth="1"/>
    <col min="3125" max="3136" width="20.5703125" style="77" customWidth="1"/>
    <col min="3137" max="3148" width="22.42578125" style="77" customWidth="1"/>
    <col min="3149" max="3160" width="19.7109375" style="77" customWidth="1"/>
    <col min="3161" max="3172" width="22.42578125" style="77" customWidth="1"/>
    <col min="3173" max="3184" width="20.28515625" style="77" customWidth="1"/>
    <col min="3185" max="3196" width="23.140625" style="77" customWidth="1"/>
    <col min="3197" max="3342" width="9.140625" style="77"/>
    <col min="3343" max="3343" width="5.85546875" style="77" customWidth="1"/>
    <col min="3344" max="3344" width="18.7109375" style="77" customWidth="1"/>
    <col min="3345" max="3345" width="41.28515625" style="77" customWidth="1"/>
    <col min="3346" max="3346" width="22.5703125" style="77" customWidth="1"/>
    <col min="3347" max="3347" width="21.140625" style="77" customWidth="1"/>
    <col min="3348" max="3348" width="19.5703125" style="77" customWidth="1"/>
    <col min="3349" max="3352" width="20.85546875" style="77" customWidth="1"/>
    <col min="3353" max="3356" width="23.85546875" style="77" customWidth="1"/>
    <col min="3357" max="3368" width="21" style="77" customWidth="1"/>
    <col min="3369" max="3380" width="20.42578125" style="77" customWidth="1"/>
    <col min="3381" max="3392" width="20.5703125" style="77" customWidth="1"/>
    <col min="3393" max="3404" width="22.42578125" style="77" customWidth="1"/>
    <col min="3405" max="3416" width="19.7109375" style="77" customWidth="1"/>
    <col min="3417" max="3428" width="22.42578125" style="77" customWidth="1"/>
    <col min="3429" max="3440" width="20.28515625" style="77" customWidth="1"/>
    <col min="3441" max="3452" width="23.140625" style="77" customWidth="1"/>
    <col min="3453" max="3598" width="9.140625" style="77"/>
    <col min="3599" max="3599" width="5.85546875" style="77" customWidth="1"/>
    <col min="3600" max="3600" width="18.7109375" style="77" customWidth="1"/>
    <col min="3601" max="3601" width="41.28515625" style="77" customWidth="1"/>
    <col min="3602" max="3602" width="22.5703125" style="77" customWidth="1"/>
    <col min="3603" max="3603" width="21.140625" style="77" customWidth="1"/>
    <col min="3604" max="3604" width="19.5703125" style="77" customWidth="1"/>
    <col min="3605" max="3608" width="20.85546875" style="77" customWidth="1"/>
    <col min="3609" max="3612" width="23.85546875" style="77" customWidth="1"/>
    <col min="3613" max="3624" width="21" style="77" customWidth="1"/>
    <col min="3625" max="3636" width="20.42578125" style="77" customWidth="1"/>
    <col min="3637" max="3648" width="20.5703125" style="77" customWidth="1"/>
    <col min="3649" max="3660" width="22.42578125" style="77" customWidth="1"/>
    <col min="3661" max="3672" width="19.7109375" style="77" customWidth="1"/>
    <col min="3673" max="3684" width="22.42578125" style="77" customWidth="1"/>
    <col min="3685" max="3696" width="20.28515625" style="77" customWidth="1"/>
    <col min="3697" max="3708" width="23.140625" style="77" customWidth="1"/>
    <col min="3709" max="3854" width="9.140625" style="77"/>
    <col min="3855" max="3855" width="5.85546875" style="77" customWidth="1"/>
    <col min="3856" max="3856" width="18.7109375" style="77" customWidth="1"/>
    <col min="3857" max="3857" width="41.28515625" style="77" customWidth="1"/>
    <col min="3858" max="3858" width="22.5703125" style="77" customWidth="1"/>
    <col min="3859" max="3859" width="21.140625" style="77" customWidth="1"/>
    <col min="3860" max="3860" width="19.5703125" style="77" customWidth="1"/>
    <col min="3861" max="3864" width="20.85546875" style="77" customWidth="1"/>
    <col min="3865" max="3868" width="23.85546875" style="77" customWidth="1"/>
    <col min="3869" max="3880" width="21" style="77" customWidth="1"/>
    <col min="3881" max="3892" width="20.42578125" style="77" customWidth="1"/>
    <col min="3893" max="3904" width="20.5703125" style="77" customWidth="1"/>
    <col min="3905" max="3916" width="22.42578125" style="77" customWidth="1"/>
    <col min="3917" max="3928" width="19.7109375" style="77" customWidth="1"/>
    <col min="3929" max="3940" width="22.42578125" style="77" customWidth="1"/>
    <col min="3941" max="3952" width="20.28515625" style="77" customWidth="1"/>
    <col min="3953" max="3964" width="23.140625" style="77" customWidth="1"/>
    <col min="3965" max="4110" width="9.140625" style="77"/>
    <col min="4111" max="4111" width="5.85546875" style="77" customWidth="1"/>
    <col min="4112" max="4112" width="18.7109375" style="77" customWidth="1"/>
    <col min="4113" max="4113" width="41.28515625" style="77" customWidth="1"/>
    <col min="4114" max="4114" width="22.5703125" style="77" customWidth="1"/>
    <col min="4115" max="4115" width="21.140625" style="77" customWidth="1"/>
    <col min="4116" max="4116" width="19.5703125" style="77" customWidth="1"/>
    <col min="4117" max="4120" width="20.85546875" style="77" customWidth="1"/>
    <col min="4121" max="4124" width="23.85546875" style="77" customWidth="1"/>
    <col min="4125" max="4136" width="21" style="77" customWidth="1"/>
    <col min="4137" max="4148" width="20.42578125" style="77" customWidth="1"/>
    <col min="4149" max="4160" width="20.5703125" style="77" customWidth="1"/>
    <col min="4161" max="4172" width="22.42578125" style="77" customWidth="1"/>
    <col min="4173" max="4184" width="19.7109375" style="77" customWidth="1"/>
    <col min="4185" max="4196" width="22.42578125" style="77" customWidth="1"/>
    <col min="4197" max="4208" width="20.28515625" style="77" customWidth="1"/>
    <col min="4209" max="4220" width="23.140625" style="77" customWidth="1"/>
    <col min="4221" max="4366" width="9.140625" style="77"/>
    <col min="4367" max="4367" width="5.85546875" style="77" customWidth="1"/>
    <col min="4368" max="4368" width="18.7109375" style="77" customWidth="1"/>
    <col min="4369" max="4369" width="41.28515625" style="77" customWidth="1"/>
    <col min="4370" max="4370" width="22.5703125" style="77" customWidth="1"/>
    <col min="4371" max="4371" width="21.140625" style="77" customWidth="1"/>
    <col min="4372" max="4372" width="19.5703125" style="77" customWidth="1"/>
    <col min="4373" max="4376" width="20.85546875" style="77" customWidth="1"/>
    <col min="4377" max="4380" width="23.85546875" style="77" customWidth="1"/>
    <col min="4381" max="4392" width="21" style="77" customWidth="1"/>
    <col min="4393" max="4404" width="20.42578125" style="77" customWidth="1"/>
    <col min="4405" max="4416" width="20.5703125" style="77" customWidth="1"/>
    <col min="4417" max="4428" width="22.42578125" style="77" customWidth="1"/>
    <col min="4429" max="4440" width="19.7109375" style="77" customWidth="1"/>
    <col min="4441" max="4452" width="22.42578125" style="77" customWidth="1"/>
    <col min="4453" max="4464" width="20.28515625" style="77" customWidth="1"/>
    <col min="4465" max="4476" width="23.140625" style="77" customWidth="1"/>
    <col min="4477" max="4622" width="9.140625" style="77"/>
    <col min="4623" max="4623" width="5.85546875" style="77" customWidth="1"/>
    <col min="4624" max="4624" width="18.7109375" style="77" customWidth="1"/>
    <col min="4625" max="4625" width="41.28515625" style="77" customWidth="1"/>
    <col min="4626" max="4626" width="22.5703125" style="77" customWidth="1"/>
    <col min="4627" max="4627" width="21.140625" style="77" customWidth="1"/>
    <col min="4628" max="4628" width="19.5703125" style="77" customWidth="1"/>
    <col min="4629" max="4632" width="20.85546875" style="77" customWidth="1"/>
    <col min="4633" max="4636" width="23.85546875" style="77" customWidth="1"/>
    <col min="4637" max="4648" width="21" style="77" customWidth="1"/>
    <col min="4649" max="4660" width="20.42578125" style="77" customWidth="1"/>
    <col min="4661" max="4672" width="20.5703125" style="77" customWidth="1"/>
    <col min="4673" max="4684" width="22.42578125" style="77" customWidth="1"/>
    <col min="4685" max="4696" width="19.7109375" style="77" customWidth="1"/>
    <col min="4697" max="4708" width="22.42578125" style="77" customWidth="1"/>
    <col min="4709" max="4720" width="20.28515625" style="77" customWidth="1"/>
    <col min="4721" max="4732" width="23.140625" style="77" customWidth="1"/>
    <col min="4733" max="4878" width="9.140625" style="77"/>
    <col min="4879" max="4879" width="5.85546875" style="77" customWidth="1"/>
    <col min="4880" max="4880" width="18.7109375" style="77" customWidth="1"/>
    <col min="4881" max="4881" width="41.28515625" style="77" customWidth="1"/>
    <col min="4882" max="4882" width="22.5703125" style="77" customWidth="1"/>
    <col min="4883" max="4883" width="21.140625" style="77" customWidth="1"/>
    <col min="4884" max="4884" width="19.5703125" style="77" customWidth="1"/>
    <col min="4885" max="4888" width="20.85546875" style="77" customWidth="1"/>
    <col min="4889" max="4892" width="23.85546875" style="77" customWidth="1"/>
    <col min="4893" max="4904" width="21" style="77" customWidth="1"/>
    <col min="4905" max="4916" width="20.42578125" style="77" customWidth="1"/>
    <col min="4917" max="4928" width="20.5703125" style="77" customWidth="1"/>
    <col min="4929" max="4940" width="22.42578125" style="77" customWidth="1"/>
    <col min="4941" max="4952" width="19.7109375" style="77" customWidth="1"/>
    <col min="4953" max="4964" width="22.42578125" style="77" customWidth="1"/>
    <col min="4965" max="4976" width="20.28515625" style="77" customWidth="1"/>
    <col min="4977" max="4988" width="23.140625" style="77" customWidth="1"/>
    <col min="4989" max="5134" width="9.140625" style="77"/>
    <col min="5135" max="5135" width="5.85546875" style="77" customWidth="1"/>
    <col min="5136" max="5136" width="18.7109375" style="77" customWidth="1"/>
    <col min="5137" max="5137" width="41.28515625" style="77" customWidth="1"/>
    <col min="5138" max="5138" width="22.5703125" style="77" customWidth="1"/>
    <col min="5139" max="5139" width="21.140625" style="77" customWidth="1"/>
    <col min="5140" max="5140" width="19.5703125" style="77" customWidth="1"/>
    <col min="5141" max="5144" width="20.85546875" style="77" customWidth="1"/>
    <col min="5145" max="5148" width="23.85546875" style="77" customWidth="1"/>
    <col min="5149" max="5160" width="21" style="77" customWidth="1"/>
    <col min="5161" max="5172" width="20.42578125" style="77" customWidth="1"/>
    <col min="5173" max="5184" width="20.5703125" style="77" customWidth="1"/>
    <col min="5185" max="5196" width="22.42578125" style="77" customWidth="1"/>
    <col min="5197" max="5208" width="19.7109375" style="77" customWidth="1"/>
    <col min="5209" max="5220" width="22.42578125" style="77" customWidth="1"/>
    <col min="5221" max="5232" width="20.28515625" style="77" customWidth="1"/>
    <col min="5233" max="5244" width="23.140625" style="77" customWidth="1"/>
    <col min="5245" max="5390" width="9.140625" style="77"/>
    <col min="5391" max="5391" width="5.85546875" style="77" customWidth="1"/>
    <col min="5392" max="5392" width="18.7109375" style="77" customWidth="1"/>
    <col min="5393" max="5393" width="41.28515625" style="77" customWidth="1"/>
    <col min="5394" max="5394" width="22.5703125" style="77" customWidth="1"/>
    <col min="5395" max="5395" width="21.140625" style="77" customWidth="1"/>
    <col min="5396" max="5396" width="19.5703125" style="77" customWidth="1"/>
    <col min="5397" max="5400" width="20.85546875" style="77" customWidth="1"/>
    <col min="5401" max="5404" width="23.85546875" style="77" customWidth="1"/>
    <col min="5405" max="5416" width="21" style="77" customWidth="1"/>
    <col min="5417" max="5428" width="20.42578125" style="77" customWidth="1"/>
    <col min="5429" max="5440" width="20.5703125" style="77" customWidth="1"/>
    <col min="5441" max="5452" width="22.42578125" style="77" customWidth="1"/>
    <col min="5453" max="5464" width="19.7109375" style="77" customWidth="1"/>
    <col min="5465" max="5476" width="22.42578125" style="77" customWidth="1"/>
    <col min="5477" max="5488" width="20.28515625" style="77" customWidth="1"/>
    <col min="5489" max="5500" width="23.140625" style="77" customWidth="1"/>
    <col min="5501" max="5646" width="9.140625" style="77"/>
    <col min="5647" max="5647" width="5.85546875" style="77" customWidth="1"/>
    <col min="5648" max="5648" width="18.7109375" style="77" customWidth="1"/>
    <col min="5649" max="5649" width="41.28515625" style="77" customWidth="1"/>
    <col min="5650" max="5650" width="22.5703125" style="77" customWidth="1"/>
    <col min="5651" max="5651" width="21.140625" style="77" customWidth="1"/>
    <col min="5652" max="5652" width="19.5703125" style="77" customWidth="1"/>
    <col min="5653" max="5656" width="20.85546875" style="77" customWidth="1"/>
    <col min="5657" max="5660" width="23.85546875" style="77" customWidth="1"/>
    <col min="5661" max="5672" width="21" style="77" customWidth="1"/>
    <col min="5673" max="5684" width="20.42578125" style="77" customWidth="1"/>
    <col min="5685" max="5696" width="20.5703125" style="77" customWidth="1"/>
    <col min="5697" max="5708" width="22.42578125" style="77" customWidth="1"/>
    <col min="5709" max="5720" width="19.7109375" style="77" customWidth="1"/>
    <col min="5721" max="5732" width="22.42578125" style="77" customWidth="1"/>
    <col min="5733" max="5744" width="20.28515625" style="77" customWidth="1"/>
    <col min="5745" max="5756" width="23.140625" style="77" customWidth="1"/>
    <col min="5757" max="5902" width="9.140625" style="77"/>
    <col min="5903" max="5903" width="5.85546875" style="77" customWidth="1"/>
    <col min="5904" max="5904" width="18.7109375" style="77" customWidth="1"/>
    <col min="5905" max="5905" width="41.28515625" style="77" customWidth="1"/>
    <col min="5906" max="5906" width="22.5703125" style="77" customWidth="1"/>
    <col min="5907" max="5907" width="21.140625" style="77" customWidth="1"/>
    <col min="5908" max="5908" width="19.5703125" style="77" customWidth="1"/>
    <col min="5909" max="5912" width="20.85546875" style="77" customWidth="1"/>
    <col min="5913" max="5916" width="23.85546875" style="77" customWidth="1"/>
    <col min="5917" max="5928" width="21" style="77" customWidth="1"/>
    <col min="5929" max="5940" width="20.42578125" style="77" customWidth="1"/>
    <col min="5941" max="5952" width="20.5703125" style="77" customWidth="1"/>
    <col min="5953" max="5964" width="22.42578125" style="77" customWidth="1"/>
    <col min="5965" max="5976" width="19.7109375" style="77" customWidth="1"/>
    <col min="5977" max="5988" width="22.42578125" style="77" customWidth="1"/>
    <col min="5989" max="6000" width="20.28515625" style="77" customWidth="1"/>
    <col min="6001" max="6012" width="23.140625" style="77" customWidth="1"/>
    <col min="6013" max="6158" width="9.140625" style="77"/>
    <col min="6159" max="6159" width="5.85546875" style="77" customWidth="1"/>
    <col min="6160" max="6160" width="18.7109375" style="77" customWidth="1"/>
    <col min="6161" max="6161" width="41.28515625" style="77" customWidth="1"/>
    <col min="6162" max="6162" width="22.5703125" style="77" customWidth="1"/>
    <col min="6163" max="6163" width="21.140625" style="77" customWidth="1"/>
    <col min="6164" max="6164" width="19.5703125" style="77" customWidth="1"/>
    <col min="6165" max="6168" width="20.85546875" style="77" customWidth="1"/>
    <col min="6169" max="6172" width="23.85546875" style="77" customWidth="1"/>
    <col min="6173" max="6184" width="21" style="77" customWidth="1"/>
    <col min="6185" max="6196" width="20.42578125" style="77" customWidth="1"/>
    <col min="6197" max="6208" width="20.5703125" style="77" customWidth="1"/>
    <col min="6209" max="6220" width="22.42578125" style="77" customWidth="1"/>
    <col min="6221" max="6232" width="19.7109375" style="77" customWidth="1"/>
    <col min="6233" max="6244" width="22.42578125" style="77" customWidth="1"/>
    <col min="6245" max="6256" width="20.28515625" style="77" customWidth="1"/>
    <col min="6257" max="6268" width="23.140625" style="77" customWidth="1"/>
    <col min="6269" max="6414" width="9.140625" style="77"/>
    <col min="6415" max="6415" width="5.85546875" style="77" customWidth="1"/>
    <col min="6416" max="6416" width="18.7109375" style="77" customWidth="1"/>
    <col min="6417" max="6417" width="41.28515625" style="77" customWidth="1"/>
    <col min="6418" max="6418" width="22.5703125" style="77" customWidth="1"/>
    <col min="6419" max="6419" width="21.140625" style="77" customWidth="1"/>
    <col min="6420" max="6420" width="19.5703125" style="77" customWidth="1"/>
    <col min="6421" max="6424" width="20.85546875" style="77" customWidth="1"/>
    <col min="6425" max="6428" width="23.85546875" style="77" customWidth="1"/>
    <col min="6429" max="6440" width="21" style="77" customWidth="1"/>
    <col min="6441" max="6452" width="20.42578125" style="77" customWidth="1"/>
    <col min="6453" max="6464" width="20.5703125" style="77" customWidth="1"/>
    <col min="6465" max="6476" width="22.42578125" style="77" customWidth="1"/>
    <col min="6477" max="6488" width="19.7109375" style="77" customWidth="1"/>
    <col min="6489" max="6500" width="22.42578125" style="77" customWidth="1"/>
    <col min="6501" max="6512" width="20.28515625" style="77" customWidth="1"/>
    <col min="6513" max="6524" width="23.140625" style="77" customWidth="1"/>
    <col min="6525" max="6670" width="9.140625" style="77"/>
    <col min="6671" max="6671" width="5.85546875" style="77" customWidth="1"/>
    <col min="6672" max="6672" width="18.7109375" style="77" customWidth="1"/>
    <col min="6673" max="6673" width="41.28515625" style="77" customWidth="1"/>
    <col min="6674" max="6674" width="22.5703125" style="77" customWidth="1"/>
    <col min="6675" max="6675" width="21.140625" style="77" customWidth="1"/>
    <col min="6676" max="6676" width="19.5703125" style="77" customWidth="1"/>
    <col min="6677" max="6680" width="20.85546875" style="77" customWidth="1"/>
    <col min="6681" max="6684" width="23.85546875" style="77" customWidth="1"/>
    <col min="6685" max="6696" width="21" style="77" customWidth="1"/>
    <col min="6697" max="6708" width="20.42578125" style="77" customWidth="1"/>
    <col min="6709" max="6720" width="20.5703125" style="77" customWidth="1"/>
    <col min="6721" max="6732" width="22.42578125" style="77" customWidth="1"/>
    <col min="6733" max="6744" width="19.7109375" style="77" customWidth="1"/>
    <col min="6745" max="6756" width="22.42578125" style="77" customWidth="1"/>
    <col min="6757" max="6768" width="20.28515625" style="77" customWidth="1"/>
    <col min="6769" max="6780" width="23.140625" style="77" customWidth="1"/>
    <col min="6781" max="6926" width="9.140625" style="77"/>
    <col min="6927" max="6927" width="5.85546875" style="77" customWidth="1"/>
    <col min="6928" max="6928" width="18.7109375" style="77" customWidth="1"/>
    <col min="6929" max="6929" width="41.28515625" style="77" customWidth="1"/>
    <col min="6930" max="6930" width="22.5703125" style="77" customWidth="1"/>
    <col min="6931" max="6931" width="21.140625" style="77" customWidth="1"/>
    <col min="6932" max="6932" width="19.5703125" style="77" customWidth="1"/>
    <col min="6933" max="6936" width="20.85546875" style="77" customWidth="1"/>
    <col min="6937" max="6940" width="23.85546875" style="77" customWidth="1"/>
    <col min="6941" max="6952" width="21" style="77" customWidth="1"/>
    <col min="6953" max="6964" width="20.42578125" style="77" customWidth="1"/>
    <col min="6965" max="6976" width="20.5703125" style="77" customWidth="1"/>
    <col min="6977" max="6988" width="22.42578125" style="77" customWidth="1"/>
    <col min="6989" max="7000" width="19.7109375" style="77" customWidth="1"/>
    <col min="7001" max="7012" width="22.42578125" style="77" customWidth="1"/>
    <col min="7013" max="7024" width="20.28515625" style="77" customWidth="1"/>
    <col min="7025" max="7036" width="23.140625" style="77" customWidth="1"/>
    <col min="7037" max="7182" width="9.140625" style="77"/>
    <col min="7183" max="7183" width="5.85546875" style="77" customWidth="1"/>
    <col min="7184" max="7184" width="18.7109375" style="77" customWidth="1"/>
    <col min="7185" max="7185" width="41.28515625" style="77" customWidth="1"/>
    <col min="7186" max="7186" width="22.5703125" style="77" customWidth="1"/>
    <col min="7187" max="7187" width="21.140625" style="77" customWidth="1"/>
    <col min="7188" max="7188" width="19.5703125" style="77" customWidth="1"/>
    <col min="7189" max="7192" width="20.85546875" style="77" customWidth="1"/>
    <col min="7193" max="7196" width="23.85546875" style="77" customWidth="1"/>
    <col min="7197" max="7208" width="21" style="77" customWidth="1"/>
    <col min="7209" max="7220" width="20.42578125" style="77" customWidth="1"/>
    <col min="7221" max="7232" width="20.5703125" style="77" customWidth="1"/>
    <col min="7233" max="7244" width="22.42578125" style="77" customWidth="1"/>
    <col min="7245" max="7256" width="19.7109375" style="77" customWidth="1"/>
    <col min="7257" max="7268" width="22.42578125" style="77" customWidth="1"/>
    <col min="7269" max="7280" width="20.28515625" style="77" customWidth="1"/>
    <col min="7281" max="7292" width="23.140625" style="77" customWidth="1"/>
    <col min="7293" max="7438" width="9.140625" style="77"/>
    <col min="7439" max="7439" width="5.85546875" style="77" customWidth="1"/>
    <col min="7440" max="7440" width="18.7109375" style="77" customWidth="1"/>
    <col min="7441" max="7441" width="41.28515625" style="77" customWidth="1"/>
    <col min="7442" max="7442" width="22.5703125" style="77" customWidth="1"/>
    <col min="7443" max="7443" width="21.140625" style="77" customWidth="1"/>
    <col min="7444" max="7444" width="19.5703125" style="77" customWidth="1"/>
    <col min="7445" max="7448" width="20.85546875" style="77" customWidth="1"/>
    <col min="7449" max="7452" width="23.85546875" style="77" customWidth="1"/>
    <col min="7453" max="7464" width="21" style="77" customWidth="1"/>
    <col min="7465" max="7476" width="20.42578125" style="77" customWidth="1"/>
    <col min="7477" max="7488" width="20.5703125" style="77" customWidth="1"/>
    <col min="7489" max="7500" width="22.42578125" style="77" customWidth="1"/>
    <col min="7501" max="7512" width="19.7109375" style="77" customWidth="1"/>
    <col min="7513" max="7524" width="22.42578125" style="77" customWidth="1"/>
    <col min="7525" max="7536" width="20.28515625" style="77" customWidth="1"/>
    <col min="7537" max="7548" width="23.140625" style="77" customWidth="1"/>
    <col min="7549" max="7694" width="9.140625" style="77"/>
    <col min="7695" max="7695" width="5.85546875" style="77" customWidth="1"/>
    <col min="7696" max="7696" width="18.7109375" style="77" customWidth="1"/>
    <col min="7697" max="7697" width="41.28515625" style="77" customWidth="1"/>
    <col min="7698" max="7698" width="22.5703125" style="77" customWidth="1"/>
    <col min="7699" max="7699" width="21.140625" style="77" customWidth="1"/>
    <col min="7700" max="7700" width="19.5703125" style="77" customWidth="1"/>
    <col min="7701" max="7704" width="20.85546875" style="77" customWidth="1"/>
    <col min="7705" max="7708" width="23.85546875" style="77" customWidth="1"/>
    <col min="7709" max="7720" width="21" style="77" customWidth="1"/>
    <col min="7721" max="7732" width="20.42578125" style="77" customWidth="1"/>
    <col min="7733" max="7744" width="20.5703125" style="77" customWidth="1"/>
    <col min="7745" max="7756" width="22.42578125" style="77" customWidth="1"/>
    <col min="7757" max="7768" width="19.7109375" style="77" customWidth="1"/>
    <col min="7769" max="7780" width="22.42578125" style="77" customWidth="1"/>
    <col min="7781" max="7792" width="20.28515625" style="77" customWidth="1"/>
    <col min="7793" max="7804" width="23.140625" style="77" customWidth="1"/>
    <col min="7805" max="7950" width="9.140625" style="77"/>
    <col min="7951" max="7951" width="5.85546875" style="77" customWidth="1"/>
    <col min="7952" max="7952" width="18.7109375" style="77" customWidth="1"/>
    <col min="7953" max="7953" width="41.28515625" style="77" customWidth="1"/>
    <col min="7954" max="7954" width="22.5703125" style="77" customWidth="1"/>
    <col min="7955" max="7955" width="21.140625" style="77" customWidth="1"/>
    <col min="7956" max="7956" width="19.5703125" style="77" customWidth="1"/>
    <col min="7957" max="7960" width="20.85546875" style="77" customWidth="1"/>
    <col min="7961" max="7964" width="23.85546875" style="77" customWidth="1"/>
    <col min="7965" max="7976" width="21" style="77" customWidth="1"/>
    <col min="7977" max="7988" width="20.42578125" style="77" customWidth="1"/>
    <col min="7989" max="8000" width="20.5703125" style="77" customWidth="1"/>
    <col min="8001" max="8012" width="22.42578125" style="77" customWidth="1"/>
    <col min="8013" max="8024" width="19.7109375" style="77" customWidth="1"/>
    <col min="8025" max="8036" width="22.42578125" style="77" customWidth="1"/>
    <col min="8037" max="8048" width="20.28515625" style="77" customWidth="1"/>
    <col min="8049" max="8060" width="23.140625" style="77" customWidth="1"/>
    <col min="8061" max="8206" width="9.140625" style="77"/>
    <col min="8207" max="8207" width="5.85546875" style="77" customWidth="1"/>
    <col min="8208" max="8208" width="18.7109375" style="77" customWidth="1"/>
    <col min="8209" max="8209" width="41.28515625" style="77" customWidth="1"/>
    <col min="8210" max="8210" width="22.5703125" style="77" customWidth="1"/>
    <col min="8211" max="8211" width="21.140625" style="77" customWidth="1"/>
    <col min="8212" max="8212" width="19.5703125" style="77" customWidth="1"/>
    <col min="8213" max="8216" width="20.85546875" style="77" customWidth="1"/>
    <col min="8217" max="8220" width="23.85546875" style="77" customWidth="1"/>
    <col min="8221" max="8232" width="21" style="77" customWidth="1"/>
    <col min="8233" max="8244" width="20.42578125" style="77" customWidth="1"/>
    <col min="8245" max="8256" width="20.5703125" style="77" customWidth="1"/>
    <col min="8257" max="8268" width="22.42578125" style="77" customWidth="1"/>
    <col min="8269" max="8280" width="19.7109375" style="77" customWidth="1"/>
    <col min="8281" max="8292" width="22.42578125" style="77" customWidth="1"/>
    <col min="8293" max="8304" width="20.28515625" style="77" customWidth="1"/>
    <col min="8305" max="8316" width="23.140625" style="77" customWidth="1"/>
    <col min="8317" max="8462" width="9.140625" style="77"/>
    <col min="8463" max="8463" width="5.85546875" style="77" customWidth="1"/>
    <col min="8464" max="8464" width="18.7109375" style="77" customWidth="1"/>
    <col min="8465" max="8465" width="41.28515625" style="77" customWidth="1"/>
    <col min="8466" max="8466" width="22.5703125" style="77" customWidth="1"/>
    <col min="8467" max="8467" width="21.140625" style="77" customWidth="1"/>
    <col min="8468" max="8468" width="19.5703125" style="77" customWidth="1"/>
    <col min="8469" max="8472" width="20.85546875" style="77" customWidth="1"/>
    <col min="8473" max="8476" width="23.85546875" style="77" customWidth="1"/>
    <col min="8477" max="8488" width="21" style="77" customWidth="1"/>
    <col min="8489" max="8500" width="20.42578125" style="77" customWidth="1"/>
    <col min="8501" max="8512" width="20.5703125" style="77" customWidth="1"/>
    <col min="8513" max="8524" width="22.42578125" style="77" customWidth="1"/>
    <col min="8525" max="8536" width="19.7109375" style="77" customWidth="1"/>
    <col min="8537" max="8548" width="22.42578125" style="77" customWidth="1"/>
    <col min="8549" max="8560" width="20.28515625" style="77" customWidth="1"/>
    <col min="8561" max="8572" width="23.140625" style="77" customWidth="1"/>
    <col min="8573" max="8718" width="9.140625" style="77"/>
    <col min="8719" max="8719" width="5.85546875" style="77" customWidth="1"/>
    <col min="8720" max="8720" width="18.7109375" style="77" customWidth="1"/>
    <col min="8721" max="8721" width="41.28515625" style="77" customWidth="1"/>
    <col min="8722" max="8722" width="22.5703125" style="77" customWidth="1"/>
    <col min="8723" max="8723" width="21.140625" style="77" customWidth="1"/>
    <col min="8724" max="8724" width="19.5703125" style="77" customWidth="1"/>
    <col min="8725" max="8728" width="20.85546875" style="77" customWidth="1"/>
    <col min="8729" max="8732" width="23.85546875" style="77" customWidth="1"/>
    <col min="8733" max="8744" width="21" style="77" customWidth="1"/>
    <col min="8745" max="8756" width="20.42578125" style="77" customWidth="1"/>
    <col min="8757" max="8768" width="20.5703125" style="77" customWidth="1"/>
    <col min="8769" max="8780" width="22.42578125" style="77" customWidth="1"/>
    <col min="8781" max="8792" width="19.7109375" style="77" customWidth="1"/>
    <col min="8793" max="8804" width="22.42578125" style="77" customWidth="1"/>
    <col min="8805" max="8816" width="20.28515625" style="77" customWidth="1"/>
    <col min="8817" max="8828" width="23.140625" style="77" customWidth="1"/>
    <col min="8829" max="8974" width="9.140625" style="77"/>
    <col min="8975" max="8975" width="5.85546875" style="77" customWidth="1"/>
    <col min="8976" max="8976" width="18.7109375" style="77" customWidth="1"/>
    <col min="8977" max="8977" width="41.28515625" style="77" customWidth="1"/>
    <col min="8978" max="8978" width="22.5703125" style="77" customWidth="1"/>
    <col min="8979" max="8979" width="21.140625" style="77" customWidth="1"/>
    <col min="8980" max="8980" width="19.5703125" style="77" customWidth="1"/>
    <col min="8981" max="8984" width="20.85546875" style="77" customWidth="1"/>
    <col min="8985" max="8988" width="23.85546875" style="77" customWidth="1"/>
    <col min="8989" max="9000" width="21" style="77" customWidth="1"/>
    <col min="9001" max="9012" width="20.42578125" style="77" customWidth="1"/>
    <col min="9013" max="9024" width="20.5703125" style="77" customWidth="1"/>
    <col min="9025" max="9036" width="22.42578125" style="77" customWidth="1"/>
    <col min="9037" max="9048" width="19.7109375" style="77" customWidth="1"/>
    <col min="9049" max="9060" width="22.42578125" style="77" customWidth="1"/>
    <col min="9061" max="9072" width="20.28515625" style="77" customWidth="1"/>
    <col min="9073" max="9084" width="23.140625" style="77" customWidth="1"/>
    <col min="9085" max="9230" width="9.140625" style="77"/>
    <col min="9231" max="9231" width="5.85546875" style="77" customWidth="1"/>
    <col min="9232" max="9232" width="18.7109375" style="77" customWidth="1"/>
    <col min="9233" max="9233" width="41.28515625" style="77" customWidth="1"/>
    <col min="9234" max="9234" width="22.5703125" style="77" customWidth="1"/>
    <col min="9235" max="9235" width="21.140625" style="77" customWidth="1"/>
    <col min="9236" max="9236" width="19.5703125" style="77" customWidth="1"/>
    <col min="9237" max="9240" width="20.85546875" style="77" customWidth="1"/>
    <col min="9241" max="9244" width="23.85546875" style="77" customWidth="1"/>
    <col min="9245" max="9256" width="21" style="77" customWidth="1"/>
    <col min="9257" max="9268" width="20.42578125" style="77" customWidth="1"/>
    <col min="9269" max="9280" width="20.5703125" style="77" customWidth="1"/>
    <col min="9281" max="9292" width="22.42578125" style="77" customWidth="1"/>
    <col min="9293" max="9304" width="19.7109375" style="77" customWidth="1"/>
    <col min="9305" max="9316" width="22.42578125" style="77" customWidth="1"/>
    <col min="9317" max="9328" width="20.28515625" style="77" customWidth="1"/>
    <col min="9329" max="9340" width="23.140625" style="77" customWidth="1"/>
    <col min="9341" max="9486" width="9.140625" style="77"/>
    <col min="9487" max="9487" width="5.85546875" style="77" customWidth="1"/>
    <col min="9488" max="9488" width="18.7109375" style="77" customWidth="1"/>
    <col min="9489" max="9489" width="41.28515625" style="77" customWidth="1"/>
    <col min="9490" max="9490" width="22.5703125" style="77" customWidth="1"/>
    <col min="9491" max="9491" width="21.140625" style="77" customWidth="1"/>
    <col min="9492" max="9492" width="19.5703125" style="77" customWidth="1"/>
    <col min="9493" max="9496" width="20.85546875" style="77" customWidth="1"/>
    <col min="9497" max="9500" width="23.85546875" style="77" customWidth="1"/>
    <col min="9501" max="9512" width="21" style="77" customWidth="1"/>
    <col min="9513" max="9524" width="20.42578125" style="77" customWidth="1"/>
    <col min="9525" max="9536" width="20.5703125" style="77" customWidth="1"/>
    <col min="9537" max="9548" width="22.42578125" style="77" customWidth="1"/>
    <col min="9549" max="9560" width="19.7109375" style="77" customWidth="1"/>
    <col min="9561" max="9572" width="22.42578125" style="77" customWidth="1"/>
    <col min="9573" max="9584" width="20.28515625" style="77" customWidth="1"/>
    <col min="9585" max="9596" width="23.140625" style="77" customWidth="1"/>
    <col min="9597" max="9742" width="9.140625" style="77"/>
    <col min="9743" max="9743" width="5.85546875" style="77" customWidth="1"/>
    <col min="9744" max="9744" width="18.7109375" style="77" customWidth="1"/>
    <col min="9745" max="9745" width="41.28515625" style="77" customWidth="1"/>
    <col min="9746" max="9746" width="22.5703125" style="77" customWidth="1"/>
    <col min="9747" max="9747" width="21.140625" style="77" customWidth="1"/>
    <col min="9748" max="9748" width="19.5703125" style="77" customWidth="1"/>
    <col min="9749" max="9752" width="20.85546875" style="77" customWidth="1"/>
    <col min="9753" max="9756" width="23.85546875" style="77" customWidth="1"/>
    <col min="9757" max="9768" width="21" style="77" customWidth="1"/>
    <col min="9769" max="9780" width="20.42578125" style="77" customWidth="1"/>
    <col min="9781" max="9792" width="20.5703125" style="77" customWidth="1"/>
    <col min="9793" max="9804" width="22.42578125" style="77" customWidth="1"/>
    <col min="9805" max="9816" width="19.7109375" style="77" customWidth="1"/>
    <col min="9817" max="9828" width="22.42578125" style="77" customWidth="1"/>
    <col min="9829" max="9840" width="20.28515625" style="77" customWidth="1"/>
    <col min="9841" max="9852" width="23.140625" style="77" customWidth="1"/>
    <col min="9853" max="9998" width="9.140625" style="77"/>
    <col min="9999" max="9999" width="5.85546875" style="77" customWidth="1"/>
    <col min="10000" max="10000" width="18.7109375" style="77" customWidth="1"/>
    <col min="10001" max="10001" width="41.28515625" style="77" customWidth="1"/>
    <col min="10002" max="10002" width="22.5703125" style="77" customWidth="1"/>
    <col min="10003" max="10003" width="21.140625" style="77" customWidth="1"/>
    <col min="10004" max="10004" width="19.5703125" style="77" customWidth="1"/>
    <col min="10005" max="10008" width="20.85546875" style="77" customWidth="1"/>
    <col min="10009" max="10012" width="23.85546875" style="77" customWidth="1"/>
    <col min="10013" max="10024" width="21" style="77" customWidth="1"/>
    <col min="10025" max="10036" width="20.42578125" style="77" customWidth="1"/>
    <col min="10037" max="10048" width="20.5703125" style="77" customWidth="1"/>
    <col min="10049" max="10060" width="22.42578125" style="77" customWidth="1"/>
    <col min="10061" max="10072" width="19.7109375" style="77" customWidth="1"/>
    <col min="10073" max="10084" width="22.42578125" style="77" customWidth="1"/>
    <col min="10085" max="10096" width="20.28515625" style="77" customWidth="1"/>
    <col min="10097" max="10108" width="23.140625" style="77" customWidth="1"/>
    <col min="10109" max="10254" width="9.140625" style="77"/>
    <col min="10255" max="10255" width="5.85546875" style="77" customWidth="1"/>
    <col min="10256" max="10256" width="18.7109375" style="77" customWidth="1"/>
    <col min="10257" max="10257" width="41.28515625" style="77" customWidth="1"/>
    <col min="10258" max="10258" width="22.5703125" style="77" customWidth="1"/>
    <col min="10259" max="10259" width="21.140625" style="77" customWidth="1"/>
    <col min="10260" max="10260" width="19.5703125" style="77" customWidth="1"/>
    <col min="10261" max="10264" width="20.85546875" style="77" customWidth="1"/>
    <col min="10265" max="10268" width="23.85546875" style="77" customWidth="1"/>
    <col min="10269" max="10280" width="21" style="77" customWidth="1"/>
    <col min="10281" max="10292" width="20.42578125" style="77" customWidth="1"/>
    <col min="10293" max="10304" width="20.5703125" style="77" customWidth="1"/>
    <col min="10305" max="10316" width="22.42578125" style="77" customWidth="1"/>
    <col min="10317" max="10328" width="19.7109375" style="77" customWidth="1"/>
    <col min="10329" max="10340" width="22.42578125" style="77" customWidth="1"/>
    <col min="10341" max="10352" width="20.28515625" style="77" customWidth="1"/>
    <col min="10353" max="10364" width="23.140625" style="77" customWidth="1"/>
    <col min="10365" max="10510" width="9.140625" style="77"/>
    <col min="10511" max="10511" width="5.85546875" style="77" customWidth="1"/>
    <col min="10512" max="10512" width="18.7109375" style="77" customWidth="1"/>
    <col min="10513" max="10513" width="41.28515625" style="77" customWidth="1"/>
    <col min="10514" max="10514" width="22.5703125" style="77" customWidth="1"/>
    <col min="10515" max="10515" width="21.140625" style="77" customWidth="1"/>
    <col min="10516" max="10516" width="19.5703125" style="77" customWidth="1"/>
    <col min="10517" max="10520" width="20.85546875" style="77" customWidth="1"/>
    <col min="10521" max="10524" width="23.85546875" style="77" customWidth="1"/>
    <col min="10525" max="10536" width="21" style="77" customWidth="1"/>
    <col min="10537" max="10548" width="20.42578125" style="77" customWidth="1"/>
    <col min="10549" max="10560" width="20.5703125" style="77" customWidth="1"/>
    <col min="10561" max="10572" width="22.42578125" style="77" customWidth="1"/>
    <col min="10573" max="10584" width="19.7109375" style="77" customWidth="1"/>
    <col min="10585" max="10596" width="22.42578125" style="77" customWidth="1"/>
    <col min="10597" max="10608" width="20.28515625" style="77" customWidth="1"/>
    <col min="10609" max="10620" width="23.140625" style="77" customWidth="1"/>
    <col min="10621" max="10766" width="9.140625" style="77"/>
    <col min="10767" max="10767" width="5.85546875" style="77" customWidth="1"/>
    <col min="10768" max="10768" width="18.7109375" style="77" customWidth="1"/>
    <col min="10769" max="10769" width="41.28515625" style="77" customWidth="1"/>
    <col min="10770" max="10770" width="22.5703125" style="77" customWidth="1"/>
    <col min="10771" max="10771" width="21.140625" style="77" customWidth="1"/>
    <col min="10772" max="10772" width="19.5703125" style="77" customWidth="1"/>
    <col min="10773" max="10776" width="20.85546875" style="77" customWidth="1"/>
    <col min="10777" max="10780" width="23.85546875" style="77" customWidth="1"/>
    <col min="10781" max="10792" width="21" style="77" customWidth="1"/>
    <col min="10793" max="10804" width="20.42578125" style="77" customWidth="1"/>
    <col min="10805" max="10816" width="20.5703125" style="77" customWidth="1"/>
    <col min="10817" max="10828" width="22.42578125" style="77" customWidth="1"/>
    <col min="10829" max="10840" width="19.7109375" style="77" customWidth="1"/>
    <col min="10841" max="10852" width="22.42578125" style="77" customWidth="1"/>
    <col min="10853" max="10864" width="20.28515625" style="77" customWidth="1"/>
    <col min="10865" max="10876" width="23.140625" style="77" customWidth="1"/>
    <col min="10877" max="11022" width="9.140625" style="77"/>
    <col min="11023" max="11023" width="5.85546875" style="77" customWidth="1"/>
    <col min="11024" max="11024" width="18.7109375" style="77" customWidth="1"/>
    <col min="11025" max="11025" width="41.28515625" style="77" customWidth="1"/>
    <col min="11026" max="11026" width="22.5703125" style="77" customWidth="1"/>
    <col min="11027" max="11027" width="21.140625" style="77" customWidth="1"/>
    <col min="11028" max="11028" width="19.5703125" style="77" customWidth="1"/>
    <col min="11029" max="11032" width="20.85546875" style="77" customWidth="1"/>
    <col min="11033" max="11036" width="23.85546875" style="77" customWidth="1"/>
    <col min="11037" max="11048" width="21" style="77" customWidth="1"/>
    <col min="11049" max="11060" width="20.42578125" style="77" customWidth="1"/>
    <col min="11061" max="11072" width="20.5703125" style="77" customWidth="1"/>
    <col min="11073" max="11084" width="22.42578125" style="77" customWidth="1"/>
    <col min="11085" max="11096" width="19.7109375" style="77" customWidth="1"/>
    <col min="11097" max="11108" width="22.42578125" style="77" customWidth="1"/>
    <col min="11109" max="11120" width="20.28515625" style="77" customWidth="1"/>
    <col min="11121" max="11132" width="23.140625" style="77" customWidth="1"/>
    <col min="11133" max="11278" width="9.140625" style="77"/>
    <col min="11279" max="11279" width="5.85546875" style="77" customWidth="1"/>
    <col min="11280" max="11280" width="18.7109375" style="77" customWidth="1"/>
    <col min="11281" max="11281" width="41.28515625" style="77" customWidth="1"/>
    <col min="11282" max="11282" width="22.5703125" style="77" customWidth="1"/>
    <col min="11283" max="11283" width="21.140625" style="77" customWidth="1"/>
    <col min="11284" max="11284" width="19.5703125" style="77" customWidth="1"/>
    <col min="11285" max="11288" width="20.85546875" style="77" customWidth="1"/>
    <col min="11289" max="11292" width="23.85546875" style="77" customWidth="1"/>
    <col min="11293" max="11304" width="21" style="77" customWidth="1"/>
    <col min="11305" max="11316" width="20.42578125" style="77" customWidth="1"/>
    <col min="11317" max="11328" width="20.5703125" style="77" customWidth="1"/>
    <col min="11329" max="11340" width="22.42578125" style="77" customWidth="1"/>
    <col min="11341" max="11352" width="19.7109375" style="77" customWidth="1"/>
    <col min="11353" max="11364" width="22.42578125" style="77" customWidth="1"/>
    <col min="11365" max="11376" width="20.28515625" style="77" customWidth="1"/>
    <col min="11377" max="11388" width="23.140625" style="77" customWidth="1"/>
    <col min="11389" max="11534" width="9.140625" style="77"/>
    <col min="11535" max="11535" width="5.85546875" style="77" customWidth="1"/>
    <col min="11536" max="11536" width="18.7109375" style="77" customWidth="1"/>
    <col min="11537" max="11537" width="41.28515625" style="77" customWidth="1"/>
    <col min="11538" max="11538" width="22.5703125" style="77" customWidth="1"/>
    <col min="11539" max="11539" width="21.140625" style="77" customWidth="1"/>
    <col min="11540" max="11540" width="19.5703125" style="77" customWidth="1"/>
    <col min="11541" max="11544" width="20.85546875" style="77" customWidth="1"/>
    <col min="11545" max="11548" width="23.85546875" style="77" customWidth="1"/>
    <col min="11549" max="11560" width="21" style="77" customWidth="1"/>
    <col min="11561" max="11572" width="20.42578125" style="77" customWidth="1"/>
    <col min="11573" max="11584" width="20.5703125" style="77" customWidth="1"/>
    <col min="11585" max="11596" width="22.42578125" style="77" customWidth="1"/>
    <col min="11597" max="11608" width="19.7109375" style="77" customWidth="1"/>
    <col min="11609" max="11620" width="22.42578125" style="77" customWidth="1"/>
    <col min="11621" max="11632" width="20.28515625" style="77" customWidth="1"/>
    <col min="11633" max="11644" width="23.140625" style="77" customWidth="1"/>
    <col min="11645" max="11790" width="9.140625" style="77"/>
    <col min="11791" max="11791" width="5.85546875" style="77" customWidth="1"/>
    <col min="11792" max="11792" width="18.7109375" style="77" customWidth="1"/>
    <col min="11793" max="11793" width="41.28515625" style="77" customWidth="1"/>
    <col min="11794" max="11794" width="22.5703125" style="77" customWidth="1"/>
    <col min="11795" max="11795" width="21.140625" style="77" customWidth="1"/>
    <col min="11796" max="11796" width="19.5703125" style="77" customWidth="1"/>
    <col min="11797" max="11800" width="20.85546875" style="77" customWidth="1"/>
    <col min="11801" max="11804" width="23.85546875" style="77" customWidth="1"/>
    <col min="11805" max="11816" width="21" style="77" customWidth="1"/>
    <col min="11817" max="11828" width="20.42578125" style="77" customWidth="1"/>
    <col min="11829" max="11840" width="20.5703125" style="77" customWidth="1"/>
    <col min="11841" max="11852" width="22.42578125" style="77" customWidth="1"/>
    <col min="11853" max="11864" width="19.7109375" style="77" customWidth="1"/>
    <col min="11865" max="11876" width="22.42578125" style="77" customWidth="1"/>
    <col min="11877" max="11888" width="20.28515625" style="77" customWidth="1"/>
    <col min="11889" max="11900" width="23.140625" style="77" customWidth="1"/>
    <col min="11901" max="12046" width="9.140625" style="77"/>
    <col min="12047" max="12047" width="5.85546875" style="77" customWidth="1"/>
    <col min="12048" max="12048" width="18.7109375" style="77" customWidth="1"/>
    <col min="12049" max="12049" width="41.28515625" style="77" customWidth="1"/>
    <col min="12050" max="12050" width="22.5703125" style="77" customWidth="1"/>
    <col min="12051" max="12051" width="21.140625" style="77" customWidth="1"/>
    <col min="12052" max="12052" width="19.5703125" style="77" customWidth="1"/>
    <col min="12053" max="12056" width="20.85546875" style="77" customWidth="1"/>
    <col min="12057" max="12060" width="23.85546875" style="77" customWidth="1"/>
    <col min="12061" max="12072" width="21" style="77" customWidth="1"/>
    <col min="12073" max="12084" width="20.42578125" style="77" customWidth="1"/>
    <col min="12085" max="12096" width="20.5703125" style="77" customWidth="1"/>
    <col min="12097" max="12108" width="22.42578125" style="77" customWidth="1"/>
    <col min="12109" max="12120" width="19.7109375" style="77" customWidth="1"/>
    <col min="12121" max="12132" width="22.42578125" style="77" customWidth="1"/>
    <col min="12133" max="12144" width="20.28515625" style="77" customWidth="1"/>
    <col min="12145" max="12156" width="23.140625" style="77" customWidth="1"/>
    <col min="12157" max="12302" width="9.140625" style="77"/>
    <col min="12303" max="12303" width="5.85546875" style="77" customWidth="1"/>
    <col min="12304" max="12304" width="18.7109375" style="77" customWidth="1"/>
    <col min="12305" max="12305" width="41.28515625" style="77" customWidth="1"/>
    <col min="12306" max="12306" width="22.5703125" style="77" customWidth="1"/>
    <col min="12307" max="12307" width="21.140625" style="77" customWidth="1"/>
    <col min="12308" max="12308" width="19.5703125" style="77" customWidth="1"/>
    <col min="12309" max="12312" width="20.85546875" style="77" customWidth="1"/>
    <col min="12313" max="12316" width="23.85546875" style="77" customWidth="1"/>
    <col min="12317" max="12328" width="21" style="77" customWidth="1"/>
    <col min="12329" max="12340" width="20.42578125" style="77" customWidth="1"/>
    <col min="12341" max="12352" width="20.5703125" style="77" customWidth="1"/>
    <col min="12353" max="12364" width="22.42578125" style="77" customWidth="1"/>
    <col min="12365" max="12376" width="19.7109375" style="77" customWidth="1"/>
    <col min="12377" max="12388" width="22.42578125" style="77" customWidth="1"/>
    <col min="12389" max="12400" width="20.28515625" style="77" customWidth="1"/>
    <col min="12401" max="12412" width="23.140625" style="77" customWidth="1"/>
    <col min="12413" max="12558" width="9.140625" style="77"/>
    <col min="12559" max="12559" width="5.85546875" style="77" customWidth="1"/>
    <col min="12560" max="12560" width="18.7109375" style="77" customWidth="1"/>
    <col min="12561" max="12561" width="41.28515625" style="77" customWidth="1"/>
    <col min="12562" max="12562" width="22.5703125" style="77" customWidth="1"/>
    <col min="12563" max="12563" width="21.140625" style="77" customWidth="1"/>
    <col min="12564" max="12564" width="19.5703125" style="77" customWidth="1"/>
    <col min="12565" max="12568" width="20.85546875" style="77" customWidth="1"/>
    <col min="12569" max="12572" width="23.85546875" style="77" customWidth="1"/>
    <col min="12573" max="12584" width="21" style="77" customWidth="1"/>
    <col min="12585" max="12596" width="20.42578125" style="77" customWidth="1"/>
    <col min="12597" max="12608" width="20.5703125" style="77" customWidth="1"/>
    <col min="12609" max="12620" width="22.42578125" style="77" customWidth="1"/>
    <col min="12621" max="12632" width="19.7109375" style="77" customWidth="1"/>
    <col min="12633" max="12644" width="22.42578125" style="77" customWidth="1"/>
    <col min="12645" max="12656" width="20.28515625" style="77" customWidth="1"/>
    <col min="12657" max="12668" width="23.140625" style="77" customWidth="1"/>
    <col min="12669" max="12814" width="9.140625" style="77"/>
    <col min="12815" max="12815" width="5.85546875" style="77" customWidth="1"/>
    <col min="12816" max="12816" width="18.7109375" style="77" customWidth="1"/>
    <col min="12817" max="12817" width="41.28515625" style="77" customWidth="1"/>
    <col min="12818" max="12818" width="22.5703125" style="77" customWidth="1"/>
    <col min="12819" max="12819" width="21.140625" style="77" customWidth="1"/>
    <col min="12820" max="12820" width="19.5703125" style="77" customWidth="1"/>
    <col min="12821" max="12824" width="20.85546875" style="77" customWidth="1"/>
    <col min="12825" max="12828" width="23.85546875" style="77" customWidth="1"/>
    <col min="12829" max="12840" width="21" style="77" customWidth="1"/>
    <col min="12841" max="12852" width="20.42578125" style="77" customWidth="1"/>
    <col min="12853" max="12864" width="20.5703125" style="77" customWidth="1"/>
    <col min="12865" max="12876" width="22.42578125" style="77" customWidth="1"/>
    <col min="12877" max="12888" width="19.7109375" style="77" customWidth="1"/>
    <col min="12889" max="12900" width="22.42578125" style="77" customWidth="1"/>
    <col min="12901" max="12912" width="20.28515625" style="77" customWidth="1"/>
    <col min="12913" max="12924" width="23.140625" style="77" customWidth="1"/>
    <col min="12925" max="13070" width="9.140625" style="77"/>
    <col min="13071" max="13071" width="5.85546875" style="77" customWidth="1"/>
    <col min="13072" max="13072" width="18.7109375" style="77" customWidth="1"/>
    <col min="13073" max="13073" width="41.28515625" style="77" customWidth="1"/>
    <col min="13074" max="13074" width="22.5703125" style="77" customWidth="1"/>
    <col min="13075" max="13075" width="21.140625" style="77" customWidth="1"/>
    <col min="13076" max="13076" width="19.5703125" style="77" customWidth="1"/>
    <col min="13077" max="13080" width="20.85546875" style="77" customWidth="1"/>
    <col min="13081" max="13084" width="23.85546875" style="77" customWidth="1"/>
    <col min="13085" max="13096" width="21" style="77" customWidth="1"/>
    <col min="13097" max="13108" width="20.42578125" style="77" customWidth="1"/>
    <col min="13109" max="13120" width="20.5703125" style="77" customWidth="1"/>
    <col min="13121" max="13132" width="22.42578125" style="77" customWidth="1"/>
    <col min="13133" max="13144" width="19.7109375" style="77" customWidth="1"/>
    <col min="13145" max="13156" width="22.42578125" style="77" customWidth="1"/>
    <col min="13157" max="13168" width="20.28515625" style="77" customWidth="1"/>
    <col min="13169" max="13180" width="23.140625" style="77" customWidth="1"/>
    <col min="13181" max="13326" width="9.140625" style="77"/>
    <col min="13327" max="13327" width="5.85546875" style="77" customWidth="1"/>
    <col min="13328" max="13328" width="18.7109375" style="77" customWidth="1"/>
    <col min="13329" max="13329" width="41.28515625" style="77" customWidth="1"/>
    <col min="13330" max="13330" width="22.5703125" style="77" customWidth="1"/>
    <col min="13331" max="13331" width="21.140625" style="77" customWidth="1"/>
    <col min="13332" max="13332" width="19.5703125" style="77" customWidth="1"/>
    <col min="13333" max="13336" width="20.85546875" style="77" customWidth="1"/>
    <col min="13337" max="13340" width="23.85546875" style="77" customWidth="1"/>
    <col min="13341" max="13352" width="21" style="77" customWidth="1"/>
    <col min="13353" max="13364" width="20.42578125" style="77" customWidth="1"/>
    <col min="13365" max="13376" width="20.5703125" style="77" customWidth="1"/>
    <col min="13377" max="13388" width="22.42578125" style="77" customWidth="1"/>
    <col min="13389" max="13400" width="19.7109375" style="77" customWidth="1"/>
    <col min="13401" max="13412" width="22.42578125" style="77" customWidth="1"/>
    <col min="13413" max="13424" width="20.28515625" style="77" customWidth="1"/>
    <col min="13425" max="13436" width="23.140625" style="77" customWidth="1"/>
    <col min="13437" max="13582" width="9.140625" style="77"/>
    <col min="13583" max="13583" width="5.85546875" style="77" customWidth="1"/>
    <col min="13584" max="13584" width="18.7109375" style="77" customWidth="1"/>
    <col min="13585" max="13585" width="41.28515625" style="77" customWidth="1"/>
    <col min="13586" max="13586" width="22.5703125" style="77" customWidth="1"/>
    <col min="13587" max="13587" width="21.140625" style="77" customWidth="1"/>
    <col min="13588" max="13588" width="19.5703125" style="77" customWidth="1"/>
    <col min="13589" max="13592" width="20.85546875" style="77" customWidth="1"/>
    <col min="13593" max="13596" width="23.85546875" style="77" customWidth="1"/>
    <col min="13597" max="13608" width="21" style="77" customWidth="1"/>
    <col min="13609" max="13620" width="20.42578125" style="77" customWidth="1"/>
    <col min="13621" max="13632" width="20.5703125" style="77" customWidth="1"/>
    <col min="13633" max="13644" width="22.42578125" style="77" customWidth="1"/>
    <col min="13645" max="13656" width="19.7109375" style="77" customWidth="1"/>
    <col min="13657" max="13668" width="22.42578125" style="77" customWidth="1"/>
    <col min="13669" max="13680" width="20.28515625" style="77" customWidth="1"/>
    <col min="13681" max="13692" width="23.140625" style="77" customWidth="1"/>
    <col min="13693" max="13838" width="9.140625" style="77"/>
    <col min="13839" max="13839" width="5.85546875" style="77" customWidth="1"/>
    <col min="13840" max="13840" width="18.7109375" style="77" customWidth="1"/>
    <col min="13841" max="13841" width="41.28515625" style="77" customWidth="1"/>
    <col min="13842" max="13842" width="22.5703125" style="77" customWidth="1"/>
    <col min="13843" max="13843" width="21.140625" style="77" customWidth="1"/>
    <col min="13844" max="13844" width="19.5703125" style="77" customWidth="1"/>
    <col min="13845" max="13848" width="20.85546875" style="77" customWidth="1"/>
    <col min="13849" max="13852" width="23.85546875" style="77" customWidth="1"/>
    <col min="13853" max="13864" width="21" style="77" customWidth="1"/>
    <col min="13865" max="13876" width="20.42578125" style="77" customWidth="1"/>
    <col min="13877" max="13888" width="20.5703125" style="77" customWidth="1"/>
    <col min="13889" max="13900" width="22.42578125" style="77" customWidth="1"/>
    <col min="13901" max="13912" width="19.7109375" style="77" customWidth="1"/>
    <col min="13913" max="13924" width="22.42578125" style="77" customWidth="1"/>
    <col min="13925" max="13936" width="20.28515625" style="77" customWidth="1"/>
    <col min="13937" max="13948" width="23.140625" style="77" customWidth="1"/>
    <col min="13949" max="14094" width="9.140625" style="77"/>
    <col min="14095" max="14095" width="5.85546875" style="77" customWidth="1"/>
    <col min="14096" max="14096" width="18.7109375" style="77" customWidth="1"/>
    <col min="14097" max="14097" width="41.28515625" style="77" customWidth="1"/>
    <col min="14098" max="14098" width="22.5703125" style="77" customWidth="1"/>
    <col min="14099" max="14099" width="21.140625" style="77" customWidth="1"/>
    <col min="14100" max="14100" width="19.5703125" style="77" customWidth="1"/>
    <col min="14101" max="14104" width="20.85546875" style="77" customWidth="1"/>
    <col min="14105" max="14108" width="23.85546875" style="77" customWidth="1"/>
    <col min="14109" max="14120" width="21" style="77" customWidth="1"/>
    <col min="14121" max="14132" width="20.42578125" style="77" customWidth="1"/>
    <col min="14133" max="14144" width="20.5703125" style="77" customWidth="1"/>
    <col min="14145" max="14156" width="22.42578125" style="77" customWidth="1"/>
    <col min="14157" max="14168" width="19.7109375" style="77" customWidth="1"/>
    <col min="14169" max="14180" width="22.42578125" style="77" customWidth="1"/>
    <col min="14181" max="14192" width="20.28515625" style="77" customWidth="1"/>
    <col min="14193" max="14204" width="23.140625" style="77" customWidth="1"/>
    <col min="14205" max="14350" width="9.140625" style="77"/>
    <col min="14351" max="14351" width="5.85546875" style="77" customWidth="1"/>
    <col min="14352" max="14352" width="18.7109375" style="77" customWidth="1"/>
    <col min="14353" max="14353" width="41.28515625" style="77" customWidth="1"/>
    <col min="14354" max="14354" width="22.5703125" style="77" customWidth="1"/>
    <col min="14355" max="14355" width="21.140625" style="77" customWidth="1"/>
    <col min="14356" max="14356" width="19.5703125" style="77" customWidth="1"/>
    <col min="14357" max="14360" width="20.85546875" style="77" customWidth="1"/>
    <col min="14361" max="14364" width="23.85546875" style="77" customWidth="1"/>
    <col min="14365" max="14376" width="21" style="77" customWidth="1"/>
    <col min="14377" max="14388" width="20.42578125" style="77" customWidth="1"/>
    <col min="14389" max="14400" width="20.5703125" style="77" customWidth="1"/>
    <col min="14401" max="14412" width="22.42578125" style="77" customWidth="1"/>
    <col min="14413" max="14424" width="19.7109375" style="77" customWidth="1"/>
    <col min="14425" max="14436" width="22.42578125" style="77" customWidth="1"/>
    <col min="14437" max="14448" width="20.28515625" style="77" customWidth="1"/>
    <col min="14449" max="14460" width="23.140625" style="77" customWidth="1"/>
    <col min="14461" max="14606" width="9.140625" style="77"/>
    <col min="14607" max="14607" width="5.85546875" style="77" customWidth="1"/>
    <col min="14608" max="14608" width="18.7109375" style="77" customWidth="1"/>
    <col min="14609" max="14609" width="41.28515625" style="77" customWidth="1"/>
    <col min="14610" max="14610" width="22.5703125" style="77" customWidth="1"/>
    <col min="14611" max="14611" width="21.140625" style="77" customWidth="1"/>
    <col min="14612" max="14612" width="19.5703125" style="77" customWidth="1"/>
    <col min="14613" max="14616" width="20.85546875" style="77" customWidth="1"/>
    <col min="14617" max="14620" width="23.85546875" style="77" customWidth="1"/>
    <col min="14621" max="14632" width="21" style="77" customWidth="1"/>
    <col min="14633" max="14644" width="20.42578125" style="77" customWidth="1"/>
    <col min="14645" max="14656" width="20.5703125" style="77" customWidth="1"/>
    <col min="14657" max="14668" width="22.42578125" style="77" customWidth="1"/>
    <col min="14669" max="14680" width="19.7109375" style="77" customWidth="1"/>
    <col min="14681" max="14692" width="22.42578125" style="77" customWidth="1"/>
    <col min="14693" max="14704" width="20.28515625" style="77" customWidth="1"/>
    <col min="14705" max="14716" width="23.140625" style="77" customWidth="1"/>
    <col min="14717" max="14862" width="9.140625" style="77"/>
    <col min="14863" max="14863" width="5.85546875" style="77" customWidth="1"/>
    <col min="14864" max="14864" width="18.7109375" style="77" customWidth="1"/>
    <col min="14865" max="14865" width="41.28515625" style="77" customWidth="1"/>
    <col min="14866" max="14866" width="22.5703125" style="77" customWidth="1"/>
    <col min="14867" max="14867" width="21.140625" style="77" customWidth="1"/>
    <col min="14868" max="14868" width="19.5703125" style="77" customWidth="1"/>
    <col min="14869" max="14872" width="20.85546875" style="77" customWidth="1"/>
    <col min="14873" max="14876" width="23.85546875" style="77" customWidth="1"/>
    <col min="14877" max="14888" width="21" style="77" customWidth="1"/>
    <col min="14889" max="14900" width="20.42578125" style="77" customWidth="1"/>
    <col min="14901" max="14912" width="20.5703125" style="77" customWidth="1"/>
    <col min="14913" max="14924" width="22.42578125" style="77" customWidth="1"/>
    <col min="14925" max="14936" width="19.7109375" style="77" customWidth="1"/>
    <col min="14937" max="14948" width="22.42578125" style="77" customWidth="1"/>
    <col min="14949" max="14960" width="20.28515625" style="77" customWidth="1"/>
    <col min="14961" max="14972" width="23.140625" style="77" customWidth="1"/>
    <col min="14973" max="15118" width="9.140625" style="77"/>
    <col min="15119" max="15119" width="5.85546875" style="77" customWidth="1"/>
    <col min="15120" max="15120" width="18.7109375" style="77" customWidth="1"/>
    <col min="15121" max="15121" width="41.28515625" style="77" customWidth="1"/>
    <col min="15122" max="15122" width="22.5703125" style="77" customWidth="1"/>
    <col min="15123" max="15123" width="21.140625" style="77" customWidth="1"/>
    <col min="15124" max="15124" width="19.5703125" style="77" customWidth="1"/>
    <col min="15125" max="15128" width="20.85546875" style="77" customWidth="1"/>
    <col min="15129" max="15132" width="23.85546875" style="77" customWidth="1"/>
    <col min="15133" max="15144" width="21" style="77" customWidth="1"/>
    <col min="15145" max="15156" width="20.42578125" style="77" customWidth="1"/>
    <col min="15157" max="15168" width="20.5703125" style="77" customWidth="1"/>
    <col min="15169" max="15180" width="22.42578125" style="77" customWidth="1"/>
    <col min="15181" max="15192" width="19.7109375" style="77" customWidth="1"/>
    <col min="15193" max="15204" width="22.42578125" style="77" customWidth="1"/>
    <col min="15205" max="15216" width="20.28515625" style="77" customWidth="1"/>
    <col min="15217" max="15228" width="23.140625" style="77" customWidth="1"/>
    <col min="15229" max="15374" width="9.140625" style="77"/>
    <col min="15375" max="15375" width="5.85546875" style="77" customWidth="1"/>
    <col min="15376" max="15376" width="18.7109375" style="77" customWidth="1"/>
    <col min="15377" max="15377" width="41.28515625" style="77" customWidth="1"/>
    <col min="15378" max="15378" width="22.5703125" style="77" customWidth="1"/>
    <col min="15379" max="15379" width="21.140625" style="77" customWidth="1"/>
    <col min="15380" max="15380" width="19.5703125" style="77" customWidth="1"/>
    <col min="15381" max="15384" width="20.85546875" style="77" customWidth="1"/>
    <col min="15385" max="15388" width="23.85546875" style="77" customWidth="1"/>
    <col min="15389" max="15400" width="21" style="77" customWidth="1"/>
    <col min="15401" max="15412" width="20.42578125" style="77" customWidth="1"/>
    <col min="15413" max="15424" width="20.5703125" style="77" customWidth="1"/>
    <col min="15425" max="15436" width="22.42578125" style="77" customWidth="1"/>
    <col min="15437" max="15448" width="19.7109375" style="77" customWidth="1"/>
    <col min="15449" max="15460" width="22.42578125" style="77" customWidth="1"/>
    <col min="15461" max="15472" width="20.28515625" style="77" customWidth="1"/>
    <col min="15473" max="15484" width="23.140625" style="77" customWidth="1"/>
    <col min="15485" max="15630" width="9.140625" style="77"/>
    <col min="15631" max="15631" width="5.85546875" style="77" customWidth="1"/>
    <col min="15632" max="15632" width="18.7109375" style="77" customWidth="1"/>
    <col min="15633" max="15633" width="41.28515625" style="77" customWidth="1"/>
    <col min="15634" max="15634" width="22.5703125" style="77" customWidth="1"/>
    <col min="15635" max="15635" width="21.140625" style="77" customWidth="1"/>
    <col min="15636" max="15636" width="19.5703125" style="77" customWidth="1"/>
    <col min="15637" max="15640" width="20.85546875" style="77" customWidth="1"/>
    <col min="15641" max="15644" width="23.85546875" style="77" customWidth="1"/>
    <col min="15645" max="15656" width="21" style="77" customWidth="1"/>
    <col min="15657" max="15668" width="20.42578125" style="77" customWidth="1"/>
    <col min="15669" max="15680" width="20.5703125" style="77" customWidth="1"/>
    <col min="15681" max="15692" width="22.42578125" style="77" customWidth="1"/>
    <col min="15693" max="15704" width="19.7109375" style="77" customWidth="1"/>
    <col min="15705" max="15716" width="22.42578125" style="77" customWidth="1"/>
    <col min="15717" max="15728" width="20.28515625" style="77" customWidth="1"/>
    <col min="15729" max="15740" width="23.140625" style="77" customWidth="1"/>
    <col min="15741" max="15886" width="9.140625" style="77"/>
    <col min="15887" max="15887" width="5.85546875" style="77" customWidth="1"/>
    <col min="15888" max="15888" width="18.7109375" style="77" customWidth="1"/>
    <col min="15889" max="15889" width="41.28515625" style="77" customWidth="1"/>
    <col min="15890" max="15890" width="22.5703125" style="77" customWidth="1"/>
    <col min="15891" max="15891" width="21.140625" style="77" customWidth="1"/>
    <col min="15892" max="15892" width="19.5703125" style="77" customWidth="1"/>
    <col min="15893" max="15896" width="20.85546875" style="77" customWidth="1"/>
    <col min="15897" max="15900" width="23.85546875" style="77" customWidth="1"/>
    <col min="15901" max="15912" width="21" style="77" customWidth="1"/>
    <col min="15913" max="15924" width="20.42578125" style="77" customWidth="1"/>
    <col min="15925" max="15936" width="20.5703125" style="77" customWidth="1"/>
    <col min="15937" max="15948" width="22.42578125" style="77" customWidth="1"/>
    <col min="15949" max="15960" width="19.7109375" style="77" customWidth="1"/>
    <col min="15961" max="15972" width="22.42578125" style="77" customWidth="1"/>
    <col min="15973" max="15984" width="20.28515625" style="77" customWidth="1"/>
    <col min="15985" max="15996" width="23.140625" style="77" customWidth="1"/>
    <col min="15997" max="16142" width="9.140625" style="77"/>
    <col min="16143" max="16143" width="5.85546875" style="77" customWidth="1"/>
    <col min="16144" max="16144" width="18.7109375" style="77" customWidth="1"/>
    <col min="16145" max="16145" width="41.28515625" style="77" customWidth="1"/>
    <col min="16146" max="16146" width="22.5703125" style="77" customWidth="1"/>
    <col min="16147" max="16147" width="21.140625" style="77" customWidth="1"/>
    <col min="16148" max="16148" width="19.5703125" style="77" customWidth="1"/>
    <col min="16149" max="16152" width="20.85546875" style="77" customWidth="1"/>
    <col min="16153" max="16156" width="23.85546875" style="77" customWidth="1"/>
    <col min="16157" max="16168" width="21" style="77" customWidth="1"/>
    <col min="16169" max="16180" width="20.42578125" style="77" customWidth="1"/>
    <col min="16181" max="16192" width="20.5703125" style="77" customWidth="1"/>
    <col min="16193" max="16204" width="22.42578125" style="77" customWidth="1"/>
    <col min="16205" max="16216" width="19.7109375" style="77" customWidth="1"/>
    <col min="16217" max="16228" width="22.42578125" style="77" customWidth="1"/>
    <col min="16229" max="16240" width="20.28515625" style="77" customWidth="1"/>
    <col min="16241" max="16252" width="23.140625" style="77" customWidth="1"/>
    <col min="16253" max="16384" width="9.140625" style="77"/>
  </cols>
  <sheetData>
    <row r="1" spans="1:45" x14ac:dyDescent="0.25">
      <c r="A1" s="69" t="s">
        <v>114</v>
      </c>
      <c r="B1" s="70"/>
      <c r="C1" s="70"/>
      <c r="D1" s="70"/>
      <c r="E1" s="70"/>
      <c r="F1" s="70"/>
      <c r="G1" s="71" t="str">
        <f>[5]RSD!K1</f>
        <v>START</v>
      </c>
      <c r="H1" s="71" t="str">
        <f>[5]RSD!L1</f>
        <v>LIFE</v>
      </c>
      <c r="I1" s="71"/>
      <c r="J1" s="72"/>
      <c r="K1" s="72"/>
      <c r="L1" s="71" t="str">
        <f>[5]RSD!M1</f>
        <v>NCAP_COST-2017</v>
      </c>
      <c r="M1" s="71" t="str">
        <f>[5]RSD!N1</f>
        <v>NCAP_COST-2020</v>
      </c>
      <c r="N1" s="71" t="str">
        <f>[5]RSD!O1</f>
        <v>NCAP_COST-2025</v>
      </c>
      <c r="O1" s="71" t="str">
        <f>[5]RSD!P1</f>
        <v>NCAP_COST-2030</v>
      </c>
      <c r="P1" s="71" t="str">
        <f>[5]RSD!Q1</f>
        <v>NCAP_COST-2040</v>
      </c>
      <c r="Q1" s="71" t="str">
        <f>[5]RSD!R1</f>
        <v>NCAP_COST-2050</v>
      </c>
      <c r="R1" s="72"/>
      <c r="S1" s="72"/>
      <c r="T1" s="72"/>
      <c r="U1" s="71" t="str">
        <f>[5]RSD!S1</f>
        <v>EFF-2017</v>
      </c>
      <c r="V1" s="71" t="str">
        <f>[5]RSD!T1</f>
        <v>EFF-2020</v>
      </c>
      <c r="W1" s="71" t="str">
        <f>[5]RSD!U1</f>
        <v>EFF-2025</v>
      </c>
      <c r="X1" s="71" t="str">
        <f>[5]RSD!V1</f>
        <v>EFF-2030</v>
      </c>
      <c r="Y1" s="71" t="str">
        <f>[5]RSD!W1</f>
        <v>EFF-2040</v>
      </c>
      <c r="Z1" s="71" t="str">
        <f>[5]RSD!X1</f>
        <v>EFF-2050</v>
      </c>
      <c r="AA1" s="73"/>
      <c r="AB1" s="71" t="str">
        <f>[5]RSD!F1</f>
        <v>AFA</v>
      </c>
      <c r="AC1" s="71" t="str">
        <f>[5]RSD!Z1</f>
        <v>FIXOM</v>
      </c>
      <c r="AD1" s="73"/>
      <c r="AE1" s="73"/>
      <c r="AF1" s="73"/>
      <c r="AG1" s="73"/>
      <c r="AH1" s="74"/>
      <c r="AI1" s="74"/>
      <c r="AJ1" s="75"/>
      <c r="AK1" s="75"/>
      <c r="AL1" s="75"/>
      <c r="AM1" s="75"/>
      <c r="AN1" s="75"/>
      <c r="AO1" s="75"/>
      <c r="AP1" s="75"/>
      <c r="AQ1" s="75"/>
      <c r="AR1" s="75"/>
    </row>
    <row r="2" spans="1:45" ht="15.75" x14ac:dyDescent="0.25">
      <c r="A2" s="78" t="s">
        <v>115</v>
      </c>
      <c r="B2" s="79"/>
      <c r="C2" s="79"/>
      <c r="D2" s="79"/>
      <c r="E2" s="80"/>
      <c r="F2" s="80"/>
      <c r="G2" s="80"/>
      <c r="H2" s="81"/>
      <c r="I2" s="81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</row>
    <row r="3" spans="1:45" s="76" customFormat="1" ht="15.75" x14ac:dyDescent="0.25">
      <c r="A3" s="82" t="s">
        <v>116</v>
      </c>
      <c r="B3" s="83"/>
      <c r="C3" s="84"/>
      <c r="D3" s="77"/>
      <c r="E3" s="85"/>
      <c r="F3" s="85"/>
      <c r="G3" s="85"/>
      <c r="H3" s="86"/>
      <c r="I3" s="86"/>
      <c r="J3" s="86"/>
      <c r="K3" s="86"/>
      <c r="L3" s="86"/>
      <c r="M3" s="86"/>
      <c r="N3" s="86"/>
      <c r="O3" s="86"/>
      <c r="P3" s="86"/>
      <c r="Q3" s="86"/>
      <c r="R3" s="77"/>
      <c r="S3" s="77"/>
      <c r="T3" s="77"/>
      <c r="U3" s="77"/>
      <c r="V3" s="77"/>
      <c r="W3" s="77"/>
      <c r="X3" s="77"/>
      <c r="Y3" s="77"/>
      <c r="Z3" s="77"/>
      <c r="AA3" s="87"/>
      <c r="AB3" s="87"/>
      <c r="AC3" s="88"/>
      <c r="AD3" s="88"/>
      <c r="AE3" s="89"/>
      <c r="AF3" s="90"/>
      <c r="AG3" s="91"/>
      <c r="AH3" s="90"/>
    </row>
    <row r="4" spans="1:45" s="92" customFormat="1" ht="29.25" customHeight="1" x14ac:dyDescent="0.2"/>
    <row r="5" spans="1:45" x14ac:dyDescent="0.25"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AE5" s="77"/>
      <c r="AG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</row>
    <row r="6" spans="1:45" s="92" customFormat="1" ht="29.25" customHeight="1" x14ac:dyDescent="0.2">
      <c r="B6" s="93" t="s">
        <v>44</v>
      </c>
      <c r="C6" s="94" t="s">
        <v>55</v>
      </c>
      <c r="D6" s="93" t="s">
        <v>46</v>
      </c>
      <c r="E6" s="95" t="s">
        <v>47</v>
      </c>
      <c r="F6" s="95" t="s">
        <v>117</v>
      </c>
      <c r="G6" s="95" t="s">
        <v>118</v>
      </c>
      <c r="H6" s="96" t="s">
        <v>49</v>
      </c>
      <c r="I6" s="96" t="s">
        <v>119</v>
      </c>
      <c r="J6" s="96" t="s">
        <v>120</v>
      </c>
      <c r="K6" s="96" t="s">
        <v>435</v>
      </c>
      <c r="L6" s="96" t="s">
        <v>435</v>
      </c>
      <c r="M6" s="96" t="s">
        <v>121</v>
      </c>
      <c r="N6" s="96" t="s">
        <v>122</v>
      </c>
      <c r="O6" s="96" t="s">
        <v>123</v>
      </c>
      <c r="P6" s="96" t="s">
        <v>124</v>
      </c>
      <c r="Q6" s="96" t="s">
        <v>125</v>
      </c>
      <c r="R6" s="96" t="s">
        <v>48</v>
      </c>
      <c r="S6" s="96" t="s">
        <v>126</v>
      </c>
      <c r="T6" s="96" t="s">
        <v>436</v>
      </c>
      <c r="U6" s="96" t="s">
        <v>436</v>
      </c>
      <c r="V6" s="96" t="s">
        <v>127</v>
      </c>
      <c r="W6" s="96" t="s">
        <v>128</v>
      </c>
      <c r="X6" s="96" t="s">
        <v>129</v>
      </c>
      <c r="Y6" s="96" t="s">
        <v>130</v>
      </c>
      <c r="Z6" s="96" t="s">
        <v>131</v>
      </c>
      <c r="AA6" s="96" t="s">
        <v>56</v>
      </c>
      <c r="AB6" s="96" t="s">
        <v>132</v>
      </c>
      <c r="AC6" s="96" t="s">
        <v>111</v>
      </c>
      <c r="AD6" s="96" t="s">
        <v>133</v>
      </c>
      <c r="AE6" s="96" t="s">
        <v>112</v>
      </c>
      <c r="AF6" s="96" t="s">
        <v>134</v>
      </c>
      <c r="AG6" s="96" t="s">
        <v>135</v>
      </c>
      <c r="AH6" s="97" t="s">
        <v>136</v>
      </c>
      <c r="AI6" s="98" t="s">
        <v>137</v>
      </c>
    </row>
    <row r="7" spans="1:45" ht="49.15" customHeight="1" thickBot="1" x14ac:dyDescent="0.3">
      <c r="B7" s="99" t="s">
        <v>58</v>
      </c>
      <c r="C7" s="99" t="s">
        <v>59</v>
      </c>
      <c r="D7" s="99" t="s">
        <v>60</v>
      </c>
      <c r="E7" s="99" t="s">
        <v>61</v>
      </c>
      <c r="F7" s="99" t="s">
        <v>117</v>
      </c>
      <c r="G7" s="99" t="s">
        <v>138</v>
      </c>
      <c r="H7" s="99" t="s">
        <v>139</v>
      </c>
      <c r="I7" s="99" t="s">
        <v>140</v>
      </c>
      <c r="J7" s="99" t="s">
        <v>140</v>
      </c>
      <c r="K7" s="99" t="s">
        <v>140</v>
      </c>
      <c r="L7" s="99" t="s">
        <v>140</v>
      </c>
      <c r="M7" s="99" t="s">
        <v>140</v>
      </c>
      <c r="N7" s="99" t="s">
        <v>140</v>
      </c>
      <c r="O7" s="99" t="s">
        <v>140</v>
      </c>
      <c r="P7" s="99" t="s">
        <v>140</v>
      </c>
      <c r="Q7" s="99" t="s">
        <v>140</v>
      </c>
      <c r="R7" s="99" t="s">
        <v>141</v>
      </c>
      <c r="S7" s="99" t="s">
        <v>141</v>
      </c>
      <c r="T7" s="99" t="s">
        <v>141</v>
      </c>
      <c r="U7" s="99" t="s">
        <v>141</v>
      </c>
      <c r="V7" s="99" t="s">
        <v>141</v>
      </c>
      <c r="W7" s="99" t="s">
        <v>141</v>
      </c>
      <c r="X7" s="99" t="s">
        <v>141</v>
      </c>
      <c r="Y7" s="99" t="s">
        <v>141</v>
      </c>
      <c r="Z7" s="99" t="s">
        <v>141</v>
      </c>
      <c r="AA7" s="99" t="s">
        <v>142</v>
      </c>
      <c r="AB7" s="99" t="s">
        <v>143</v>
      </c>
      <c r="AC7" s="99" t="s">
        <v>144</v>
      </c>
      <c r="AD7" s="99" t="s">
        <v>145</v>
      </c>
      <c r="AE7" s="99" t="s">
        <v>146</v>
      </c>
      <c r="AF7" s="99" t="s">
        <v>147</v>
      </c>
      <c r="AG7" s="99" t="s">
        <v>148</v>
      </c>
      <c r="AH7" s="99" t="s">
        <v>149</v>
      </c>
      <c r="AI7" s="99" t="s">
        <v>150</v>
      </c>
      <c r="AJ7" s="77"/>
      <c r="AK7" s="77"/>
      <c r="AL7" s="77"/>
      <c r="AM7" s="77"/>
      <c r="AN7" s="77"/>
      <c r="AO7" s="77"/>
      <c r="AP7" s="77"/>
      <c r="AQ7" s="77"/>
      <c r="AR7" s="77"/>
      <c r="AS7" s="77"/>
    </row>
    <row r="8" spans="1:45" x14ac:dyDescent="0.25">
      <c r="B8" s="100" t="s">
        <v>63</v>
      </c>
      <c r="C8" s="100"/>
      <c r="D8" s="100"/>
      <c r="E8" s="100"/>
      <c r="F8" s="100"/>
      <c r="G8" s="100"/>
      <c r="H8" s="101"/>
      <c r="I8" s="101" t="s">
        <v>151</v>
      </c>
      <c r="J8" s="101" t="s">
        <v>151</v>
      </c>
      <c r="K8" s="101" t="s">
        <v>151</v>
      </c>
      <c r="L8" s="101" t="s">
        <v>151</v>
      </c>
      <c r="M8" s="101" t="s">
        <v>151</v>
      </c>
      <c r="N8" s="101" t="s">
        <v>151</v>
      </c>
      <c r="O8" s="101" t="s">
        <v>151</v>
      </c>
      <c r="P8" s="101" t="s">
        <v>151</v>
      </c>
      <c r="Q8" s="101" t="s">
        <v>151</v>
      </c>
      <c r="R8" s="101" t="s">
        <v>152</v>
      </c>
      <c r="S8" s="101" t="s">
        <v>152</v>
      </c>
      <c r="T8" s="101" t="s">
        <v>152</v>
      </c>
      <c r="U8" s="101" t="s">
        <v>152</v>
      </c>
      <c r="V8" s="101" t="s">
        <v>152</v>
      </c>
      <c r="W8" s="101" t="s">
        <v>152</v>
      </c>
      <c r="X8" s="101" t="s">
        <v>152</v>
      </c>
      <c r="Y8" s="101" t="s">
        <v>152</v>
      </c>
      <c r="Z8" s="101" t="s">
        <v>152</v>
      </c>
      <c r="AA8" s="100"/>
      <c r="AB8" s="100"/>
      <c r="AC8" s="101"/>
      <c r="AD8" s="101"/>
      <c r="AE8" s="101" t="s">
        <v>151</v>
      </c>
      <c r="AF8" s="100"/>
      <c r="AG8" s="100"/>
      <c r="AH8" s="100"/>
      <c r="AI8" s="100"/>
      <c r="AJ8" s="23"/>
      <c r="AK8" s="23"/>
      <c r="AL8" s="23"/>
      <c r="AM8" s="23"/>
      <c r="AN8" s="23"/>
      <c r="AO8" s="23"/>
      <c r="AP8" s="23"/>
      <c r="AQ8" s="23"/>
      <c r="AR8" s="23"/>
      <c r="AS8" s="23"/>
    </row>
    <row r="9" spans="1:45" x14ac:dyDescent="0.25">
      <c r="B9" s="102" t="s">
        <v>153</v>
      </c>
      <c r="C9" s="102" t="s">
        <v>154</v>
      </c>
      <c r="D9" s="102" t="s">
        <v>110</v>
      </c>
      <c r="E9" s="103" t="s">
        <v>155</v>
      </c>
      <c r="F9" s="103" t="s">
        <v>156</v>
      </c>
      <c r="G9" s="104">
        <v>2010</v>
      </c>
      <c r="H9" s="104">
        <v>15</v>
      </c>
      <c r="I9" s="105"/>
      <c r="J9" s="105">
        <v>4.0729892459103505</v>
      </c>
      <c r="K9" s="105">
        <v>4.0729892459103505</v>
      </c>
      <c r="L9" s="105">
        <v>4.0729892459103505</v>
      </c>
      <c r="M9" s="105"/>
      <c r="N9" s="105"/>
      <c r="O9" s="105"/>
      <c r="P9" s="105"/>
      <c r="Q9" s="105">
        <v>4.0729892459103505</v>
      </c>
      <c r="R9" s="105"/>
      <c r="S9" s="105">
        <v>2.4510000000000001</v>
      </c>
      <c r="T9" s="105">
        <v>2.4510000000000001</v>
      </c>
      <c r="U9" s="105">
        <v>2.4510000000000001</v>
      </c>
      <c r="V9" s="105"/>
      <c r="W9" s="105"/>
      <c r="X9" s="105"/>
      <c r="Y9" s="105"/>
      <c r="Z9" s="105">
        <v>2.4510000000000001</v>
      </c>
      <c r="AA9" s="106"/>
      <c r="AB9" s="105">
        <v>0.16</v>
      </c>
      <c r="AC9" s="105"/>
      <c r="AD9" s="105">
        <v>0.18</v>
      </c>
      <c r="AE9" s="106"/>
      <c r="AF9" s="106"/>
      <c r="AG9" s="106"/>
      <c r="AH9" s="106"/>
      <c r="AI9" s="107">
        <v>0</v>
      </c>
      <c r="AJ9" s="23"/>
      <c r="AK9" s="23"/>
      <c r="AL9" s="23"/>
      <c r="AM9" s="23"/>
      <c r="AN9" s="23"/>
      <c r="AO9" s="23"/>
      <c r="AP9" s="23"/>
      <c r="AQ9" s="23"/>
      <c r="AR9" s="23"/>
      <c r="AS9" s="23"/>
    </row>
    <row r="10" spans="1:45" x14ac:dyDescent="0.25">
      <c r="B10" s="102" t="s">
        <v>157</v>
      </c>
      <c r="C10" s="102" t="s">
        <v>158</v>
      </c>
      <c r="D10" s="102" t="s">
        <v>110</v>
      </c>
      <c r="E10" s="103" t="s">
        <v>155</v>
      </c>
      <c r="F10" s="103" t="s">
        <v>156</v>
      </c>
      <c r="G10" s="104">
        <v>2010</v>
      </c>
      <c r="H10" s="104">
        <v>15</v>
      </c>
      <c r="I10" s="105"/>
      <c r="J10" s="105">
        <v>4.2669411147632239</v>
      </c>
      <c r="K10" s="105">
        <v>4.2669411147632239</v>
      </c>
      <c r="L10" s="105">
        <v>4.2669411147632239</v>
      </c>
      <c r="M10" s="105">
        <v>4.3962423606651404</v>
      </c>
      <c r="N10" s="105"/>
      <c r="O10" s="105">
        <v>4.7194954754199303</v>
      </c>
      <c r="P10" s="105">
        <v>4.8487967213218441</v>
      </c>
      <c r="Q10" s="105">
        <v>4.8487967213218441</v>
      </c>
      <c r="R10" s="105"/>
      <c r="S10" s="105">
        <v>2.6419999999999999</v>
      </c>
      <c r="T10" s="105">
        <v>2.6419999999999999</v>
      </c>
      <c r="U10" s="105">
        <v>2.6419999999999999</v>
      </c>
      <c r="V10" s="105">
        <v>2.673</v>
      </c>
      <c r="W10" s="105"/>
      <c r="X10" s="105">
        <v>2.7370000000000001</v>
      </c>
      <c r="Y10" s="105">
        <v>2.7690000000000001</v>
      </c>
      <c r="Z10" s="105">
        <v>2.7690000000000001</v>
      </c>
      <c r="AA10" s="106"/>
      <c r="AB10" s="105">
        <v>0.16</v>
      </c>
      <c r="AC10" s="105"/>
      <c r="AD10" s="105">
        <v>0.18</v>
      </c>
      <c r="AE10" s="106"/>
      <c r="AF10" s="106"/>
      <c r="AG10" s="106"/>
      <c r="AH10" s="106"/>
      <c r="AI10" s="107">
        <v>0</v>
      </c>
      <c r="AJ10" s="23"/>
      <c r="AK10" s="23"/>
      <c r="AL10" s="23"/>
      <c r="AM10" s="23"/>
      <c r="AN10" s="23"/>
      <c r="AO10" s="23"/>
      <c r="AP10" s="23"/>
      <c r="AQ10" s="23"/>
      <c r="AR10" s="23"/>
      <c r="AS10" s="23"/>
    </row>
    <row r="11" spans="1:45" x14ac:dyDescent="0.25">
      <c r="B11" s="102" t="s">
        <v>159</v>
      </c>
      <c r="C11" s="102" t="s">
        <v>160</v>
      </c>
      <c r="D11" s="102" t="s">
        <v>110</v>
      </c>
      <c r="E11" s="103" t="s">
        <v>155</v>
      </c>
      <c r="F11" s="103" t="s">
        <v>156</v>
      </c>
      <c r="G11" s="104">
        <v>2010</v>
      </c>
      <c r="H11" s="104">
        <v>15</v>
      </c>
      <c r="I11" s="105"/>
      <c r="J11" s="105">
        <v>5.8185560655862147</v>
      </c>
      <c r="K11" s="105">
        <v>5.8185560655862147</v>
      </c>
      <c r="L11" s="105">
        <v>5.8185560655862147</v>
      </c>
      <c r="M11" s="105">
        <v>5.9478573114881303</v>
      </c>
      <c r="N11" s="105"/>
      <c r="O11" s="105">
        <v>6.1418091803410046</v>
      </c>
      <c r="P11" s="105">
        <v>6.3357610491938772</v>
      </c>
      <c r="Q11" s="105">
        <v>6.3357610491938772</v>
      </c>
      <c r="R11" s="105"/>
      <c r="S11" s="105">
        <v>2.8639999999999999</v>
      </c>
      <c r="T11" s="105">
        <v>2.8639999999999999</v>
      </c>
      <c r="U11" s="105">
        <v>2.8639999999999999</v>
      </c>
      <c r="V11" s="105">
        <v>3.4369999999999998</v>
      </c>
      <c r="W11" s="105"/>
      <c r="X11" s="105">
        <v>3.4689999999999999</v>
      </c>
      <c r="Y11" s="105">
        <v>3.5009999999999999</v>
      </c>
      <c r="Z11" s="105">
        <v>3.5009999999999999</v>
      </c>
      <c r="AA11" s="106"/>
      <c r="AB11" s="105">
        <v>0.16</v>
      </c>
      <c r="AC11" s="105"/>
      <c r="AD11" s="105">
        <v>0.24</v>
      </c>
      <c r="AE11" s="106"/>
      <c r="AF11" s="106"/>
      <c r="AG11" s="106"/>
      <c r="AH11" s="106"/>
      <c r="AI11" s="107">
        <v>0</v>
      </c>
      <c r="AJ11" s="23"/>
      <c r="AK11" s="23"/>
      <c r="AL11" s="23"/>
      <c r="AM11" s="23"/>
      <c r="AN11" s="23"/>
      <c r="AO11" s="23"/>
      <c r="AP11" s="23"/>
      <c r="AQ11" s="23"/>
      <c r="AR11" s="23"/>
      <c r="AS11" s="23"/>
    </row>
    <row r="12" spans="1:45" x14ac:dyDescent="0.25">
      <c r="B12" s="102" t="s">
        <v>161</v>
      </c>
      <c r="C12" s="102" t="s">
        <v>162</v>
      </c>
      <c r="D12" s="102" t="s">
        <v>163</v>
      </c>
      <c r="E12" s="103" t="s">
        <v>155</v>
      </c>
      <c r="F12" s="103" t="s">
        <v>156</v>
      </c>
      <c r="G12" s="104">
        <v>2010</v>
      </c>
      <c r="H12" s="104">
        <v>15</v>
      </c>
      <c r="I12" s="105"/>
      <c r="J12" s="105">
        <v>3.5376820878764188</v>
      </c>
      <c r="K12" s="105">
        <v>3.5376820878764188</v>
      </c>
      <c r="L12" s="105">
        <v>3.5376820878764188</v>
      </c>
      <c r="M12" s="105"/>
      <c r="N12" s="105"/>
      <c r="O12" s="105"/>
      <c r="P12" s="105"/>
      <c r="Q12" s="105">
        <v>3.5376820878764188</v>
      </c>
      <c r="R12" s="105"/>
      <c r="S12" s="105">
        <v>0.8</v>
      </c>
      <c r="T12" s="105">
        <v>0.8</v>
      </c>
      <c r="U12" s="105">
        <v>0.8</v>
      </c>
      <c r="V12" s="105"/>
      <c r="W12" s="105"/>
      <c r="X12" s="105"/>
      <c r="Y12" s="105"/>
      <c r="Z12" s="105">
        <v>0.8</v>
      </c>
      <c r="AA12" s="106"/>
      <c r="AB12" s="105">
        <v>0.16</v>
      </c>
      <c r="AC12" s="105"/>
      <c r="AD12" s="105">
        <v>0.18</v>
      </c>
      <c r="AE12" s="106"/>
      <c r="AF12" s="106"/>
      <c r="AG12" s="106"/>
      <c r="AH12" s="106"/>
      <c r="AI12" s="107">
        <v>0</v>
      </c>
      <c r="AJ12" s="23"/>
      <c r="AK12" s="23"/>
      <c r="AL12" s="23"/>
      <c r="AM12" s="23"/>
      <c r="AN12" s="23"/>
      <c r="AO12" s="23"/>
      <c r="AP12" s="23"/>
      <c r="AQ12" s="23"/>
      <c r="AR12" s="23"/>
      <c r="AS12" s="23"/>
    </row>
    <row r="13" spans="1:45" x14ac:dyDescent="0.25">
      <c r="B13" s="102" t="s">
        <v>164</v>
      </c>
      <c r="C13" s="102" t="s">
        <v>165</v>
      </c>
      <c r="D13" s="102" t="s">
        <v>163</v>
      </c>
      <c r="E13" s="103" t="s">
        <v>155</v>
      </c>
      <c r="F13" s="103" t="s">
        <v>156</v>
      </c>
      <c r="G13" s="104">
        <v>2010</v>
      </c>
      <c r="H13" s="104">
        <v>15</v>
      </c>
      <c r="I13" s="105"/>
      <c r="J13" s="105">
        <v>4.6548448524689707</v>
      </c>
      <c r="K13" s="105">
        <v>4.6548448524689707</v>
      </c>
      <c r="L13" s="105">
        <v>4.6548448524689707</v>
      </c>
      <c r="M13" s="105"/>
      <c r="N13" s="105"/>
      <c r="O13" s="105">
        <v>4.7479417495183505</v>
      </c>
      <c r="P13" s="105"/>
      <c r="Q13" s="105">
        <v>4.6548448524689707</v>
      </c>
      <c r="R13" s="105"/>
      <c r="S13" s="105">
        <v>0.9</v>
      </c>
      <c r="T13" s="105">
        <v>0.9</v>
      </c>
      <c r="U13" s="105">
        <v>0.9</v>
      </c>
      <c r="V13" s="105"/>
      <c r="W13" s="105"/>
      <c r="X13" s="105">
        <v>0.92</v>
      </c>
      <c r="Y13" s="105"/>
      <c r="Z13" s="105">
        <v>0.9</v>
      </c>
      <c r="AA13" s="106"/>
      <c r="AB13" s="105">
        <v>0.16</v>
      </c>
      <c r="AC13" s="105"/>
      <c r="AD13" s="105">
        <v>0.18</v>
      </c>
      <c r="AE13" s="106"/>
      <c r="AF13" s="106"/>
      <c r="AG13" s="106"/>
      <c r="AH13" s="106"/>
      <c r="AI13" s="107">
        <v>0</v>
      </c>
      <c r="AJ13" s="23"/>
      <c r="AK13" s="23"/>
      <c r="AL13" s="23"/>
      <c r="AM13" s="23"/>
      <c r="AN13" s="23"/>
      <c r="AO13" s="23"/>
      <c r="AP13" s="23"/>
      <c r="AQ13" s="23"/>
      <c r="AR13" s="23"/>
      <c r="AS13" s="23"/>
    </row>
    <row r="14" spans="1:45" x14ac:dyDescent="0.25">
      <c r="B14" s="102" t="s">
        <v>166</v>
      </c>
      <c r="C14" s="102" t="s">
        <v>167</v>
      </c>
      <c r="D14" s="102" t="s">
        <v>163</v>
      </c>
      <c r="E14" s="103" t="s">
        <v>155</v>
      </c>
      <c r="F14" s="103" t="s">
        <v>156</v>
      </c>
      <c r="G14" s="104">
        <v>2010</v>
      </c>
      <c r="H14" s="104">
        <v>15</v>
      </c>
      <c r="I14" s="105"/>
      <c r="J14" s="105">
        <v>5.4927169259133866</v>
      </c>
      <c r="K14" s="105">
        <v>5.4927169259133866</v>
      </c>
      <c r="L14" s="105">
        <v>5.4927169259133866</v>
      </c>
      <c r="M14" s="105"/>
      <c r="N14" s="105"/>
      <c r="O14" s="105"/>
      <c r="P14" s="105"/>
      <c r="Q14" s="105">
        <v>5.4927169259133866</v>
      </c>
      <c r="R14" s="105"/>
      <c r="S14" s="105">
        <v>0.98</v>
      </c>
      <c r="T14" s="105">
        <v>0.98</v>
      </c>
      <c r="U14" s="105">
        <v>0.98</v>
      </c>
      <c r="V14" s="105"/>
      <c r="W14" s="105"/>
      <c r="X14" s="105"/>
      <c r="Y14" s="105"/>
      <c r="Z14" s="105">
        <v>0.98</v>
      </c>
      <c r="AA14" s="106"/>
      <c r="AB14" s="105">
        <v>0.16</v>
      </c>
      <c r="AC14" s="105"/>
      <c r="AD14" s="105">
        <v>0.24</v>
      </c>
      <c r="AE14" s="106"/>
      <c r="AF14" s="106"/>
      <c r="AG14" s="106"/>
      <c r="AH14" s="106"/>
      <c r="AI14" s="107">
        <v>0</v>
      </c>
      <c r="AJ14" s="23"/>
      <c r="AK14" s="23"/>
      <c r="AL14" s="23"/>
      <c r="AM14" s="23"/>
      <c r="AN14" s="23"/>
      <c r="AO14" s="23"/>
      <c r="AP14" s="23"/>
      <c r="AQ14" s="23"/>
      <c r="AR14" s="23"/>
      <c r="AS14" s="23"/>
    </row>
    <row r="15" spans="1:45" x14ac:dyDescent="0.25">
      <c r="B15" s="102" t="s">
        <v>168</v>
      </c>
      <c r="C15" s="102" t="s">
        <v>169</v>
      </c>
      <c r="D15" s="102" t="s">
        <v>163</v>
      </c>
      <c r="E15" s="103" t="s">
        <v>155</v>
      </c>
      <c r="F15" s="103" t="s">
        <v>156</v>
      </c>
      <c r="G15" s="104">
        <v>2010</v>
      </c>
      <c r="H15" s="104">
        <v>20</v>
      </c>
      <c r="I15" s="105"/>
      <c r="J15" s="105">
        <v>8.2856238373947697</v>
      </c>
      <c r="K15" s="105">
        <v>8.2856238373947697</v>
      </c>
      <c r="L15" s="105">
        <v>8.2856238373947697</v>
      </c>
      <c r="M15" s="105">
        <v>8.2856238373947697</v>
      </c>
      <c r="N15" s="105"/>
      <c r="O15" s="105"/>
      <c r="P15" s="105"/>
      <c r="Q15" s="105">
        <v>8.2856238373947697</v>
      </c>
      <c r="R15" s="105"/>
      <c r="S15" s="105">
        <v>0.82</v>
      </c>
      <c r="T15" s="105">
        <v>0.82</v>
      </c>
      <c r="U15" s="105">
        <v>0.82</v>
      </c>
      <c r="V15" s="105">
        <v>0.84</v>
      </c>
      <c r="W15" s="105"/>
      <c r="X15" s="105"/>
      <c r="Y15" s="105"/>
      <c r="Z15" s="105">
        <v>0.84</v>
      </c>
      <c r="AA15" s="106"/>
      <c r="AB15" s="105">
        <v>0.16</v>
      </c>
      <c r="AC15" s="105"/>
      <c r="AD15" s="105">
        <v>0.18</v>
      </c>
      <c r="AE15" s="106"/>
      <c r="AF15" s="106"/>
      <c r="AG15" s="106"/>
      <c r="AH15" s="106"/>
      <c r="AI15" s="107">
        <v>0</v>
      </c>
      <c r="AJ15" s="23"/>
      <c r="AK15" s="23"/>
      <c r="AL15" s="23"/>
      <c r="AM15" s="23"/>
      <c r="AN15" s="23"/>
      <c r="AO15" s="23"/>
      <c r="AP15" s="23"/>
      <c r="AQ15" s="23"/>
      <c r="AR15" s="23"/>
      <c r="AS15" s="23"/>
    </row>
    <row r="16" spans="1:45" x14ac:dyDescent="0.25">
      <c r="B16" s="102" t="s">
        <v>170</v>
      </c>
      <c r="C16" s="102" t="s">
        <v>171</v>
      </c>
      <c r="D16" s="102" t="s">
        <v>163</v>
      </c>
      <c r="E16" s="103" t="s">
        <v>155</v>
      </c>
      <c r="F16" s="103" t="s">
        <v>156</v>
      </c>
      <c r="G16" s="104">
        <v>2010</v>
      </c>
      <c r="H16" s="104">
        <v>20</v>
      </c>
      <c r="I16" s="105"/>
      <c r="J16" s="105">
        <v>9.4958834990367009</v>
      </c>
      <c r="K16" s="105">
        <v>9.4958834990367009</v>
      </c>
      <c r="L16" s="105">
        <v>9.4958834990367009</v>
      </c>
      <c r="M16" s="105">
        <v>11.916402822320567</v>
      </c>
      <c r="N16" s="105"/>
      <c r="O16" s="105"/>
      <c r="P16" s="105"/>
      <c r="Q16" s="105">
        <v>11.916402822320567</v>
      </c>
      <c r="R16" s="105"/>
      <c r="S16" s="105">
        <v>0.85</v>
      </c>
      <c r="T16" s="105">
        <v>0.85</v>
      </c>
      <c r="U16" s="105">
        <v>0.85</v>
      </c>
      <c r="V16" s="105">
        <v>0.9</v>
      </c>
      <c r="W16" s="105"/>
      <c r="X16" s="105"/>
      <c r="Y16" s="105"/>
      <c r="Z16" s="105">
        <v>0.9</v>
      </c>
      <c r="AA16" s="106"/>
      <c r="AB16" s="105">
        <v>0.16</v>
      </c>
      <c r="AC16" s="105"/>
      <c r="AD16" s="105">
        <v>0.18</v>
      </c>
      <c r="AE16" s="106"/>
      <c r="AF16" s="106"/>
      <c r="AG16" s="106"/>
      <c r="AH16" s="106"/>
      <c r="AI16" s="107">
        <v>0</v>
      </c>
      <c r="AJ16" s="23"/>
      <c r="AK16" s="23"/>
      <c r="AL16" s="23"/>
      <c r="AM16" s="23"/>
      <c r="AN16" s="23"/>
      <c r="AO16" s="23"/>
      <c r="AP16" s="23"/>
      <c r="AQ16" s="23"/>
      <c r="AR16" s="23"/>
      <c r="AS16" s="23"/>
    </row>
    <row r="17" spans="2:45" x14ac:dyDescent="0.25">
      <c r="B17" s="102" t="s">
        <v>172</v>
      </c>
      <c r="C17" s="102" t="s">
        <v>173</v>
      </c>
      <c r="D17" s="102" t="s">
        <v>163</v>
      </c>
      <c r="E17" s="103" t="s">
        <v>155</v>
      </c>
      <c r="F17" s="103" t="s">
        <v>156</v>
      </c>
      <c r="G17" s="104">
        <v>2010</v>
      </c>
      <c r="H17" s="104">
        <v>20</v>
      </c>
      <c r="I17" s="105"/>
      <c r="J17" s="105">
        <v>12.987017138388431</v>
      </c>
      <c r="K17" s="105">
        <v>12.987017138388431</v>
      </c>
      <c r="L17" s="105">
        <v>12.987017138388431</v>
      </c>
      <c r="M17" s="105"/>
      <c r="N17" s="105"/>
      <c r="O17" s="105"/>
      <c r="P17" s="105"/>
      <c r="Q17" s="105">
        <v>12.987017138388431</v>
      </c>
      <c r="R17" s="105"/>
      <c r="S17" s="105">
        <v>0.96</v>
      </c>
      <c r="T17" s="105">
        <v>0.96</v>
      </c>
      <c r="U17" s="105">
        <v>0.96</v>
      </c>
      <c r="V17" s="105"/>
      <c r="W17" s="105"/>
      <c r="X17" s="105"/>
      <c r="Y17" s="105"/>
      <c r="Z17" s="105">
        <v>0.96</v>
      </c>
      <c r="AA17" s="106"/>
      <c r="AB17" s="105">
        <v>0.16</v>
      </c>
      <c r="AC17" s="108"/>
      <c r="AD17" s="105">
        <v>0.24</v>
      </c>
      <c r="AE17" s="106"/>
      <c r="AF17" s="106"/>
      <c r="AG17" s="106"/>
      <c r="AH17" s="106"/>
      <c r="AI17" s="107">
        <v>0</v>
      </c>
      <c r="AJ17" s="23"/>
      <c r="AK17" s="23"/>
      <c r="AL17" s="23"/>
      <c r="AM17" s="23"/>
      <c r="AN17" s="23"/>
      <c r="AO17" s="23"/>
      <c r="AP17" s="23"/>
      <c r="AQ17" s="23"/>
      <c r="AR17" s="23"/>
      <c r="AS17" s="23"/>
    </row>
    <row r="18" spans="2:45" x14ac:dyDescent="0.25">
      <c r="B18" s="102" t="s">
        <v>174</v>
      </c>
      <c r="C18" s="102" t="s">
        <v>175</v>
      </c>
      <c r="D18" s="102" t="s">
        <v>176</v>
      </c>
      <c r="E18" s="103" t="s">
        <v>155</v>
      </c>
      <c r="F18" s="103" t="s">
        <v>156</v>
      </c>
      <c r="G18" s="104">
        <v>2010</v>
      </c>
      <c r="H18" s="104">
        <v>20</v>
      </c>
      <c r="I18" s="105"/>
      <c r="J18" s="105">
        <v>6.1443952052590429</v>
      </c>
      <c r="K18" s="105">
        <v>6.1443952052590429</v>
      </c>
      <c r="L18" s="105">
        <v>6.1443952052590429</v>
      </c>
      <c r="M18" s="105"/>
      <c r="N18" s="105"/>
      <c r="O18" s="105"/>
      <c r="P18" s="105"/>
      <c r="Q18" s="105">
        <v>6.1443952052590429</v>
      </c>
      <c r="R18" s="105"/>
      <c r="S18" s="105">
        <v>0.83</v>
      </c>
      <c r="T18" s="105">
        <v>0.83</v>
      </c>
      <c r="U18" s="105">
        <v>0.83</v>
      </c>
      <c r="V18" s="105"/>
      <c r="W18" s="105"/>
      <c r="X18" s="105"/>
      <c r="Y18" s="105"/>
      <c r="Z18" s="105">
        <v>0.83</v>
      </c>
      <c r="AA18" s="106"/>
      <c r="AB18" s="105">
        <v>0.16</v>
      </c>
      <c r="AC18" s="105"/>
      <c r="AD18" s="105">
        <v>0.45</v>
      </c>
      <c r="AE18" s="106"/>
      <c r="AF18" s="106"/>
      <c r="AG18" s="106"/>
      <c r="AH18" s="106"/>
      <c r="AI18" s="107">
        <v>0</v>
      </c>
      <c r="AJ18" s="23"/>
      <c r="AK18" s="23"/>
      <c r="AL18" s="23"/>
      <c r="AM18" s="23"/>
      <c r="AN18" s="23"/>
      <c r="AO18" s="23"/>
      <c r="AP18" s="23"/>
      <c r="AQ18" s="23"/>
      <c r="AR18" s="23"/>
      <c r="AS18" s="23"/>
    </row>
    <row r="19" spans="2:45" x14ac:dyDescent="0.25">
      <c r="B19" s="102" t="s">
        <v>177</v>
      </c>
      <c r="C19" s="102" t="s">
        <v>178</v>
      </c>
      <c r="D19" s="102" t="s">
        <v>176</v>
      </c>
      <c r="E19" s="103" t="s">
        <v>155</v>
      </c>
      <c r="F19" s="103" t="s">
        <v>156</v>
      </c>
      <c r="G19" s="104">
        <v>2010</v>
      </c>
      <c r="H19" s="104">
        <v>20</v>
      </c>
      <c r="I19" s="105"/>
      <c r="J19" s="105">
        <v>7.2615579698515953</v>
      </c>
      <c r="K19" s="105">
        <v>7.2615579698515953</v>
      </c>
      <c r="L19" s="105">
        <v>7.2615579698515953</v>
      </c>
      <c r="M19" s="105"/>
      <c r="N19" s="105"/>
      <c r="O19" s="105"/>
      <c r="P19" s="105"/>
      <c r="Q19" s="105">
        <v>7.2615579698515953</v>
      </c>
      <c r="R19" s="105"/>
      <c r="S19" s="105">
        <v>0.85</v>
      </c>
      <c r="T19" s="105">
        <v>0.85</v>
      </c>
      <c r="U19" s="105">
        <v>0.85</v>
      </c>
      <c r="V19" s="105"/>
      <c r="W19" s="105"/>
      <c r="X19" s="105"/>
      <c r="Y19" s="105"/>
      <c r="Z19" s="105">
        <v>0.85</v>
      </c>
      <c r="AA19" s="106"/>
      <c r="AB19" s="105">
        <v>0.16</v>
      </c>
      <c r="AC19" s="105"/>
      <c r="AD19" s="105">
        <v>0.45</v>
      </c>
      <c r="AE19" s="106"/>
      <c r="AF19" s="106"/>
      <c r="AG19" s="106"/>
      <c r="AH19" s="106"/>
      <c r="AI19" s="107">
        <v>0</v>
      </c>
      <c r="AJ19" s="23"/>
      <c r="AK19" s="23"/>
      <c r="AL19" s="23"/>
      <c r="AM19" s="23"/>
      <c r="AN19" s="23"/>
      <c r="AO19" s="23"/>
      <c r="AP19" s="23"/>
      <c r="AQ19" s="23"/>
      <c r="AR19" s="23"/>
      <c r="AS19" s="23"/>
    </row>
    <row r="20" spans="2:45" x14ac:dyDescent="0.25">
      <c r="B20" s="102" t="s">
        <v>179</v>
      </c>
      <c r="C20" s="102" t="s">
        <v>180</v>
      </c>
      <c r="D20" s="102" t="s">
        <v>176</v>
      </c>
      <c r="E20" s="103" t="s">
        <v>155</v>
      </c>
      <c r="F20" s="103" t="s">
        <v>156</v>
      </c>
      <c r="G20" s="104">
        <v>2010</v>
      </c>
      <c r="H20" s="104">
        <v>20</v>
      </c>
      <c r="I20" s="105"/>
      <c r="J20" s="105">
        <v>9.0769474623144948</v>
      </c>
      <c r="K20" s="105">
        <v>9.0769474623144948</v>
      </c>
      <c r="L20" s="105">
        <v>9.0769474623144948</v>
      </c>
      <c r="M20" s="105"/>
      <c r="N20" s="105"/>
      <c r="O20" s="105"/>
      <c r="P20" s="105"/>
      <c r="Q20" s="105">
        <v>9.0769474623144948</v>
      </c>
      <c r="R20" s="105"/>
      <c r="S20" s="105">
        <v>0.97</v>
      </c>
      <c r="T20" s="105">
        <v>0.97</v>
      </c>
      <c r="U20" s="105">
        <v>0.97</v>
      </c>
      <c r="V20" s="105"/>
      <c r="W20" s="105"/>
      <c r="X20" s="105"/>
      <c r="Y20" s="105"/>
      <c r="Z20" s="105">
        <v>0.97</v>
      </c>
      <c r="AA20" s="106"/>
      <c r="AB20" s="105">
        <v>0.16</v>
      </c>
      <c r="AC20" s="105"/>
      <c r="AD20" s="105">
        <v>0.45</v>
      </c>
      <c r="AE20" s="106"/>
      <c r="AF20" s="106"/>
      <c r="AG20" s="106"/>
      <c r="AH20" s="106"/>
      <c r="AI20" s="107">
        <v>0</v>
      </c>
      <c r="AJ20" s="23"/>
      <c r="AK20" s="23"/>
      <c r="AL20" s="23"/>
      <c r="AM20" s="23"/>
      <c r="AN20" s="23"/>
      <c r="AO20" s="23"/>
      <c r="AP20" s="23"/>
      <c r="AQ20" s="23"/>
      <c r="AR20" s="23"/>
      <c r="AS20" s="23"/>
    </row>
    <row r="21" spans="2:45" x14ac:dyDescent="0.25">
      <c r="B21" s="102" t="s">
        <v>181</v>
      </c>
      <c r="C21" s="102" t="s">
        <v>182</v>
      </c>
      <c r="D21" s="102" t="s">
        <v>183</v>
      </c>
      <c r="E21" s="103" t="s">
        <v>155</v>
      </c>
      <c r="F21" s="103" t="s">
        <v>156</v>
      </c>
      <c r="G21" s="104">
        <v>2010</v>
      </c>
      <c r="H21" s="104">
        <v>20</v>
      </c>
      <c r="I21" s="105"/>
      <c r="J21" s="105">
        <v>3.5376820878764188</v>
      </c>
      <c r="K21" s="105">
        <v>3.5376820878764188</v>
      </c>
      <c r="L21" s="105">
        <v>3.5376820878764188</v>
      </c>
      <c r="M21" s="105"/>
      <c r="N21" s="105"/>
      <c r="O21" s="105"/>
      <c r="P21" s="105"/>
      <c r="Q21" s="105">
        <v>3.5376820878764188</v>
      </c>
      <c r="R21" s="105"/>
      <c r="S21" s="105">
        <v>0.8</v>
      </c>
      <c r="T21" s="105">
        <v>0.8</v>
      </c>
      <c r="U21" s="105">
        <v>0.8</v>
      </c>
      <c r="V21" s="105"/>
      <c r="W21" s="105"/>
      <c r="X21" s="105"/>
      <c r="Y21" s="105"/>
      <c r="Z21" s="105">
        <v>0.8</v>
      </c>
      <c r="AA21" s="106"/>
      <c r="AB21" s="105">
        <v>0.16</v>
      </c>
      <c r="AC21" s="105"/>
      <c r="AD21" s="105">
        <v>0.45</v>
      </c>
      <c r="AE21" s="106"/>
      <c r="AF21" s="106"/>
      <c r="AG21" s="106"/>
      <c r="AH21" s="106"/>
      <c r="AI21" s="107">
        <v>0</v>
      </c>
      <c r="AJ21" s="23"/>
      <c r="AK21" s="23"/>
      <c r="AL21" s="23"/>
      <c r="AM21" s="23"/>
      <c r="AN21" s="23"/>
      <c r="AO21" s="23"/>
      <c r="AP21" s="23"/>
      <c r="AQ21" s="23"/>
      <c r="AR21" s="23"/>
      <c r="AS21" s="23"/>
    </row>
    <row r="22" spans="2:45" x14ac:dyDescent="0.25">
      <c r="B22" s="102" t="s">
        <v>184</v>
      </c>
      <c r="C22" s="102" t="s">
        <v>185</v>
      </c>
      <c r="D22" s="102" t="s">
        <v>183</v>
      </c>
      <c r="E22" s="103" t="s">
        <v>155</v>
      </c>
      <c r="F22" s="103" t="s">
        <v>156</v>
      </c>
      <c r="G22" s="104">
        <v>2010</v>
      </c>
      <c r="H22" s="104">
        <v>20</v>
      </c>
      <c r="I22" s="105"/>
      <c r="J22" s="105">
        <v>4.6548448524689707</v>
      </c>
      <c r="K22" s="105">
        <v>4.6548448524689707</v>
      </c>
      <c r="L22" s="105">
        <v>4.6548448524689707</v>
      </c>
      <c r="M22" s="105"/>
      <c r="N22" s="105"/>
      <c r="O22" s="105">
        <v>4.7479417495183505</v>
      </c>
      <c r="P22" s="105"/>
      <c r="Q22" s="105">
        <v>4.7479417495183505</v>
      </c>
      <c r="R22" s="105"/>
      <c r="S22" s="105">
        <v>0.9</v>
      </c>
      <c r="T22" s="105">
        <v>0.9</v>
      </c>
      <c r="U22" s="105">
        <v>0.9</v>
      </c>
      <c r="V22" s="105"/>
      <c r="W22" s="105"/>
      <c r="X22" s="105">
        <v>0.92</v>
      </c>
      <c r="Y22" s="105"/>
      <c r="Z22" s="105">
        <v>0.92</v>
      </c>
      <c r="AA22" s="106"/>
      <c r="AB22" s="105">
        <v>0.16</v>
      </c>
      <c r="AC22" s="105"/>
      <c r="AD22" s="105">
        <v>0.45</v>
      </c>
      <c r="AE22" s="106"/>
      <c r="AF22" s="106"/>
      <c r="AG22" s="106"/>
      <c r="AH22" s="106"/>
      <c r="AI22" s="107">
        <v>0</v>
      </c>
      <c r="AJ22" s="23"/>
      <c r="AK22" s="23"/>
      <c r="AL22" s="23"/>
      <c r="AM22" s="23"/>
      <c r="AN22" s="23"/>
      <c r="AO22" s="23"/>
      <c r="AP22" s="23"/>
      <c r="AQ22" s="23"/>
      <c r="AR22" s="23"/>
      <c r="AS22" s="23"/>
    </row>
    <row r="23" spans="2:45" x14ac:dyDescent="0.25">
      <c r="B23" s="102" t="s">
        <v>186</v>
      </c>
      <c r="C23" s="102" t="s">
        <v>187</v>
      </c>
      <c r="D23" s="102" t="s">
        <v>183</v>
      </c>
      <c r="E23" s="103" t="s">
        <v>155</v>
      </c>
      <c r="F23" s="103" t="s">
        <v>156</v>
      </c>
      <c r="G23" s="104">
        <v>2010</v>
      </c>
      <c r="H23" s="104">
        <v>20</v>
      </c>
      <c r="I23" s="105"/>
      <c r="J23" s="105">
        <v>5.4927169259133866</v>
      </c>
      <c r="K23" s="105">
        <v>5.4927169259133866</v>
      </c>
      <c r="L23" s="105">
        <v>5.4927169259133866</v>
      </c>
      <c r="M23" s="105"/>
      <c r="N23" s="105"/>
      <c r="O23" s="105"/>
      <c r="P23" s="105"/>
      <c r="Q23" s="105">
        <v>5.4927169259133866</v>
      </c>
      <c r="R23" s="105"/>
      <c r="S23" s="105">
        <v>0.98</v>
      </c>
      <c r="T23" s="105">
        <v>0.98</v>
      </c>
      <c r="U23" s="105">
        <v>0.98</v>
      </c>
      <c r="V23" s="105"/>
      <c r="W23" s="105"/>
      <c r="X23" s="105"/>
      <c r="Y23" s="105"/>
      <c r="Z23" s="105">
        <v>0.98</v>
      </c>
      <c r="AA23" s="106"/>
      <c r="AB23" s="105">
        <v>0.16</v>
      </c>
      <c r="AC23" s="105"/>
      <c r="AD23" s="105">
        <v>0.45</v>
      </c>
      <c r="AE23" s="106"/>
      <c r="AF23" s="106"/>
      <c r="AG23" s="106"/>
      <c r="AH23" s="106"/>
      <c r="AI23" s="107">
        <v>0</v>
      </c>
      <c r="AJ23" s="23"/>
      <c r="AK23" s="23"/>
      <c r="AL23" s="23"/>
      <c r="AM23" s="23"/>
      <c r="AN23" s="23"/>
      <c r="AO23" s="23"/>
      <c r="AP23" s="23"/>
      <c r="AQ23" s="23"/>
      <c r="AR23" s="23"/>
      <c r="AS23" s="23"/>
    </row>
    <row r="24" spans="2:45" x14ac:dyDescent="0.25">
      <c r="B24" s="102" t="s">
        <v>188</v>
      </c>
      <c r="C24" s="102" t="s">
        <v>189</v>
      </c>
      <c r="D24" s="102" t="s">
        <v>190</v>
      </c>
      <c r="E24" s="103" t="s">
        <v>155</v>
      </c>
      <c r="F24" s="103" t="s">
        <v>156</v>
      </c>
      <c r="G24" s="104">
        <v>2010</v>
      </c>
      <c r="H24" s="104">
        <v>20</v>
      </c>
      <c r="I24" s="105"/>
      <c r="J24" s="105">
        <v>6.1443952052590429</v>
      </c>
      <c r="K24" s="105">
        <v>6.1443952052590429</v>
      </c>
      <c r="L24" s="105">
        <v>6.1443952052590429</v>
      </c>
      <c r="M24" s="105"/>
      <c r="N24" s="105"/>
      <c r="O24" s="105"/>
      <c r="P24" s="105"/>
      <c r="Q24" s="105">
        <v>6.1443952052590429</v>
      </c>
      <c r="R24" s="105"/>
      <c r="S24" s="105">
        <v>0.83</v>
      </c>
      <c r="T24" s="105">
        <v>0.83</v>
      </c>
      <c r="U24" s="105">
        <v>0.83</v>
      </c>
      <c r="V24" s="105"/>
      <c r="W24" s="105"/>
      <c r="X24" s="105"/>
      <c r="Y24" s="105"/>
      <c r="Z24" s="105">
        <v>0.83</v>
      </c>
      <c r="AA24" s="106"/>
      <c r="AB24" s="105">
        <v>0.16</v>
      </c>
      <c r="AC24" s="105"/>
      <c r="AD24" s="105">
        <v>0.45</v>
      </c>
      <c r="AE24" s="106"/>
      <c r="AF24" s="106"/>
      <c r="AG24" s="106"/>
      <c r="AH24" s="106"/>
      <c r="AI24" s="107">
        <v>0</v>
      </c>
      <c r="AJ24" s="23"/>
      <c r="AK24" s="23"/>
      <c r="AL24" s="23"/>
      <c r="AM24" s="23"/>
      <c r="AN24" s="23"/>
      <c r="AO24" s="23"/>
      <c r="AP24" s="23"/>
      <c r="AQ24" s="23"/>
      <c r="AR24" s="23"/>
      <c r="AS24" s="23"/>
    </row>
    <row r="25" spans="2:45" x14ac:dyDescent="0.25">
      <c r="B25" s="102" t="s">
        <v>191</v>
      </c>
      <c r="C25" s="102" t="s">
        <v>192</v>
      </c>
      <c r="D25" s="102" t="s">
        <v>190</v>
      </c>
      <c r="E25" s="103" t="s">
        <v>155</v>
      </c>
      <c r="F25" s="103" t="s">
        <v>156</v>
      </c>
      <c r="G25" s="104">
        <v>2010</v>
      </c>
      <c r="H25" s="104">
        <v>20</v>
      </c>
      <c r="I25" s="105"/>
      <c r="J25" s="105">
        <v>7.2615579698515953</v>
      </c>
      <c r="K25" s="105">
        <v>7.2615579698515953</v>
      </c>
      <c r="L25" s="105">
        <v>7.2615579698515953</v>
      </c>
      <c r="M25" s="105"/>
      <c r="N25" s="105"/>
      <c r="O25" s="105"/>
      <c r="P25" s="105"/>
      <c r="Q25" s="105">
        <v>7.2615579698515953</v>
      </c>
      <c r="R25" s="105"/>
      <c r="S25" s="105">
        <v>0.85</v>
      </c>
      <c r="T25" s="105">
        <v>0.85</v>
      </c>
      <c r="U25" s="105">
        <v>0.85</v>
      </c>
      <c r="V25" s="105"/>
      <c r="W25" s="105"/>
      <c r="X25" s="105"/>
      <c r="Y25" s="105"/>
      <c r="Z25" s="105">
        <v>0.85</v>
      </c>
      <c r="AA25" s="106"/>
      <c r="AB25" s="105">
        <v>0.16</v>
      </c>
      <c r="AC25" s="105"/>
      <c r="AD25" s="105">
        <v>0.45</v>
      </c>
      <c r="AE25" s="106"/>
      <c r="AF25" s="106"/>
      <c r="AG25" s="106"/>
      <c r="AH25" s="106"/>
      <c r="AI25" s="107">
        <v>0</v>
      </c>
      <c r="AJ25" s="23"/>
      <c r="AK25" s="23"/>
      <c r="AL25" s="23"/>
      <c r="AM25" s="23"/>
      <c r="AN25" s="23"/>
      <c r="AO25" s="23"/>
      <c r="AP25" s="23"/>
      <c r="AQ25" s="23"/>
      <c r="AR25" s="23"/>
      <c r="AS25" s="23"/>
    </row>
    <row r="26" spans="2:45" x14ac:dyDescent="0.25">
      <c r="B26" s="102" t="s">
        <v>193</v>
      </c>
      <c r="C26" s="102" t="s">
        <v>194</v>
      </c>
      <c r="D26" s="102" t="s">
        <v>190</v>
      </c>
      <c r="E26" s="103" t="s">
        <v>155</v>
      </c>
      <c r="F26" s="103" t="s">
        <v>156</v>
      </c>
      <c r="G26" s="104">
        <v>2010</v>
      </c>
      <c r="H26" s="104">
        <v>20</v>
      </c>
      <c r="I26" s="105"/>
      <c r="J26" s="105">
        <v>9.0769474623144948</v>
      </c>
      <c r="K26" s="105">
        <v>9.0769474623144948</v>
      </c>
      <c r="L26" s="105">
        <v>9.0769474623144948</v>
      </c>
      <c r="M26" s="105"/>
      <c r="N26" s="105"/>
      <c r="O26" s="105"/>
      <c r="P26" s="105"/>
      <c r="Q26" s="105">
        <v>9.0769474623144948</v>
      </c>
      <c r="R26" s="105"/>
      <c r="S26" s="105">
        <v>0.97</v>
      </c>
      <c r="T26" s="105">
        <v>0.97</v>
      </c>
      <c r="U26" s="105">
        <v>0.97</v>
      </c>
      <c r="V26" s="105"/>
      <c r="W26" s="105"/>
      <c r="X26" s="105"/>
      <c r="Y26" s="105"/>
      <c r="Z26" s="105">
        <v>0.97</v>
      </c>
      <c r="AA26" s="106"/>
      <c r="AB26" s="105">
        <v>0.16</v>
      </c>
      <c r="AC26" s="105"/>
      <c r="AD26" s="105">
        <v>0.45</v>
      </c>
      <c r="AE26" s="106"/>
      <c r="AF26" s="106"/>
      <c r="AG26" s="106"/>
      <c r="AH26" s="106"/>
      <c r="AI26" s="107">
        <v>0</v>
      </c>
      <c r="AJ26" s="23"/>
      <c r="AK26" s="23"/>
      <c r="AL26" s="23"/>
      <c r="AM26" s="23"/>
      <c r="AN26" s="23"/>
      <c r="AO26" s="23"/>
      <c r="AP26" s="23"/>
      <c r="AQ26" s="23"/>
      <c r="AR26" s="23"/>
      <c r="AS26" s="23"/>
    </row>
    <row r="27" spans="2:45" x14ac:dyDescent="0.25">
      <c r="B27" s="102" t="s">
        <v>195</v>
      </c>
      <c r="C27" s="102" t="s">
        <v>196</v>
      </c>
      <c r="D27" s="102" t="s">
        <v>190</v>
      </c>
      <c r="E27" s="103" t="s">
        <v>155</v>
      </c>
      <c r="F27" s="103" t="s">
        <v>156</v>
      </c>
      <c r="G27" s="104">
        <v>2010</v>
      </c>
      <c r="H27" s="104">
        <v>20</v>
      </c>
      <c r="I27" s="105"/>
      <c r="J27" s="105">
        <v>11.507810885270514</v>
      </c>
      <c r="K27" s="105">
        <v>11.507810885270514</v>
      </c>
      <c r="L27" s="105">
        <v>11.507810885270514</v>
      </c>
      <c r="M27" s="105"/>
      <c r="N27" s="105"/>
      <c r="O27" s="105"/>
      <c r="P27" s="105"/>
      <c r="Q27" s="105">
        <v>11.507810885270514</v>
      </c>
      <c r="R27" s="105"/>
      <c r="S27" s="105">
        <v>0.86</v>
      </c>
      <c r="T27" s="105">
        <v>0.86</v>
      </c>
      <c r="U27" s="105">
        <v>0.86</v>
      </c>
      <c r="V27" s="105"/>
      <c r="W27" s="105"/>
      <c r="X27" s="105"/>
      <c r="Y27" s="105"/>
      <c r="Z27" s="105">
        <v>0.86</v>
      </c>
      <c r="AA27" s="106"/>
      <c r="AB27" s="105">
        <v>0.16</v>
      </c>
      <c r="AC27" s="105"/>
      <c r="AD27" s="105">
        <v>0.45</v>
      </c>
      <c r="AE27" s="106"/>
      <c r="AF27" s="106"/>
      <c r="AG27" s="106"/>
      <c r="AH27" s="106"/>
      <c r="AI27" s="107">
        <v>0</v>
      </c>
      <c r="AJ27" s="23"/>
      <c r="AK27" s="23"/>
      <c r="AL27" s="23"/>
      <c r="AM27" s="23"/>
      <c r="AN27" s="23"/>
      <c r="AO27" s="23"/>
      <c r="AP27" s="23"/>
      <c r="AQ27" s="23"/>
      <c r="AR27" s="23"/>
      <c r="AS27" s="23"/>
    </row>
    <row r="28" spans="2:45" x14ac:dyDescent="0.25">
      <c r="B28" s="102" t="s">
        <v>197</v>
      </c>
      <c r="C28" s="102" t="s">
        <v>198</v>
      </c>
      <c r="D28" s="102" t="s">
        <v>190</v>
      </c>
      <c r="E28" s="103" t="s">
        <v>155</v>
      </c>
      <c r="F28" s="103" t="s">
        <v>156</v>
      </c>
      <c r="G28" s="104">
        <v>2010</v>
      </c>
      <c r="H28" s="104">
        <v>20</v>
      </c>
      <c r="I28" s="105"/>
      <c r="J28" s="105">
        <v>13.705932065603083</v>
      </c>
      <c r="K28" s="105">
        <v>13.705932065603083</v>
      </c>
      <c r="L28" s="105">
        <v>13.705932065603083</v>
      </c>
      <c r="M28" s="105">
        <v>13.705932065603083</v>
      </c>
      <c r="N28" s="105"/>
      <c r="O28" s="105"/>
      <c r="P28" s="105"/>
      <c r="Q28" s="105">
        <v>13.705932065603083</v>
      </c>
      <c r="R28" s="105"/>
      <c r="S28" s="105">
        <v>0.86</v>
      </c>
      <c r="T28" s="105">
        <v>0.86</v>
      </c>
      <c r="U28" s="105">
        <v>0.86</v>
      </c>
      <c r="V28" s="105">
        <v>0.86</v>
      </c>
      <c r="W28" s="105"/>
      <c r="X28" s="105"/>
      <c r="Y28" s="105"/>
      <c r="Z28" s="105">
        <v>0.86</v>
      </c>
      <c r="AA28" s="106"/>
      <c r="AB28" s="105">
        <v>0.16</v>
      </c>
      <c r="AC28" s="105"/>
      <c r="AD28" s="105">
        <v>0.45</v>
      </c>
      <c r="AE28" s="106"/>
      <c r="AF28" s="106"/>
      <c r="AG28" s="106"/>
      <c r="AH28" s="106"/>
      <c r="AI28" s="107">
        <v>0</v>
      </c>
      <c r="AJ28" s="23"/>
      <c r="AK28" s="23"/>
      <c r="AL28" s="23"/>
      <c r="AM28" s="23"/>
      <c r="AN28" s="23"/>
      <c r="AO28" s="23"/>
      <c r="AP28" s="23"/>
      <c r="AQ28" s="23"/>
      <c r="AR28" s="23"/>
      <c r="AS28" s="23"/>
    </row>
    <row r="29" spans="2:45" x14ac:dyDescent="0.25">
      <c r="B29" s="102" t="s">
        <v>199</v>
      </c>
      <c r="C29" s="102" t="s">
        <v>200</v>
      </c>
      <c r="D29" s="102" t="s">
        <v>190</v>
      </c>
      <c r="E29" s="103" t="s">
        <v>155</v>
      </c>
      <c r="F29" s="103" t="s">
        <v>156</v>
      </c>
      <c r="G29" s="104">
        <v>2010</v>
      </c>
      <c r="H29" s="104">
        <v>20</v>
      </c>
      <c r="I29" s="105"/>
      <c r="J29" s="105">
        <v>17.391017573807687</v>
      </c>
      <c r="K29" s="105">
        <v>17.391017573807687</v>
      </c>
      <c r="L29" s="105">
        <v>17.391017573807687</v>
      </c>
      <c r="M29" s="105"/>
      <c r="N29" s="105"/>
      <c r="O29" s="105"/>
      <c r="P29" s="105"/>
      <c r="Q29" s="105">
        <v>17.391017573807687</v>
      </c>
      <c r="R29" s="105"/>
      <c r="S29" s="105">
        <v>0.91</v>
      </c>
      <c r="T29" s="105">
        <v>0.91</v>
      </c>
      <c r="U29" s="105">
        <v>0.91</v>
      </c>
      <c r="V29" s="105"/>
      <c r="W29" s="105"/>
      <c r="X29" s="105"/>
      <c r="Y29" s="105"/>
      <c r="Z29" s="105">
        <v>0.91</v>
      </c>
      <c r="AA29" s="106"/>
      <c r="AB29" s="105">
        <v>0.16</v>
      </c>
      <c r="AC29" s="105"/>
      <c r="AD29" s="105">
        <v>0.45</v>
      </c>
      <c r="AE29" s="106"/>
      <c r="AF29" s="106"/>
      <c r="AG29" s="106"/>
      <c r="AH29" s="106"/>
      <c r="AI29" s="107">
        <v>0</v>
      </c>
      <c r="AJ29" s="23"/>
      <c r="AK29" s="23"/>
      <c r="AL29" s="23"/>
      <c r="AM29" s="23"/>
      <c r="AN29" s="23"/>
      <c r="AO29" s="23"/>
      <c r="AP29" s="23"/>
      <c r="AQ29" s="23"/>
      <c r="AR29" s="23"/>
      <c r="AS29" s="23"/>
    </row>
    <row r="30" spans="2:45" x14ac:dyDescent="0.25">
      <c r="B30" s="102" t="s">
        <v>201</v>
      </c>
      <c r="C30" s="102" t="s">
        <v>202</v>
      </c>
      <c r="D30" s="102" t="s">
        <v>203</v>
      </c>
      <c r="E30" s="103" t="s">
        <v>155</v>
      </c>
      <c r="F30" s="103" t="s">
        <v>156</v>
      </c>
      <c r="G30" s="104">
        <v>2010</v>
      </c>
      <c r="H30" s="104">
        <v>20</v>
      </c>
      <c r="I30" s="105"/>
      <c r="J30" s="105">
        <v>8.7511083226416666</v>
      </c>
      <c r="K30" s="105">
        <v>8.7511083226416666</v>
      </c>
      <c r="L30" s="105">
        <v>8.7511083226416666</v>
      </c>
      <c r="M30" s="105">
        <v>9.1234959108391855</v>
      </c>
      <c r="N30" s="105"/>
      <c r="O30" s="105">
        <v>9.4958834990367009</v>
      </c>
      <c r="P30" s="105">
        <v>9.8682710872342199</v>
      </c>
      <c r="Q30" s="105">
        <v>9.8682710872342199</v>
      </c>
      <c r="R30" s="105"/>
      <c r="S30" s="105">
        <v>0.78</v>
      </c>
      <c r="T30" s="105">
        <v>0.78</v>
      </c>
      <c r="U30" s="105">
        <v>0.78</v>
      </c>
      <c r="V30" s="105">
        <v>0.81</v>
      </c>
      <c r="W30" s="105"/>
      <c r="X30" s="105">
        <v>0.83</v>
      </c>
      <c r="Y30" s="105">
        <v>0.84</v>
      </c>
      <c r="Z30" s="105">
        <v>0.84</v>
      </c>
      <c r="AA30" s="106"/>
      <c r="AB30" s="105">
        <v>0.16</v>
      </c>
      <c r="AC30" s="105"/>
      <c r="AD30" s="105">
        <v>0.45</v>
      </c>
      <c r="AE30" s="106"/>
      <c r="AF30" s="106"/>
      <c r="AG30" s="106"/>
      <c r="AH30" s="106"/>
      <c r="AI30" s="107">
        <v>0</v>
      </c>
      <c r="AJ30" s="23"/>
      <c r="AK30" s="23"/>
      <c r="AL30" s="23"/>
      <c r="AM30" s="23"/>
      <c r="AN30" s="23"/>
      <c r="AO30" s="23"/>
      <c r="AP30" s="23"/>
      <c r="AQ30" s="23"/>
      <c r="AR30" s="23"/>
      <c r="AS30" s="23"/>
    </row>
    <row r="31" spans="2:45" x14ac:dyDescent="0.25">
      <c r="B31" s="102" t="s">
        <v>204</v>
      </c>
      <c r="C31" s="102" t="s">
        <v>205</v>
      </c>
      <c r="D31" s="102" t="s">
        <v>110</v>
      </c>
      <c r="E31" s="103" t="s">
        <v>155</v>
      </c>
      <c r="F31" s="103" t="s">
        <v>156</v>
      </c>
      <c r="G31" s="104">
        <v>2010</v>
      </c>
      <c r="H31" s="104">
        <v>15</v>
      </c>
      <c r="I31" s="105"/>
      <c r="J31" s="105">
        <v>16.162655737739485</v>
      </c>
      <c r="K31" s="105">
        <v>16.162655737739485</v>
      </c>
      <c r="L31" s="105">
        <v>16.162655737739485</v>
      </c>
      <c r="M31" s="105">
        <v>22.627718032835272</v>
      </c>
      <c r="N31" s="105"/>
      <c r="O31" s="105">
        <v>22.627718032835272</v>
      </c>
      <c r="P31" s="105">
        <v>22.627718032835272</v>
      </c>
      <c r="Q31" s="105">
        <v>22.627718032835272</v>
      </c>
      <c r="R31" s="105"/>
      <c r="S31" s="105">
        <v>3.1</v>
      </c>
      <c r="T31" s="105">
        <v>3.1</v>
      </c>
      <c r="U31" s="105">
        <v>3.1</v>
      </c>
      <c r="V31" s="105">
        <v>3.6</v>
      </c>
      <c r="W31" s="105"/>
      <c r="X31" s="105">
        <v>3.8</v>
      </c>
      <c r="Y31" s="105">
        <v>4</v>
      </c>
      <c r="Z31" s="105">
        <v>4</v>
      </c>
      <c r="AA31" s="106"/>
      <c r="AB31" s="105">
        <v>0.16</v>
      </c>
      <c r="AC31" s="105"/>
      <c r="AD31" s="105">
        <v>0.6</v>
      </c>
      <c r="AE31" s="106"/>
      <c r="AF31" s="106"/>
      <c r="AG31" s="106"/>
      <c r="AH31" s="106"/>
      <c r="AI31" s="107">
        <v>0</v>
      </c>
      <c r="AJ31" s="23"/>
      <c r="AK31" s="23"/>
      <c r="AL31" s="23"/>
      <c r="AM31" s="23"/>
      <c r="AN31" s="23"/>
      <c r="AO31" s="23"/>
      <c r="AP31" s="23"/>
      <c r="AQ31" s="23"/>
      <c r="AR31" s="23"/>
      <c r="AS31" s="23"/>
    </row>
    <row r="32" spans="2:45" x14ac:dyDescent="0.25">
      <c r="B32" s="102" t="s">
        <v>206</v>
      </c>
      <c r="C32" s="102" t="s">
        <v>207</v>
      </c>
      <c r="D32" s="102" t="s">
        <v>110</v>
      </c>
      <c r="E32" s="103" t="s">
        <v>155</v>
      </c>
      <c r="F32" s="103" t="s">
        <v>156</v>
      </c>
      <c r="G32" s="104">
        <v>2010</v>
      </c>
      <c r="H32" s="104">
        <v>15</v>
      </c>
      <c r="I32" s="105"/>
      <c r="J32" s="105">
        <v>30.38579278695023</v>
      </c>
      <c r="K32" s="105">
        <v>30.38579278695023</v>
      </c>
      <c r="L32" s="105">
        <v>30.38579278695023</v>
      </c>
      <c r="M32" s="105">
        <v>30.38579278695023</v>
      </c>
      <c r="N32" s="105"/>
      <c r="O32" s="105">
        <v>30.38579278695023</v>
      </c>
      <c r="P32" s="105">
        <v>30.38579278695023</v>
      </c>
      <c r="Q32" s="105">
        <v>30.38579278695023</v>
      </c>
      <c r="R32" s="105"/>
      <c r="S32" s="105">
        <v>4.5</v>
      </c>
      <c r="T32" s="105">
        <v>4.5</v>
      </c>
      <c r="U32" s="105">
        <v>4.5</v>
      </c>
      <c r="V32" s="105">
        <v>4.9000000000000004</v>
      </c>
      <c r="W32" s="105"/>
      <c r="X32" s="105">
        <v>5.2</v>
      </c>
      <c r="Y32" s="105">
        <v>5.4</v>
      </c>
      <c r="Z32" s="105">
        <v>5.4</v>
      </c>
      <c r="AA32" s="106"/>
      <c r="AB32" s="105">
        <v>0.16</v>
      </c>
      <c r="AC32" s="105"/>
      <c r="AD32" s="105">
        <v>0.6</v>
      </c>
      <c r="AE32" s="106"/>
      <c r="AF32" s="106"/>
      <c r="AG32" s="106"/>
      <c r="AH32" s="106"/>
      <c r="AI32" s="107">
        <v>0</v>
      </c>
      <c r="AJ32" s="23"/>
      <c r="AK32" s="23"/>
      <c r="AL32" s="23"/>
      <c r="AM32" s="23"/>
      <c r="AN32" s="23"/>
      <c r="AO32" s="23"/>
      <c r="AP32" s="23"/>
      <c r="AQ32" s="23"/>
      <c r="AR32" s="23"/>
      <c r="AS32" s="23"/>
    </row>
    <row r="33" spans="2:45" x14ac:dyDescent="0.25">
      <c r="B33" s="102" t="s">
        <v>208</v>
      </c>
      <c r="C33" s="102" t="s">
        <v>209</v>
      </c>
      <c r="D33" s="102" t="s">
        <v>163</v>
      </c>
      <c r="E33" s="103" t="s">
        <v>155</v>
      </c>
      <c r="F33" s="103" t="s">
        <v>156</v>
      </c>
      <c r="G33" s="104">
        <v>2010</v>
      </c>
      <c r="H33" s="104">
        <v>15</v>
      </c>
      <c r="I33" s="105"/>
      <c r="J33" s="105">
        <v>16.938463213150978</v>
      </c>
      <c r="K33" s="105">
        <v>16.938463213150978</v>
      </c>
      <c r="L33" s="105">
        <v>16.938463213150978</v>
      </c>
      <c r="M33" s="105"/>
      <c r="N33" s="105"/>
      <c r="O33" s="105"/>
      <c r="P33" s="105"/>
      <c r="Q33" s="105">
        <v>16.938463213150978</v>
      </c>
      <c r="R33" s="105"/>
      <c r="S33" s="105">
        <v>1.3</v>
      </c>
      <c r="T33" s="105">
        <v>1.3</v>
      </c>
      <c r="U33" s="105">
        <v>1.3</v>
      </c>
      <c r="V33" s="105"/>
      <c r="W33" s="105"/>
      <c r="X33" s="105"/>
      <c r="Y33" s="105"/>
      <c r="Z33" s="105">
        <v>1.3</v>
      </c>
      <c r="AA33" s="106"/>
      <c r="AB33" s="105">
        <v>0.16</v>
      </c>
      <c r="AC33" s="105"/>
      <c r="AD33" s="105">
        <v>0.18</v>
      </c>
      <c r="AE33" s="106"/>
      <c r="AF33" s="106"/>
      <c r="AG33" s="106"/>
      <c r="AH33" s="106"/>
      <c r="AI33" s="107">
        <v>0</v>
      </c>
      <c r="AJ33" s="23"/>
      <c r="AK33" s="23"/>
      <c r="AL33" s="23"/>
      <c r="AM33" s="23"/>
      <c r="AN33" s="23"/>
      <c r="AO33" s="23"/>
      <c r="AP33" s="23"/>
      <c r="AQ33" s="23"/>
      <c r="AR33" s="23"/>
      <c r="AS33" s="23"/>
    </row>
    <row r="34" spans="2:45" x14ac:dyDescent="0.25">
      <c r="B34" s="102" t="s">
        <v>210</v>
      </c>
      <c r="C34" s="102" t="s">
        <v>211</v>
      </c>
      <c r="D34" s="102" t="s">
        <v>110</v>
      </c>
      <c r="E34" s="103" t="s">
        <v>212</v>
      </c>
      <c r="F34" s="103" t="s">
        <v>156</v>
      </c>
      <c r="G34" s="104">
        <v>2010</v>
      </c>
      <c r="H34" s="104">
        <v>10</v>
      </c>
      <c r="I34" s="105"/>
      <c r="J34" s="105">
        <v>3.5842305364011087</v>
      </c>
      <c r="K34" s="105">
        <v>3.5842305364011087</v>
      </c>
      <c r="L34" s="105">
        <v>3.5842305364011087</v>
      </c>
      <c r="M34" s="105"/>
      <c r="N34" s="105"/>
      <c r="O34" s="105"/>
      <c r="P34" s="105"/>
      <c r="Q34" s="105">
        <v>3.5842305364011087</v>
      </c>
      <c r="R34" s="105"/>
      <c r="S34" s="105">
        <v>2.87</v>
      </c>
      <c r="T34" s="105">
        <v>2.87</v>
      </c>
      <c r="U34" s="105">
        <v>2.87</v>
      </c>
      <c r="V34" s="105"/>
      <c r="W34" s="105"/>
      <c r="X34" s="105"/>
      <c r="Y34" s="105"/>
      <c r="Z34" s="105">
        <v>2.87</v>
      </c>
      <c r="AA34" s="106"/>
      <c r="AB34" s="105">
        <v>0.15</v>
      </c>
      <c r="AC34" s="105"/>
      <c r="AD34" s="105">
        <v>0.6</v>
      </c>
      <c r="AE34" s="106"/>
      <c r="AF34" s="106"/>
      <c r="AG34" s="106"/>
      <c r="AH34" s="106"/>
      <c r="AI34" s="107">
        <v>0</v>
      </c>
      <c r="AJ34" s="23"/>
      <c r="AK34" s="23"/>
      <c r="AL34" s="23"/>
      <c r="AM34" s="23"/>
      <c r="AN34" s="23"/>
      <c r="AO34" s="23"/>
      <c r="AP34" s="23"/>
      <c r="AQ34" s="23"/>
      <c r="AR34" s="23"/>
      <c r="AS34" s="23"/>
    </row>
    <row r="35" spans="2:45" x14ac:dyDescent="0.25">
      <c r="B35" s="102" t="s">
        <v>213</v>
      </c>
      <c r="C35" s="102" t="s">
        <v>214</v>
      </c>
      <c r="D35" s="102" t="s">
        <v>110</v>
      </c>
      <c r="E35" s="103" t="s">
        <v>212</v>
      </c>
      <c r="F35" s="103" t="s">
        <v>156</v>
      </c>
      <c r="G35" s="104">
        <v>2010</v>
      </c>
      <c r="H35" s="104">
        <v>10</v>
      </c>
      <c r="I35" s="105"/>
      <c r="J35" s="105">
        <v>3.7704243304998668</v>
      </c>
      <c r="K35" s="105">
        <v>3.7704243304998668</v>
      </c>
      <c r="L35" s="105">
        <v>3.7704243304998668</v>
      </c>
      <c r="M35" s="105"/>
      <c r="N35" s="105"/>
      <c r="O35" s="105">
        <v>3.7704243304998668</v>
      </c>
      <c r="P35" s="105"/>
      <c r="Q35" s="105">
        <v>3.7704243304998668</v>
      </c>
      <c r="R35" s="105"/>
      <c r="S35" s="105">
        <v>3.17</v>
      </c>
      <c r="T35" s="105">
        <v>3.17</v>
      </c>
      <c r="U35" s="105">
        <v>3.17</v>
      </c>
      <c r="V35" s="105"/>
      <c r="W35" s="105"/>
      <c r="X35" s="105">
        <v>3.19</v>
      </c>
      <c r="Y35" s="105"/>
      <c r="Z35" s="105">
        <v>3.17</v>
      </c>
      <c r="AA35" s="106"/>
      <c r="AB35" s="105">
        <v>0.15</v>
      </c>
      <c r="AC35" s="105"/>
      <c r="AD35" s="105">
        <v>0.6</v>
      </c>
      <c r="AE35" s="106"/>
      <c r="AF35" s="106"/>
      <c r="AG35" s="106"/>
      <c r="AH35" s="106"/>
      <c r="AI35" s="107">
        <v>0</v>
      </c>
      <c r="AJ35" s="23"/>
      <c r="AK35" s="23"/>
      <c r="AL35" s="23"/>
      <c r="AM35" s="23"/>
      <c r="AN35" s="23"/>
      <c r="AO35" s="23"/>
      <c r="AP35" s="23"/>
      <c r="AQ35" s="23"/>
      <c r="AR35" s="23"/>
      <c r="AS35" s="23"/>
    </row>
    <row r="36" spans="2:45" x14ac:dyDescent="0.25">
      <c r="B36" s="102" t="s">
        <v>215</v>
      </c>
      <c r="C36" s="102" t="s">
        <v>216</v>
      </c>
      <c r="D36" s="102" t="s">
        <v>110</v>
      </c>
      <c r="E36" s="103" t="s">
        <v>212</v>
      </c>
      <c r="F36" s="103" t="s">
        <v>156</v>
      </c>
      <c r="G36" s="104">
        <v>2010</v>
      </c>
      <c r="H36" s="104">
        <v>10</v>
      </c>
      <c r="I36" s="105"/>
      <c r="J36" s="105">
        <v>5.2599746832899372</v>
      </c>
      <c r="K36" s="105">
        <v>5.2599746832899372</v>
      </c>
      <c r="L36" s="105">
        <v>5.2599746832899372</v>
      </c>
      <c r="M36" s="105">
        <v>5.7254591685368341</v>
      </c>
      <c r="N36" s="105"/>
      <c r="O36" s="105">
        <v>6.0512983082096623</v>
      </c>
      <c r="P36" s="105"/>
      <c r="Q36" s="105">
        <v>6.0512983082096623</v>
      </c>
      <c r="R36" s="105"/>
      <c r="S36" s="105">
        <v>3.37</v>
      </c>
      <c r="T36" s="105">
        <v>3.37</v>
      </c>
      <c r="U36" s="105">
        <v>3.37</v>
      </c>
      <c r="V36" s="105">
        <v>3.49</v>
      </c>
      <c r="W36" s="105"/>
      <c r="X36" s="105">
        <v>3.78</v>
      </c>
      <c r="Y36" s="105"/>
      <c r="Z36" s="105">
        <v>3.78</v>
      </c>
      <c r="AA36" s="106"/>
      <c r="AB36" s="105">
        <v>0.15</v>
      </c>
      <c r="AC36" s="105"/>
      <c r="AD36" s="105">
        <v>0.6</v>
      </c>
      <c r="AE36" s="106"/>
      <c r="AF36" s="106"/>
      <c r="AG36" s="106"/>
      <c r="AH36" s="106"/>
      <c r="AI36" s="107">
        <v>0</v>
      </c>
      <c r="AJ36" s="23"/>
      <c r="AK36" s="23"/>
      <c r="AL36" s="23"/>
      <c r="AM36" s="23"/>
      <c r="AN36" s="23"/>
      <c r="AO36" s="23"/>
      <c r="AP36" s="23"/>
      <c r="AQ36" s="23"/>
      <c r="AR36" s="23"/>
      <c r="AS36" s="23"/>
    </row>
    <row r="37" spans="2:45" x14ac:dyDescent="0.25">
      <c r="B37" s="102" t="s">
        <v>217</v>
      </c>
      <c r="C37" s="102" t="s">
        <v>218</v>
      </c>
      <c r="D37" s="102" t="s">
        <v>110</v>
      </c>
      <c r="E37" s="103" t="s">
        <v>212</v>
      </c>
      <c r="F37" s="103" t="s">
        <v>156</v>
      </c>
      <c r="G37" s="104">
        <v>2010</v>
      </c>
      <c r="H37" s="104">
        <v>15</v>
      </c>
      <c r="I37" s="105"/>
      <c r="J37" s="105">
        <v>5.4306523278804661</v>
      </c>
      <c r="K37" s="105">
        <v>5.4306523278804661</v>
      </c>
      <c r="L37" s="105">
        <v>5.4306523278804661</v>
      </c>
      <c r="M37" s="105"/>
      <c r="N37" s="105"/>
      <c r="O37" s="105"/>
      <c r="P37" s="105"/>
      <c r="Q37" s="105">
        <v>5.4306523278804661</v>
      </c>
      <c r="R37" s="105"/>
      <c r="S37" s="105">
        <v>3.81</v>
      </c>
      <c r="T37" s="105">
        <v>3.81</v>
      </c>
      <c r="U37" s="105">
        <v>3.81</v>
      </c>
      <c r="V37" s="105"/>
      <c r="W37" s="105"/>
      <c r="X37" s="105"/>
      <c r="Y37" s="105"/>
      <c r="Z37" s="105">
        <v>3.81</v>
      </c>
      <c r="AA37" s="106"/>
      <c r="AB37" s="105">
        <v>0.15</v>
      </c>
      <c r="AC37" s="105"/>
      <c r="AD37" s="105">
        <v>0.18</v>
      </c>
      <c r="AE37" s="106"/>
      <c r="AF37" s="106"/>
      <c r="AG37" s="106"/>
      <c r="AH37" s="106"/>
      <c r="AI37" s="107">
        <v>0</v>
      </c>
      <c r="AJ37" s="23"/>
      <c r="AK37" s="23"/>
      <c r="AL37" s="23"/>
      <c r="AM37" s="23"/>
      <c r="AN37" s="23"/>
      <c r="AO37" s="23"/>
      <c r="AP37" s="23"/>
      <c r="AQ37" s="23"/>
      <c r="AR37" s="23"/>
      <c r="AS37" s="23"/>
    </row>
    <row r="38" spans="2:45" x14ac:dyDescent="0.25">
      <c r="B38" s="102" t="s">
        <v>219</v>
      </c>
      <c r="C38" s="102" t="s">
        <v>220</v>
      </c>
      <c r="D38" s="102" t="s">
        <v>110</v>
      </c>
      <c r="E38" s="103" t="s">
        <v>212</v>
      </c>
      <c r="F38" s="103" t="s">
        <v>156</v>
      </c>
      <c r="G38" s="104">
        <v>2010</v>
      </c>
      <c r="H38" s="104">
        <v>15</v>
      </c>
      <c r="I38" s="105"/>
      <c r="J38" s="105">
        <v>5.9478573114881303</v>
      </c>
      <c r="K38" s="105">
        <v>5.9478573114881303</v>
      </c>
      <c r="L38" s="105">
        <v>5.9478573114881303</v>
      </c>
      <c r="M38" s="105"/>
      <c r="N38" s="105"/>
      <c r="O38" s="105"/>
      <c r="P38" s="105"/>
      <c r="Q38" s="105">
        <v>5.9478573114881303</v>
      </c>
      <c r="R38" s="105"/>
      <c r="S38" s="105">
        <v>4.25</v>
      </c>
      <c r="T38" s="105">
        <v>4.25</v>
      </c>
      <c r="U38" s="105">
        <v>4.25</v>
      </c>
      <c r="V38" s="105"/>
      <c r="W38" s="105"/>
      <c r="X38" s="105"/>
      <c r="Y38" s="105"/>
      <c r="Z38" s="105">
        <v>4.25</v>
      </c>
      <c r="AA38" s="106"/>
      <c r="AB38" s="105">
        <v>0.15</v>
      </c>
      <c r="AC38" s="105"/>
      <c r="AD38" s="105">
        <v>0.18</v>
      </c>
      <c r="AE38" s="106"/>
      <c r="AF38" s="106"/>
      <c r="AG38" s="106"/>
      <c r="AH38" s="106"/>
      <c r="AI38" s="107">
        <v>0</v>
      </c>
      <c r="AJ38" s="23"/>
      <c r="AK38" s="23"/>
      <c r="AL38" s="23"/>
      <c r="AM38" s="23"/>
      <c r="AN38" s="23"/>
      <c r="AO38" s="23"/>
      <c r="AP38" s="23"/>
      <c r="AQ38" s="23"/>
      <c r="AR38" s="23"/>
      <c r="AS38" s="23"/>
    </row>
    <row r="39" spans="2:45" x14ac:dyDescent="0.25">
      <c r="B39" s="102" t="s">
        <v>221</v>
      </c>
      <c r="C39" s="102" t="s">
        <v>222</v>
      </c>
      <c r="D39" s="102" t="s">
        <v>110</v>
      </c>
      <c r="E39" s="103" t="s">
        <v>212</v>
      </c>
      <c r="F39" s="103" t="s">
        <v>156</v>
      </c>
      <c r="G39" s="104">
        <v>2010</v>
      </c>
      <c r="H39" s="104">
        <v>15</v>
      </c>
      <c r="I39" s="105"/>
      <c r="J39" s="105">
        <v>13.18872708199542</v>
      </c>
      <c r="K39" s="105">
        <v>13.18872708199542</v>
      </c>
      <c r="L39" s="105">
        <v>13.18872708199542</v>
      </c>
      <c r="M39" s="105"/>
      <c r="N39" s="105"/>
      <c r="O39" s="105"/>
      <c r="P39" s="105"/>
      <c r="Q39" s="105">
        <v>13.18872708199542</v>
      </c>
      <c r="R39" s="105"/>
      <c r="S39" s="105">
        <v>7.03</v>
      </c>
      <c r="T39" s="105">
        <v>7.03</v>
      </c>
      <c r="U39" s="105">
        <v>7.03</v>
      </c>
      <c r="V39" s="105"/>
      <c r="W39" s="105"/>
      <c r="X39" s="105"/>
      <c r="Y39" s="105"/>
      <c r="Z39" s="105">
        <v>7.03</v>
      </c>
      <c r="AA39" s="106"/>
      <c r="AB39" s="105">
        <v>0.15</v>
      </c>
      <c r="AC39" s="105"/>
      <c r="AD39" s="105">
        <v>0.18</v>
      </c>
      <c r="AE39" s="106"/>
      <c r="AF39" s="106"/>
      <c r="AG39" s="106"/>
      <c r="AH39" s="106"/>
      <c r="AI39" s="107">
        <v>0</v>
      </c>
      <c r="AJ39" s="23"/>
      <c r="AK39" s="23"/>
      <c r="AL39" s="23"/>
      <c r="AM39" s="23"/>
      <c r="AN39" s="23"/>
      <c r="AO39" s="23"/>
      <c r="AP39" s="23"/>
      <c r="AQ39" s="23"/>
      <c r="AR39" s="23"/>
      <c r="AS39" s="23"/>
    </row>
    <row r="40" spans="2:45" x14ac:dyDescent="0.25">
      <c r="B40" s="102" t="s">
        <v>223</v>
      </c>
      <c r="C40" s="102" t="s">
        <v>224</v>
      </c>
      <c r="D40" s="102" t="s">
        <v>110</v>
      </c>
      <c r="E40" s="103" t="s">
        <v>212</v>
      </c>
      <c r="F40" s="103" t="s">
        <v>156</v>
      </c>
      <c r="G40" s="104">
        <v>2010</v>
      </c>
      <c r="H40" s="104">
        <v>15</v>
      </c>
      <c r="I40" s="105"/>
      <c r="J40" s="105">
        <v>4.0729892459103505</v>
      </c>
      <c r="K40" s="105">
        <v>4.0729892459103505</v>
      </c>
      <c r="L40" s="105">
        <v>4.0729892459103505</v>
      </c>
      <c r="M40" s="105"/>
      <c r="N40" s="105"/>
      <c r="O40" s="105"/>
      <c r="P40" s="105"/>
      <c r="Q40" s="105">
        <v>4.0729892459103505</v>
      </c>
      <c r="R40" s="105"/>
      <c r="S40" s="105">
        <v>3.81</v>
      </c>
      <c r="T40" s="105">
        <v>3.81</v>
      </c>
      <c r="U40" s="105">
        <v>3.81</v>
      </c>
      <c r="V40" s="105"/>
      <c r="W40" s="105"/>
      <c r="X40" s="105"/>
      <c r="Y40" s="105"/>
      <c r="Z40" s="105">
        <v>3.81</v>
      </c>
      <c r="AA40" s="106"/>
      <c r="AB40" s="105">
        <v>0.15</v>
      </c>
      <c r="AC40" s="105"/>
      <c r="AD40" s="105">
        <v>0.45</v>
      </c>
      <c r="AE40" s="106"/>
      <c r="AF40" s="106"/>
      <c r="AG40" s="106"/>
      <c r="AH40" s="106"/>
      <c r="AI40" s="107">
        <v>0</v>
      </c>
      <c r="AJ40" s="23"/>
      <c r="AK40" s="23"/>
      <c r="AL40" s="23"/>
      <c r="AM40" s="23"/>
      <c r="AN40" s="23"/>
      <c r="AO40" s="23"/>
      <c r="AP40" s="23"/>
      <c r="AQ40" s="23"/>
      <c r="AR40" s="23"/>
      <c r="AS40" s="23"/>
    </row>
    <row r="41" spans="2:45" x14ac:dyDescent="0.25">
      <c r="B41" s="102" t="s">
        <v>225</v>
      </c>
      <c r="C41" s="102" t="s">
        <v>226</v>
      </c>
      <c r="D41" s="102" t="s">
        <v>110</v>
      </c>
      <c r="E41" s="103" t="s">
        <v>212</v>
      </c>
      <c r="F41" s="103" t="s">
        <v>156</v>
      </c>
      <c r="G41" s="104">
        <v>2010</v>
      </c>
      <c r="H41" s="104">
        <v>15</v>
      </c>
      <c r="I41" s="105"/>
      <c r="J41" s="105">
        <v>4.2669411147632239</v>
      </c>
      <c r="K41" s="105">
        <v>4.2669411147632239</v>
      </c>
      <c r="L41" s="105">
        <v>4.2669411147632239</v>
      </c>
      <c r="M41" s="105">
        <v>4.3962423606651404</v>
      </c>
      <c r="N41" s="105"/>
      <c r="O41" s="105">
        <v>4.7194954754199303</v>
      </c>
      <c r="P41" s="105">
        <v>4.8487967213218441</v>
      </c>
      <c r="Q41" s="105">
        <v>4.8487967213218441</v>
      </c>
      <c r="R41" s="105"/>
      <c r="S41" s="105">
        <v>4.0999999999999996</v>
      </c>
      <c r="T41" s="105">
        <v>4.0999999999999996</v>
      </c>
      <c r="U41" s="105">
        <v>4.0999999999999996</v>
      </c>
      <c r="V41" s="105">
        <v>4.25</v>
      </c>
      <c r="W41" s="105"/>
      <c r="X41" s="105">
        <v>4.54</v>
      </c>
      <c r="Y41" s="105">
        <v>4.6900000000000004</v>
      </c>
      <c r="Z41" s="105">
        <v>4.6900000000000004</v>
      </c>
      <c r="AA41" s="106"/>
      <c r="AB41" s="105">
        <v>0.15</v>
      </c>
      <c r="AC41" s="105"/>
      <c r="AD41" s="105">
        <v>0.45</v>
      </c>
      <c r="AE41" s="106"/>
      <c r="AF41" s="106"/>
      <c r="AG41" s="106"/>
      <c r="AH41" s="106"/>
      <c r="AI41" s="107">
        <v>0</v>
      </c>
      <c r="AJ41" s="23"/>
      <c r="AK41" s="23"/>
      <c r="AL41" s="23"/>
      <c r="AM41" s="23"/>
      <c r="AN41" s="23"/>
      <c r="AO41" s="23"/>
      <c r="AP41" s="23"/>
      <c r="AQ41" s="23"/>
      <c r="AR41" s="23"/>
      <c r="AS41" s="23"/>
    </row>
    <row r="42" spans="2:45" x14ac:dyDescent="0.25">
      <c r="B42" s="102" t="s">
        <v>227</v>
      </c>
      <c r="C42" s="102" t="s">
        <v>228</v>
      </c>
      <c r="D42" s="102" t="s">
        <v>110</v>
      </c>
      <c r="E42" s="103" t="s">
        <v>212</v>
      </c>
      <c r="F42" s="103" t="s">
        <v>156</v>
      </c>
      <c r="G42" s="104">
        <v>2010</v>
      </c>
      <c r="H42" s="104">
        <v>15</v>
      </c>
      <c r="I42" s="105"/>
      <c r="J42" s="105">
        <v>5.8185560655862147</v>
      </c>
      <c r="K42" s="105">
        <v>5.8185560655862147</v>
      </c>
      <c r="L42" s="105">
        <v>5.8185560655862147</v>
      </c>
      <c r="M42" s="105">
        <v>5.9478573114881303</v>
      </c>
      <c r="N42" s="105"/>
      <c r="O42" s="105">
        <v>6.1418091803410046</v>
      </c>
      <c r="P42" s="105">
        <v>6.3357610491938772</v>
      </c>
      <c r="Q42" s="105">
        <v>6.3357610491938772</v>
      </c>
      <c r="R42" s="105"/>
      <c r="S42" s="105">
        <v>6.45</v>
      </c>
      <c r="T42" s="105">
        <v>6.45</v>
      </c>
      <c r="U42" s="105">
        <v>6.45</v>
      </c>
      <c r="V42" s="105">
        <v>6.74</v>
      </c>
      <c r="W42" s="105"/>
      <c r="X42" s="105">
        <v>7.03</v>
      </c>
      <c r="Y42" s="105">
        <v>7.33</v>
      </c>
      <c r="Z42" s="105">
        <v>7.33</v>
      </c>
      <c r="AA42" s="106"/>
      <c r="AB42" s="105">
        <v>0.15</v>
      </c>
      <c r="AC42" s="105"/>
      <c r="AD42" s="105">
        <v>0.45</v>
      </c>
      <c r="AE42" s="106"/>
      <c r="AF42" s="106"/>
      <c r="AG42" s="106"/>
      <c r="AH42" s="106"/>
      <c r="AI42" s="107">
        <v>0</v>
      </c>
      <c r="AJ42" s="23"/>
      <c r="AK42" s="23"/>
      <c r="AL42" s="23"/>
      <c r="AM42" s="23"/>
      <c r="AN42" s="23"/>
      <c r="AO42" s="23"/>
      <c r="AP42" s="23"/>
      <c r="AQ42" s="23"/>
      <c r="AR42" s="23"/>
      <c r="AS42" s="23"/>
    </row>
    <row r="43" spans="2:45" x14ac:dyDescent="0.25">
      <c r="B43" s="102" t="s">
        <v>229</v>
      </c>
      <c r="C43" s="102" t="s">
        <v>230</v>
      </c>
      <c r="D43" s="102" t="s">
        <v>110</v>
      </c>
      <c r="E43" s="103" t="s">
        <v>212</v>
      </c>
      <c r="F43" s="103" t="s">
        <v>156</v>
      </c>
      <c r="G43" s="104">
        <v>2010</v>
      </c>
      <c r="H43" s="104">
        <v>15</v>
      </c>
      <c r="I43" s="105"/>
      <c r="J43" s="105">
        <v>16.162655737739485</v>
      </c>
      <c r="K43" s="105">
        <v>16.162655737739485</v>
      </c>
      <c r="L43" s="105">
        <v>16.162655737739485</v>
      </c>
      <c r="M43" s="105">
        <v>22.627718032835272</v>
      </c>
      <c r="N43" s="105"/>
      <c r="O43" s="105">
        <v>22.627718032835272</v>
      </c>
      <c r="P43" s="105">
        <v>22.627718032835272</v>
      </c>
      <c r="Q43" s="105">
        <v>22.627718032835272</v>
      </c>
      <c r="R43" s="105"/>
      <c r="S43" s="105">
        <v>4.1605625549370053</v>
      </c>
      <c r="T43" s="105">
        <v>4.1605625549370053</v>
      </c>
      <c r="U43" s="105">
        <v>4.1605625549370053</v>
      </c>
      <c r="V43" s="105">
        <v>5.0102549077058312</v>
      </c>
      <c r="W43" s="105"/>
      <c r="X43" s="105">
        <v>6.1529446234983887</v>
      </c>
      <c r="Y43" s="105">
        <v>7.0319367125695873</v>
      </c>
      <c r="Z43" s="105">
        <v>7.0319367125695873</v>
      </c>
      <c r="AA43" s="106"/>
      <c r="AB43" s="105">
        <v>0.15</v>
      </c>
      <c r="AC43" s="105"/>
      <c r="AD43" s="105">
        <v>0.6</v>
      </c>
      <c r="AE43" s="106"/>
      <c r="AF43" s="106"/>
      <c r="AG43" s="106"/>
      <c r="AH43" s="106"/>
      <c r="AI43" s="107">
        <v>0</v>
      </c>
      <c r="AJ43" s="23"/>
      <c r="AK43" s="23"/>
      <c r="AL43" s="23"/>
      <c r="AM43" s="23"/>
      <c r="AN43" s="23"/>
      <c r="AO43" s="23"/>
      <c r="AP43" s="23"/>
      <c r="AQ43" s="23"/>
      <c r="AR43" s="23"/>
      <c r="AS43" s="23"/>
    </row>
    <row r="44" spans="2:45" x14ac:dyDescent="0.25">
      <c r="B44" s="102" t="s">
        <v>231</v>
      </c>
      <c r="C44" s="102" t="s">
        <v>232</v>
      </c>
      <c r="D44" s="102" t="s">
        <v>110</v>
      </c>
      <c r="E44" s="103" t="s">
        <v>212</v>
      </c>
      <c r="F44" s="103" t="s">
        <v>156</v>
      </c>
      <c r="G44" s="104">
        <v>2010</v>
      </c>
      <c r="H44" s="104">
        <v>15</v>
      </c>
      <c r="I44" s="105"/>
      <c r="J44" s="105">
        <v>30.38579278695023</v>
      </c>
      <c r="K44" s="105">
        <v>30.38579278695023</v>
      </c>
      <c r="L44" s="105">
        <v>30.38579278695023</v>
      </c>
      <c r="M44" s="105">
        <v>30.38579278695023</v>
      </c>
      <c r="N44" s="105"/>
      <c r="O44" s="105">
        <v>30.38579278695023</v>
      </c>
      <c r="P44" s="105">
        <v>30.38579278695023</v>
      </c>
      <c r="Q44" s="105">
        <v>30.38579278695023</v>
      </c>
      <c r="R44" s="105"/>
      <c r="S44" s="105">
        <v>8.2039261646645176</v>
      </c>
      <c r="T44" s="105">
        <v>8.2039261646645176</v>
      </c>
      <c r="U44" s="105">
        <v>8.2039261646645176</v>
      </c>
      <c r="V44" s="105">
        <v>10.54790506885438</v>
      </c>
      <c r="W44" s="105"/>
      <c r="X44" s="105">
        <v>12.305889246996777</v>
      </c>
      <c r="Y44" s="105">
        <v>13.477878699091709</v>
      </c>
      <c r="Z44" s="105">
        <v>13.477878699091709</v>
      </c>
      <c r="AA44" s="106"/>
      <c r="AB44" s="105">
        <v>0.15</v>
      </c>
      <c r="AC44" s="105"/>
      <c r="AD44" s="105">
        <v>0.6</v>
      </c>
      <c r="AE44" s="106"/>
      <c r="AF44" s="106"/>
      <c r="AG44" s="106"/>
      <c r="AH44" s="106"/>
      <c r="AI44" s="107">
        <v>0</v>
      </c>
      <c r="AJ44" s="23"/>
      <c r="AK44" s="23"/>
      <c r="AL44" s="23"/>
      <c r="AM44" s="23"/>
      <c r="AN44" s="23"/>
      <c r="AO44" s="23"/>
      <c r="AP44" s="23"/>
      <c r="AQ44" s="23"/>
      <c r="AR44" s="23"/>
      <c r="AS44" s="23"/>
    </row>
    <row r="45" spans="2:45" x14ac:dyDescent="0.25">
      <c r="B45" s="102" t="s">
        <v>233</v>
      </c>
      <c r="C45" s="102" t="s">
        <v>234</v>
      </c>
      <c r="D45" s="102" t="s">
        <v>163</v>
      </c>
      <c r="E45" s="103" t="s">
        <v>212</v>
      </c>
      <c r="F45" s="103" t="s">
        <v>156</v>
      </c>
      <c r="G45" s="104">
        <v>2010</v>
      </c>
      <c r="H45" s="104">
        <v>15</v>
      </c>
      <c r="I45" s="105"/>
      <c r="J45" s="105">
        <v>16.938463213150978</v>
      </c>
      <c r="K45" s="105">
        <v>16.938463213150978</v>
      </c>
      <c r="L45" s="105">
        <v>16.938463213150978</v>
      </c>
      <c r="M45" s="105"/>
      <c r="N45" s="105"/>
      <c r="O45" s="105"/>
      <c r="P45" s="105"/>
      <c r="Q45" s="105">
        <v>16.938463213150978</v>
      </c>
      <c r="R45" s="105"/>
      <c r="S45" s="105">
        <v>0.7</v>
      </c>
      <c r="T45" s="105">
        <v>0.7</v>
      </c>
      <c r="U45" s="105">
        <v>0.7</v>
      </c>
      <c r="V45" s="105"/>
      <c r="W45" s="105"/>
      <c r="X45" s="105"/>
      <c r="Y45" s="105"/>
      <c r="Z45" s="105">
        <v>0.7</v>
      </c>
      <c r="AA45" s="106"/>
      <c r="AB45" s="105">
        <v>0.15</v>
      </c>
      <c r="AC45" s="105"/>
      <c r="AD45" s="105">
        <v>0.18</v>
      </c>
      <c r="AE45" s="106"/>
      <c r="AF45" s="106"/>
      <c r="AG45" s="106"/>
      <c r="AH45" s="106"/>
      <c r="AI45" s="107">
        <v>0</v>
      </c>
      <c r="AJ45" s="23"/>
      <c r="AK45" s="23"/>
      <c r="AL45" s="23"/>
      <c r="AM45" s="23"/>
      <c r="AN45" s="23"/>
      <c r="AO45" s="23"/>
      <c r="AP45" s="23"/>
      <c r="AQ45" s="23"/>
      <c r="AR45" s="23"/>
      <c r="AS45" s="23"/>
    </row>
    <row r="46" spans="2:45" x14ac:dyDescent="0.25">
      <c r="B46" s="102" t="s">
        <v>235</v>
      </c>
      <c r="C46" s="102" t="s">
        <v>236</v>
      </c>
      <c r="D46" s="102" t="s">
        <v>163</v>
      </c>
      <c r="E46" s="103" t="s">
        <v>237</v>
      </c>
      <c r="F46" s="103" t="s">
        <v>156</v>
      </c>
      <c r="G46" s="104">
        <v>2010</v>
      </c>
      <c r="H46" s="104">
        <v>10</v>
      </c>
      <c r="I46" s="105"/>
      <c r="J46" s="105">
        <v>7.9209266747522467</v>
      </c>
      <c r="K46" s="105">
        <v>7.9209266747522467</v>
      </c>
      <c r="L46" s="105">
        <v>7.9209266747522467</v>
      </c>
      <c r="M46" s="105"/>
      <c r="N46" s="105"/>
      <c r="O46" s="105"/>
      <c r="P46" s="105"/>
      <c r="Q46" s="105">
        <v>7.9209266747522467</v>
      </c>
      <c r="R46" s="105"/>
      <c r="S46" s="105">
        <v>0.62</v>
      </c>
      <c r="T46" s="105">
        <v>0.62</v>
      </c>
      <c r="U46" s="105">
        <v>0.62</v>
      </c>
      <c r="V46" s="105"/>
      <c r="W46" s="105"/>
      <c r="X46" s="105"/>
      <c r="Y46" s="105"/>
      <c r="Z46" s="105">
        <v>0.62</v>
      </c>
      <c r="AA46" s="106"/>
      <c r="AB46" s="105">
        <v>0.1</v>
      </c>
      <c r="AC46" s="105"/>
      <c r="AD46" s="105">
        <v>0.18</v>
      </c>
      <c r="AE46" s="106"/>
      <c r="AF46" s="106"/>
      <c r="AG46" s="106"/>
      <c r="AH46" s="106"/>
      <c r="AI46" s="107">
        <v>0</v>
      </c>
      <c r="AJ46" s="23"/>
      <c r="AK46" s="23"/>
      <c r="AL46" s="23"/>
      <c r="AM46" s="23"/>
      <c r="AN46" s="23"/>
      <c r="AO46" s="23"/>
      <c r="AP46" s="23"/>
      <c r="AQ46" s="23"/>
      <c r="AR46" s="23"/>
      <c r="AS46" s="23"/>
    </row>
    <row r="47" spans="2:45" x14ac:dyDescent="0.25">
      <c r="B47" s="102" t="s">
        <v>238</v>
      </c>
      <c r="C47" s="102" t="s">
        <v>239</v>
      </c>
      <c r="D47" s="102" t="s">
        <v>163</v>
      </c>
      <c r="E47" s="103" t="s">
        <v>237</v>
      </c>
      <c r="F47" s="103" t="s">
        <v>156</v>
      </c>
      <c r="G47" s="104">
        <v>2010</v>
      </c>
      <c r="H47" s="104">
        <v>10</v>
      </c>
      <c r="I47" s="105"/>
      <c r="J47" s="105">
        <v>10.443012780145999</v>
      </c>
      <c r="K47" s="105">
        <v>10.443012780145999</v>
      </c>
      <c r="L47" s="105">
        <v>10.443012780145999</v>
      </c>
      <c r="M47" s="105"/>
      <c r="N47" s="105"/>
      <c r="O47" s="105"/>
      <c r="P47" s="105"/>
      <c r="Q47" s="105">
        <v>10.443012780145999</v>
      </c>
      <c r="R47" s="105"/>
      <c r="S47" s="105">
        <v>0.67</v>
      </c>
      <c r="T47" s="105">
        <v>0.67</v>
      </c>
      <c r="U47" s="105">
        <v>0.67</v>
      </c>
      <c r="V47" s="105"/>
      <c r="W47" s="105"/>
      <c r="X47" s="105"/>
      <c r="Y47" s="105"/>
      <c r="Z47" s="105">
        <v>0.67</v>
      </c>
      <c r="AA47" s="106"/>
      <c r="AB47" s="105">
        <v>0.1</v>
      </c>
      <c r="AC47" s="105"/>
      <c r="AD47" s="105">
        <v>0.18</v>
      </c>
      <c r="AE47" s="106"/>
      <c r="AF47" s="106"/>
      <c r="AG47" s="106"/>
      <c r="AH47" s="106"/>
      <c r="AI47" s="107">
        <v>0</v>
      </c>
      <c r="AJ47" s="23"/>
      <c r="AK47" s="23"/>
      <c r="AL47" s="23"/>
      <c r="AM47" s="23"/>
      <c r="AN47" s="23"/>
      <c r="AO47" s="23"/>
      <c r="AP47" s="23"/>
      <c r="AQ47" s="23"/>
      <c r="AR47" s="23"/>
      <c r="AS47" s="23"/>
    </row>
    <row r="48" spans="2:45" x14ac:dyDescent="0.25">
      <c r="B48" s="102" t="s">
        <v>240</v>
      </c>
      <c r="C48" s="102" t="s">
        <v>241</v>
      </c>
      <c r="D48" s="102" t="s">
        <v>163</v>
      </c>
      <c r="E48" s="103" t="s">
        <v>237</v>
      </c>
      <c r="F48" s="103" t="s">
        <v>156</v>
      </c>
      <c r="G48" s="104">
        <v>2010</v>
      </c>
      <c r="H48" s="104">
        <v>10</v>
      </c>
      <c r="I48" s="105"/>
      <c r="J48" s="105">
        <v>13.240952053317187</v>
      </c>
      <c r="K48" s="105">
        <v>13.240952053317187</v>
      </c>
      <c r="L48" s="105">
        <v>13.240952053317187</v>
      </c>
      <c r="M48" s="105"/>
      <c r="N48" s="105"/>
      <c r="O48" s="105"/>
      <c r="P48" s="105"/>
      <c r="Q48" s="105">
        <v>13.240952053317187</v>
      </c>
      <c r="R48" s="105"/>
      <c r="S48" s="105">
        <v>0.82</v>
      </c>
      <c r="T48" s="105">
        <v>0.82</v>
      </c>
      <c r="U48" s="105">
        <v>0.82</v>
      </c>
      <c r="V48" s="105"/>
      <c r="W48" s="105"/>
      <c r="X48" s="105"/>
      <c r="Y48" s="105"/>
      <c r="Z48" s="105">
        <v>0.82</v>
      </c>
      <c r="AA48" s="106"/>
      <c r="AB48" s="105">
        <v>0.1</v>
      </c>
      <c r="AC48" s="105"/>
      <c r="AD48" s="105">
        <v>0.18</v>
      </c>
      <c r="AE48" s="106"/>
      <c r="AF48" s="106"/>
      <c r="AG48" s="106"/>
      <c r="AH48" s="106"/>
      <c r="AI48" s="107">
        <v>0</v>
      </c>
      <c r="AJ48" s="23"/>
      <c r="AK48" s="23"/>
      <c r="AL48" s="23"/>
      <c r="AM48" s="23"/>
      <c r="AN48" s="23"/>
      <c r="AO48" s="23"/>
      <c r="AP48" s="23"/>
      <c r="AQ48" s="23"/>
      <c r="AR48" s="23"/>
      <c r="AS48" s="23"/>
    </row>
    <row r="49" spans="2:45" x14ac:dyDescent="0.25">
      <c r="B49" s="102" t="s">
        <v>242</v>
      </c>
      <c r="C49" s="102" t="s">
        <v>243</v>
      </c>
      <c r="D49" s="102" t="s">
        <v>163</v>
      </c>
      <c r="E49" s="103" t="s">
        <v>237</v>
      </c>
      <c r="F49" s="103" t="s">
        <v>156</v>
      </c>
      <c r="G49" s="104">
        <v>2010</v>
      </c>
      <c r="H49" s="104">
        <v>10</v>
      </c>
      <c r="I49" s="105"/>
      <c r="J49" s="105">
        <v>21.792400254417871</v>
      </c>
      <c r="K49" s="105">
        <v>21.792400254417871</v>
      </c>
      <c r="L49" s="105">
        <v>21.792400254417871</v>
      </c>
      <c r="M49" s="105"/>
      <c r="N49" s="105"/>
      <c r="O49" s="105">
        <v>20.570764797117775</v>
      </c>
      <c r="P49" s="105">
        <v>20.137281247753222</v>
      </c>
      <c r="Q49" s="105">
        <v>20.137281247753222</v>
      </c>
      <c r="R49" s="105"/>
      <c r="S49" s="105">
        <v>0.85</v>
      </c>
      <c r="T49" s="105">
        <v>0.85</v>
      </c>
      <c r="U49" s="105">
        <v>0.85</v>
      </c>
      <c r="V49" s="105"/>
      <c r="W49" s="105"/>
      <c r="X49" s="105">
        <v>0.85</v>
      </c>
      <c r="Y49" s="105">
        <v>0.85</v>
      </c>
      <c r="Z49" s="105">
        <v>0.85</v>
      </c>
      <c r="AA49" s="106"/>
      <c r="AB49" s="105">
        <v>0.1</v>
      </c>
      <c r="AC49" s="105"/>
      <c r="AD49" s="105">
        <v>0.18</v>
      </c>
      <c r="AE49" s="106"/>
      <c r="AF49" s="106"/>
      <c r="AG49" s="106"/>
      <c r="AH49" s="106"/>
      <c r="AI49" s="107">
        <v>0</v>
      </c>
      <c r="AJ49" s="23"/>
      <c r="AK49" s="23"/>
      <c r="AL49" s="23"/>
      <c r="AM49" s="23"/>
      <c r="AN49" s="23"/>
      <c r="AO49" s="23"/>
      <c r="AP49" s="23"/>
      <c r="AQ49" s="23"/>
      <c r="AR49" s="23"/>
      <c r="AS49" s="23"/>
    </row>
    <row r="50" spans="2:45" x14ac:dyDescent="0.25">
      <c r="B50" s="102" t="s">
        <v>244</v>
      </c>
      <c r="C50" s="102" t="s">
        <v>245</v>
      </c>
      <c r="D50" s="102" t="s">
        <v>110</v>
      </c>
      <c r="E50" s="103" t="s">
        <v>237</v>
      </c>
      <c r="F50" s="103" t="s">
        <v>156</v>
      </c>
      <c r="G50" s="104">
        <v>2010</v>
      </c>
      <c r="H50" s="104">
        <v>15</v>
      </c>
      <c r="I50" s="105"/>
      <c r="J50" s="105">
        <v>4.8471342338036143</v>
      </c>
      <c r="K50" s="105">
        <v>4.8471342338036143</v>
      </c>
      <c r="L50" s="105">
        <v>4.8471342338036143</v>
      </c>
      <c r="M50" s="105"/>
      <c r="N50" s="105"/>
      <c r="O50" s="105"/>
      <c r="P50" s="105"/>
      <c r="Q50" s="105">
        <v>4.8471342338036143</v>
      </c>
      <c r="R50" s="105"/>
      <c r="S50" s="105">
        <v>0.9</v>
      </c>
      <c r="T50" s="105">
        <v>0.9</v>
      </c>
      <c r="U50" s="105">
        <v>0.9</v>
      </c>
      <c r="V50" s="105"/>
      <c r="W50" s="105"/>
      <c r="X50" s="105"/>
      <c r="Y50" s="105"/>
      <c r="Z50" s="105">
        <v>0.9</v>
      </c>
      <c r="AA50" s="106"/>
      <c r="AB50" s="105">
        <v>0.1</v>
      </c>
      <c r="AC50" s="105"/>
      <c r="AD50" s="105">
        <v>0.18</v>
      </c>
      <c r="AE50" s="106"/>
      <c r="AF50" s="106"/>
      <c r="AG50" s="106"/>
      <c r="AH50" s="106"/>
      <c r="AI50" s="107">
        <v>0</v>
      </c>
      <c r="AJ50" s="23"/>
      <c r="AK50" s="23"/>
      <c r="AL50" s="23"/>
      <c r="AM50" s="23"/>
      <c r="AN50" s="23"/>
      <c r="AO50" s="23"/>
      <c r="AP50" s="23"/>
      <c r="AQ50" s="23"/>
      <c r="AR50" s="23"/>
      <c r="AS50" s="23"/>
    </row>
    <row r="51" spans="2:45" x14ac:dyDescent="0.25">
      <c r="B51" s="102" t="s">
        <v>246</v>
      </c>
      <c r="C51" s="102" t="s">
        <v>247</v>
      </c>
      <c r="D51" s="102" t="s">
        <v>110</v>
      </c>
      <c r="E51" s="103" t="s">
        <v>237</v>
      </c>
      <c r="F51" s="103" t="s">
        <v>156</v>
      </c>
      <c r="G51" s="104">
        <v>2010</v>
      </c>
      <c r="H51" s="104">
        <v>15</v>
      </c>
      <c r="I51" s="105"/>
      <c r="J51" s="105">
        <v>5.0441722107875009</v>
      </c>
      <c r="K51" s="105">
        <v>5.0441722107875009</v>
      </c>
      <c r="L51" s="105">
        <v>5.0441722107875009</v>
      </c>
      <c r="M51" s="105">
        <v>5.0441722107875009</v>
      </c>
      <c r="N51" s="105"/>
      <c r="O51" s="105"/>
      <c r="P51" s="105"/>
      <c r="Q51" s="105">
        <v>5.0441722107875009</v>
      </c>
      <c r="R51" s="105"/>
      <c r="S51" s="105">
        <v>0.92</v>
      </c>
      <c r="T51" s="105">
        <v>0.92</v>
      </c>
      <c r="U51" s="105">
        <v>0.92</v>
      </c>
      <c r="V51" s="105">
        <v>0.95</v>
      </c>
      <c r="W51" s="105"/>
      <c r="X51" s="105"/>
      <c r="Y51" s="105"/>
      <c r="Z51" s="105">
        <v>0.95</v>
      </c>
      <c r="AA51" s="106"/>
      <c r="AB51" s="105">
        <v>0.1</v>
      </c>
      <c r="AC51" s="105"/>
      <c r="AD51" s="105">
        <v>0.18</v>
      </c>
      <c r="AE51" s="106"/>
      <c r="AF51" s="106"/>
      <c r="AG51" s="106"/>
      <c r="AH51" s="106"/>
      <c r="AI51" s="107">
        <v>0</v>
      </c>
      <c r="AJ51" s="23"/>
      <c r="AK51" s="23"/>
      <c r="AL51" s="23"/>
      <c r="AM51" s="23"/>
      <c r="AN51" s="23"/>
      <c r="AO51" s="23"/>
      <c r="AP51" s="23"/>
      <c r="AQ51" s="23"/>
      <c r="AR51" s="23"/>
      <c r="AS51" s="23"/>
    </row>
    <row r="52" spans="2:45" x14ac:dyDescent="0.25">
      <c r="B52" s="102" t="s">
        <v>248</v>
      </c>
      <c r="C52" s="102" t="s">
        <v>249</v>
      </c>
      <c r="D52" s="102" t="s">
        <v>110</v>
      </c>
      <c r="E52" s="103" t="s">
        <v>237</v>
      </c>
      <c r="F52" s="103" t="s">
        <v>156</v>
      </c>
      <c r="G52" s="104">
        <v>2010</v>
      </c>
      <c r="H52" s="104">
        <v>15</v>
      </c>
      <c r="I52" s="105"/>
      <c r="J52" s="105">
        <v>5.7535089279294915</v>
      </c>
      <c r="K52" s="105">
        <v>5.7535089279294915</v>
      </c>
      <c r="L52" s="105">
        <v>5.7535089279294915</v>
      </c>
      <c r="M52" s="105"/>
      <c r="N52" s="105"/>
      <c r="O52" s="105"/>
      <c r="P52" s="105"/>
      <c r="Q52" s="105">
        <v>5.7535089279294915</v>
      </c>
      <c r="R52" s="105"/>
      <c r="S52" s="105">
        <v>0.96</v>
      </c>
      <c r="T52" s="105">
        <v>0.96</v>
      </c>
      <c r="U52" s="105">
        <v>0.96</v>
      </c>
      <c r="V52" s="105"/>
      <c r="W52" s="105"/>
      <c r="X52" s="105"/>
      <c r="Y52" s="105"/>
      <c r="Z52" s="105">
        <v>0.96</v>
      </c>
      <c r="AA52" s="106"/>
      <c r="AB52" s="105">
        <v>0.1</v>
      </c>
      <c r="AC52" s="105"/>
      <c r="AD52" s="105">
        <v>0.18</v>
      </c>
      <c r="AE52" s="106"/>
      <c r="AF52" s="106"/>
      <c r="AG52" s="106"/>
      <c r="AH52" s="106"/>
      <c r="AI52" s="107">
        <v>0</v>
      </c>
      <c r="AJ52" s="23"/>
      <c r="AK52" s="23"/>
      <c r="AL52" s="23"/>
      <c r="AM52" s="23"/>
      <c r="AN52" s="23"/>
      <c r="AO52" s="23"/>
      <c r="AP52" s="23"/>
      <c r="AQ52" s="23"/>
      <c r="AR52" s="23"/>
      <c r="AS52" s="23"/>
    </row>
    <row r="53" spans="2:45" x14ac:dyDescent="0.25">
      <c r="B53" s="102" t="s">
        <v>250</v>
      </c>
      <c r="C53" s="102" t="s">
        <v>251</v>
      </c>
      <c r="D53" s="102" t="s">
        <v>110</v>
      </c>
      <c r="E53" s="103" t="s">
        <v>237</v>
      </c>
      <c r="F53" s="103" t="s">
        <v>156</v>
      </c>
      <c r="G53" s="104">
        <v>2010</v>
      </c>
      <c r="H53" s="104">
        <v>15</v>
      </c>
      <c r="I53" s="105"/>
      <c r="J53" s="105">
        <v>14.738440678394728</v>
      </c>
      <c r="K53" s="105">
        <v>14.738440678394728</v>
      </c>
      <c r="L53" s="105">
        <v>14.738440678394728</v>
      </c>
      <c r="M53" s="105"/>
      <c r="N53" s="105"/>
      <c r="O53" s="105">
        <v>14.738440678394728</v>
      </c>
      <c r="P53" s="105">
        <v>14.738440678394728</v>
      </c>
      <c r="Q53" s="105">
        <v>14.738440678394728</v>
      </c>
      <c r="R53" s="105"/>
      <c r="S53" s="105">
        <v>2.2999999999999998</v>
      </c>
      <c r="T53" s="105">
        <v>2.2999999999999998</v>
      </c>
      <c r="U53" s="105">
        <v>2.2999999999999998</v>
      </c>
      <c r="V53" s="105"/>
      <c r="W53" s="105"/>
      <c r="X53" s="105">
        <v>2.4500000000000002</v>
      </c>
      <c r="Y53" s="105">
        <v>2.5</v>
      </c>
      <c r="Z53" s="105">
        <v>2.5</v>
      </c>
      <c r="AA53" s="106"/>
      <c r="AB53" s="105">
        <v>0.1</v>
      </c>
      <c r="AC53" s="105"/>
      <c r="AD53" s="105">
        <v>0.45</v>
      </c>
      <c r="AE53" s="106"/>
      <c r="AF53" s="106"/>
      <c r="AG53" s="106"/>
      <c r="AH53" s="106"/>
      <c r="AI53" s="107">
        <v>0</v>
      </c>
      <c r="AJ53" s="23"/>
      <c r="AK53" s="23"/>
      <c r="AL53" s="23"/>
      <c r="AM53" s="23"/>
      <c r="AN53" s="23"/>
      <c r="AO53" s="23"/>
      <c r="AP53" s="23"/>
      <c r="AQ53" s="23"/>
      <c r="AR53" s="23"/>
      <c r="AS53" s="23"/>
    </row>
    <row r="54" spans="2:45" x14ac:dyDescent="0.25">
      <c r="B54" s="102" t="s">
        <v>252</v>
      </c>
      <c r="C54" s="102" t="s">
        <v>253</v>
      </c>
      <c r="D54" s="102" t="s">
        <v>110</v>
      </c>
      <c r="E54" s="103" t="s">
        <v>237</v>
      </c>
      <c r="F54" s="103" t="s">
        <v>156</v>
      </c>
      <c r="G54" s="104">
        <v>2010</v>
      </c>
      <c r="H54" s="104">
        <v>15</v>
      </c>
      <c r="I54" s="105"/>
      <c r="J54" s="105">
        <v>17.102896402201367</v>
      </c>
      <c r="K54" s="105">
        <v>17.102896402201367</v>
      </c>
      <c r="L54" s="105">
        <v>17.102896402201367</v>
      </c>
      <c r="M54" s="105"/>
      <c r="N54" s="105"/>
      <c r="O54" s="105">
        <v>52.76677023628487</v>
      </c>
      <c r="P54" s="105">
        <v>46.855630926768271</v>
      </c>
      <c r="Q54" s="105">
        <v>46.855630926768271</v>
      </c>
      <c r="R54" s="105"/>
      <c r="S54" s="105">
        <v>2.75</v>
      </c>
      <c r="T54" s="105">
        <v>2.75</v>
      </c>
      <c r="U54" s="105">
        <v>2.75</v>
      </c>
      <c r="V54" s="105"/>
      <c r="W54" s="105"/>
      <c r="X54" s="105">
        <v>3.6</v>
      </c>
      <c r="Y54" s="105">
        <v>3.6</v>
      </c>
      <c r="Z54" s="105">
        <v>3.6</v>
      </c>
      <c r="AA54" s="106"/>
      <c r="AB54" s="105">
        <v>0.1</v>
      </c>
      <c r="AC54" s="105"/>
      <c r="AD54" s="105">
        <v>0.45</v>
      </c>
      <c r="AE54" s="106"/>
      <c r="AF54" s="106"/>
      <c r="AG54" s="106"/>
      <c r="AH54" s="106"/>
      <c r="AI54" s="107">
        <v>0</v>
      </c>
      <c r="AJ54" s="23"/>
      <c r="AK54" s="23"/>
      <c r="AL54" s="23"/>
      <c r="AM54" s="23"/>
      <c r="AN54" s="23"/>
      <c r="AO54" s="23"/>
      <c r="AP54" s="23"/>
      <c r="AQ54" s="23"/>
      <c r="AR54" s="23"/>
      <c r="AS54" s="23"/>
    </row>
    <row r="55" spans="2:45" x14ac:dyDescent="0.25">
      <c r="B55" s="102" t="s">
        <v>254</v>
      </c>
      <c r="C55" s="102" t="s">
        <v>255</v>
      </c>
      <c r="D55" s="102" t="s">
        <v>190</v>
      </c>
      <c r="E55" s="103" t="s">
        <v>237</v>
      </c>
      <c r="F55" s="103" t="s">
        <v>156</v>
      </c>
      <c r="G55" s="104">
        <v>2010</v>
      </c>
      <c r="H55" s="104">
        <v>10</v>
      </c>
      <c r="I55" s="105"/>
      <c r="J55" s="105">
        <v>16.354152089662602</v>
      </c>
      <c r="K55" s="105">
        <v>16.354152089662602</v>
      </c>
      <c r="L55" s="105">
        <v>16.354152089662602</v>
      </c>
      <c r="M55" s="105"/>
      <c r="N55" s="105"/>
      <c r="O55" s="105"/>
      <c r="P55" s="105"/>
      <c r="Q55" s="105">
        <v>16.354152089662602</v>
      </c>
      <c r="R55" s="105"/>
      <c r="S55" s="105">
        <v>0.53</v>
      </c>
      <c r="T55" s="105">
        <v>0.53</v>
      </c>
      <c r="U55" s="105">
        <v>0.53</v>
      </c>
      <c r="V55" s="105"/>
      <c r="W55" s="105"/>
      <c r="X55" s="105"/>
      <c r="Y55" s="105"/>
      <c r="Z55" s="105">
        <v>0.53</v>
      </c>
      <c r="AA55" s="106"/>
      <c r="AB55" s="105">
        <v>0.1</v>
      </c>
      <c r="AC55" s="105"/>
      <c r="AD55" s="105">
        <v>0.45</v>
      </c>
      <c r="AE55" s="106"/>
      <c r="AF55" s="106"/>
      <c r="AG55" s="109"/>
      <c r="AH55" s="106"/>
      <c r="AI55" s="107">
        <v>0</v>
      </c>
      <c r="AJ55" s="23"/>
      <c r="AK55" s="23"/>
      <c r="AL55" s="23"/>
      <c r="AM55" s="23"/>
      <c r="AN55" s="23"/>
      <c r="AO55" s="23"/>
      <c r="AP55" s="23"/>
      <c r="AQ55" s="23"/>
      <c r="AR55" s="23"/>
      <c r="AS55" s="23"/>
    </row>
    <row r="56" spans="2:45" x14ac:dyDescent="0.25">
      <c r="B56" s="102" t="s">
        <v>256</v>
      </c>
      <c r="C56" s="102" t="s">
        <v>257</v>
      </c>
      <c r="D56" s="102" t="s">
        <v>190</v>
      </c>
      <c r="E56" s="103" t="s">
        <v>237</v>
      </c>
      <c r="F56" s="103" t="s">
        <v>156</v>
      </c>
      <c r="G56" s="104">
        <v>2010</v>
      </c>
      <c r="H56" s="104">
        <v>10</v>
      </c>
      <c r="I56" s="105"/>
      <c r="J56" s="105">
        <v>17.615195142359479</v>
      </c>
      <c r="K56" s="105">
        <v>17.615195142359479</v>
      </c>
      <c r="L56" s="105">
        <v>17.615195142359479</v>
      </c>
      <c r="M56" s="105"/>
      <c r="N56" s="105"/>
      <c r="O56" s="105"/>
      <c r="P56" s="105"/>
      <c r="Q56" s="105">
        <v>17.615195142359479</v>
      </c>
      <c r="R56" s="105"/>
      <c r="S56" s="105">
        <v>0.62</v>
      </c>
      <c r="T56" s="105">
        <v>0.62</v>
      </c>
      <c r="U56" s="105">
        <v>0.62</v>
      </c>
      <c r="V56" s="105"/>
      <c r="W56" s="105"/>
      <c r="X56" s="105"/>
      <c r="Y56" s="105"/>
      <c r="Z56" s="105">
        <v>0.62</v>
      </c>
      <c r="AA56" s="106"/>
      <c r="AB56" s="105">
        <v>0.1</v>
      </c>
      <c r="AC56" s="105"/>
      <c r="AD56" s="105">
        <v>0.45</v>
      </c>
      <c r="AE56" s="106"/>
      <c r="AF56" s="106"/>
      <c r="AG56" s="103"/>
      <c r="AH56" s="106"/>
      <c r="AI56" s="107">
        <v>0</v>
      </c>
      <c r="AJ56" s="23"/>
      <c r="AK56" s="23"/>
      <c r="AL56" s="23"/>
      <c r="AM56" s="23"/>
      <c r="AN56" s="23"/>
      <c r="AO56" s="23"/>
      <c r="AP56" s="23"/>
      <c r="AQ56" s="23"/>
      <c r="AR56" s="23"/>
      <c r="AS56" s="23"/>
    </row>
    <row r="57" spans="2:45" x14ac:dyDescent="0.25">
      <c r="B57" s="102" t="s">
        <v>258</v>
      </c>
      <c r="C57" s="102" t="s">
        <v>259</v>
      </c>
      <c r="D57" s="102" t="s">
        <v>190</v>
      </c>
      <c r="E57" s="103" t="s">
        <v>260</v>
      </c>
      <c r="F57" s="103" t="s">
        <v>156</v>
      </c>
      <c r="G57" s="104">
        <v>2010</v>
      </c>
      <c r="H57" s="104">
        <v>10</v>
      </c>
      <c r="I57" s="105"/>
      <c r="J57" s="105">
        <v>18.876238195056356</v>
      </c>
      <c r="K57" s="105">
        <v>18.876238195056356</v>
      </c>
      <c r="L57" s="105">
        <v>18.876238195056356</v>
      </c>
      <c r="M57" s="105"/>
      <c r="N57" s="105"/>
      <c r="O57" s="105"/>
      <c r="P57" s="105"/>
      <c r="Q57" s="105">
        <v>18.876238195056356</v>
      </c>
      <c r="R57" s="105"/>
      <c r="S57" s="105">
        <v>0.68</v>
      </c>
      <c r="T57" s="105">
        <v>0.68</v>
      </c>
      <c r="U57" s="105">
        <v>0.68</v>
      </c>
      <c r="V57" s="105"/>
      <c r="W57" s="105"/>
      <c r="X57" s="105"/>
      <c r="Y57" s="105"/>
      <c r="Z57" s="105">
        <v>0.68</v>
      </c>
      <c r="AA57" s="106"/>
      <c r="AB57" s="105">
        <v>0.1</v>
      </c>
      <c r="AC57" s="105"/>
      <c r="AD57" s="105">
        <v>0.45</v>
      </c>
      <c r="AE57" s="106"/>
      <c r="AF57" s="106"/>
      <c r="AG57" s="103"/>
      <c r="AH57" s="106"/>
      <c r="AI57" s="107">
        <v>0</v>
      </c>
      <c r="AJ57" s="23"/>
      <c r="AK57" s="23"/>
      <c r="AL57" s="23"/>
      <c r="AM57" s="23"/>
      <c r="AN57" s="23"/>
      <c r="AO57" s="23"/>
      <c r="AP57" s="23"/>
      <c r="AQ57" s="23"/>
      <c r="AR57" s="23"/>
      <c r="AS57" s="23"/>
    </row>
    <row r="58" spans="2:45" x14ac:dyDescent="0.25">
      <c r="B58" s="102" t="s">
        <v>261</v>
      </c>
      <c r="C58" s="102" t="s">
        <v>262</v>
      </c>
      <c r="D58" s="102" t="s">
        <v>183</v>
      </c>
      <c r="E58" s="103" t="s">
        <v>237</v>
      </c>
      <c r="F58" s="103" t="s">
        <v>156</v>
      </c>
      <c r="G58" s="104">
        <v>2010</v>
      </c>
      <c r="H58" s="104">
        <v>10</v>
      </c>
      <c r="I58" s="105"/>
      <c r="J58" s="105">
        <v>7.9209266747522467</v>
      </c>
      <c r="K58" s="105">
        <v>7.9209266747522467</v>
      </c>
      <c r="L58" s="105">
        <v>7.9209266747522467</v>
      </c>
      <c r="M58" s="105"/>
      <c r="N58" s="105"/>
      <c r="O58" s="105"/>
      <c r="P58" s="105"/>
      <c r="Q58" s="105">
        <v>7.9209266747522467</v>
      </c>
      <c r="R58" s="105"/>
      <c r="S58" s="105">
        <v>0.62</v>
      </c>
      <c r="T58" s="105">
        <v>0.62</v>
      </c>
      <c r="U58" s="105">
        <v>0.62</v>
      </c>
      <c r="V58" s="105"/>
      <c r="W58" s="105"/>
      <c r="X58" s="105"/>
      <c r="Y58" s="105"/>
      <c r="Z58" s="105">
        <v>0.62</v>
      </c>
      <c r="AA58" s="106"/>
      <c r="AB58" s="105">
        <v>0.1</v>
      </c>
      <c r="AC58" s="105"/>
      <c r="AD58" s="105">
        <v>0.45</v>
      </c>
      <c r="AE58" s="106"/>
      <c r="AF58" s="106"/>
      <c r="AG58" s="109"/>
      <c r="AH58" s="106"/>
      <c r="AI58" s="107">
        <v>0</v>
      </c>
      <c r="AJ58" s="23"/>
      <c r="AK58" s="23"/>
      <c r="AL58" s="23"/>
      <c r="AM58" s="23"/>
      <c r="AN58" s="23"/>
      <c r="AO58" s="23"/>
      <c r="AP58" s="23"/>
      <c r="AQ58" s="23"/>
      <c r="AR58" s="23"/>
      <c r="AS58" s="23"/>
    </row>
    <row r="59" spans="2:45" x14ac:dyDescent="0.25">
      <c r="B59" s="102" t="s">
        <v>263</v>
      </c>
      <c r="C59" s="102" t="s">
        <v>264</v>
      </c>
      <c r="D59" s="102" t="s">
        <v>183</v>
      </c>
      <c r="E59" s="103" t="s">
        <v>237</v>
      </c>
      <c r="F59" s="103" t="s">
        <v>156</v>
      </c>
      <c r="G59" s="104">
        <v>2010</v>
      </c>
      <c r="H59" s="104">
        <v>10</v>
      </c>
      <c r="I59" s="105"/>
      <c r="J59" s="105">
        <v>10.443012780145999</v>
      </c>
      <c r="K59" s="105">
        <v>10.443012780145999</v>
      </c>
      <c r="L59" s="105">
        <v>10.443012780145999</v>
      </c>
      <c r="M59" s="105"/>
      <c r="N59" s="105"/>
      <c r="O59" s="105"/>
      <c r="P59" s="105"/>
      <c r="Q59" s="105">
        <v>10.443012780145999</v>
      </c>
      <c r="R59" s="105"/>
      <c r="S59" s="105">
        <v>0.67</v>
      </c>
      <c r="T59" s="105">
        <v>0.67</v>
      </c>
      <c r="U59" s="105">
        <v>0.67</v>
      </c>
      <c r="V59" s="105"/>
      <c r="W59" s="105"/>
      <c r="X59" s="105"/>
      <c r="Y59" s="105"/>
      <c r="Z59" s="105">
        <v>0.67</v>
      </c>
      <c r="AA59" s="106"/>
      <c r="AB59" s="105">
        <v>0.1</v>
      </c>
      <c r="AC59" s="105"/>
      <c r="AD59" s="105">
        <v>0.45</v>
      </c>
      <c r="AE59" s="106"/>
      <c r="AF59" s="106"/>
      <c r="AG59" s="106"/>
      <c r="AH59" s="106"/>
      <c r="AI59" s="107">
        <v>0</v>
      </c>
      <c r="AJ59" s="23"/>
      <c r="AK59" s="23"/>
      <c r="AL59" s="23"/>
      <c r="AM59" s="23"/>
      <c r="AN59" s="23"/>
      <c r="AO59" s="23"/>
      <c r="AP59" s="23"/>
      <c r="AQ59" s="23"/>
      <c r="AR59" s="23"/>
      <c r="AS59" s="23"/>
    </row>
    <row r="60" spans="2:45" x14ac:dyDescent="0.25">
      <c r="B60" s="102" t="s">
        <v>265</v>
      </c>
      <c r="C60" s="102" t="s">
        <v>266</v>
      </c>
      <c r="D60" s="102" t="s">
        <v>183</v>
      </c>
      <c r="E60" s="103" t="s">
        <v>237</v>
      </c>
      <c r="F60" s="103" t="s">
        <v>156</v>
      </c>
      <c r="G60" s="104">
        <v>2010</v>
      </c>
      <c r="H60" s="104">
        <v>10</v>
      </c>
      <c r="I60" s="105"/>
      <c r="J60" s="105">
        <v>13.240952053317187</v>
      </c>
      <c r="K60" s="105">
        <v>13.240952053317187</v>
      </c>
      <c r="L60" s="105">
        <v>13.240952053317187</v>
      </c>
      <c r="M60" s="105">
        <v>20.570764797117775</v>
      </c>
      <c r="N60" s="105"/>
      <c r="O60" s="105"/>
      <c r="P60" s="105"/>
      <c r="Q60" s="105">
        <v>20.570764797117775</v>
      </c>
      <c r="R60" s="105"/>
      <c r="S60" s="105">
        <v>0.82</v>
      </c>
      <c r="T60" s="105">
        <v>0.82</v>
      </c>
      <c r="U60" s="105">
        <v>0.82</v>
      </c>
      <c r="V60" s="105">
        <v>0.85</v>
      </c>
      <c r="W60" s="105"/>
      <c r="X60" s="105"/>
      <c r="Y60" s="105"/>
      <c r="Z60" s="105">
        <v>0.85</v>
      </c>
      <c r="AA60" s="106"/>
      <c r="AB60" s="105">
        <v>0.1</v>
      </c>
      <c r="AC60" s="105"/>
      <c r="AD60" s="105">
        <v>0.6</v>
      </c>
      <c r="AE60" s="106"/>
      <c r="AF60" s="106"/>
      <c r="AG60" s="106"/>
      <c r="AH60" s="106"/>
      <c r="AI60" s="107">
        <v>0</v>
      </c>
      <c r="AJ60" s="23"/>
      <c r="AK60" s="23"/>
      <c r="AL60" s="23"/>
      <c r="AM60" s="23"/>
      <c r="AN60" s="23"/>
      <c r="AO60" s="23"/>
      <c r="AP60" s="23"/>
      <c r="AQ60" s="23"/>
      <c r="AR60" s="23"/>
      <c r="AS60" s="23"/>
    </row>
    <row r="61" spans="2:45" x14ac:dyDescent="0.25">
      <c r="B61" s="102" t="s">
        <v>267</v>
      </c>
      <c r="C61" s="102" t="s">
        <v>268</v>
      </c>
      <c r="D61" s="102" t="s">
        <v>183</v>
      </c>
      <c r="E61" s="103" t="s">
        <v>237</v>
      </c>
      <c r="F61" s="103" t="s">
        <v>156</v>
      </c>
      <c r="G61" s="104">
        <v>2010</v>
      </c>
      <c r="H61" s="104">
        <v>10</v>
      </c>
      <c r="I61" s="105"/>
      <c r="J61" s="105">
        <v>20.137281247753222</v>
      </c>
      <c r="K61" s="105">
        <v>20.137281247753222</v>
      </c>
      <c r="L61" s="105">
        <v>20.137281247753222</v>
      </c>
      <c r="M61" s="105"/>
      <c r="N61" s="105"/>
      <c r="O61" s="105"/>
      <c r="P61" s="105"/>
      <c r="Q61" s="105">
        <v>20.137281247753222</v>
      </c>
      <c r="R61" s="105"/>
      <c r="S61" s="105">
        <v>0.85</v>
      </c>
      <c r="T61" s="105">
        <v>0.85</v>
      </c>
      <c r="U61" s="105">
        <v>0.85</v>
      </c>
      <c r="V61" s="105"/>
      <c r="W61" s="105"/>
      <c r="X61" s="105"/>
      <c r="Y61" s="105"/>
      <c r="Z61" s="105">
        <v>0.85</v>
      </c>
      <c r="AA61" s="106"/>
      <c r="AB61" s="105">
        <v>0.1</v>
      </c>
      <c r="AC61" s="105"/>
      <c r="AD61" s="105">
        <v>0.6</v>
      </c>
      <c r="AE61" s="106"/>
      <c r="AF61" s="106"/>
      <c r="AG61" s="106"/>
      <c r="AH61" s="106"/>
      <c r="AI61" s="107">
        <v>0</v>
      </c>
      <c r="AJ61" s="23"/>
      <c r="AK61" s="23"/>
      <c r="AL61" s="23"/>
      <c r="AM61" s="23"/>
      <c r="AN61" s="23"/>
      <c r="AO61" s="23"/>
      <c r="AP61" s="23"/>
      <c r="AQ61" s="23"/>
      <c r="AR61" s="23"/>
      <c r="AS61" s="23"/>
    </row>
    <row r="62" spans="2:45" x14ac:dyDescent="0.25">
      <c r="B62" s="102" t="s">
        <v>269</v>
      </c>
      <c r="C62" s="102" t="s">
        <v>270</v>
      </c>
      <c r="D62" s="102" t="s">
        <v>271</v>
      </c>
      <c r="E62" s="103" t="s">
        <v>237</v>
      </c>
      <c r="F62" s="103" t="s">
        <v>156</v>
      </c>
      <c r="G62" s="104">
        <v>2010</v>
      </c>
      <c r="H62" s="104">
        <v>10</v>
      </c>
      <c r="I62" s="105"/>
      <c r="J62" s="105">
        <v>61.791109582146873</v>
      </c>
      <c r="K62" s="105">
        <v>61.791109582146873</v>
      </c>
      <c r="L62" s="105">
        <v>61.791109582146873</v>
      </c>
      <c r="M62" s="105">
        <v>59.269023476753127</v>
      </c>
      <c r="N62" s="105"/>
      <c r="O62" s="105">
        <v>55.95878546342383</v>
      </c>
      <c r="P62" s="105"/>
      <c r="Q62" s="105">
        <v>55.95878546342383</v>
      </c>
      <c r="R62" s="105"/>
      <c r="S62" s="105">
        <v>1</v>
      </c>
      <c r="T62" s="105">
        <v>1</v>
      </c>
      <c r="U62" s="105">
        <v>1</v>
      </c>
      <c r="V62" s="105">
        <v>1</v>
      </c>
      <c r="W62" s="105"/>
      <c r="X62" s="105">
        <v>1</v>
      </c>
      <c r="Y62" s="105"/>
      <c r="Z62" s="105">
        <v>1</v>
      </c>
      <c r="AA62" s="106"/>
      <c r="AB62" s="105">
        <v>0.1</v>
      </c>
      <c r="AC62" s="105"/>
      <c r="AD62" s="105">
        <v>0.45</v>
      </c>
      <c r="AE62" s="106"/>
      <c r="AF62" s="106"/>
      <c r="AG62" s="106">
        <v>0.5</v>
      </c>
      <c r="AH62" s="106"/>
      <c r="AI62" s="107">
        <v>0</v>
      </c>
      <c r="AJ62" s="23"/>
      <c r="AK62" s="23"/>
      <c r="AL62" s="23"/>
      <c r="AM62" s="23"/>
      <c r="AN62" s="23"/>
      <c r="AO62" s="23"/>
      <c r="AP62" s="23"/>
      <c r="AQ62" s="23"/>
      <c r="AR62" s="23"/>
      <c r="AS62" s="23"/>
    </row>
    <row r="63" spans="2:45" x14ac:dyDescent="0.25">
      <c r="B63" s="102"/>
      <c r="C63" s="102"/>
      <c r="D63" s="102" t="s">
        <v>110</v>
      </c>
      <c r="E63" s="103" t="s">
        <v>237</v>
      </c>
      <c r="F63" s="103" t="s">
        <v>156</v>
      </c>
      <c r="G63" s="104"/>
      <c r="H63" s="104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6"/>
      <c r="AB63" s="105"/>
      <c r="AC63" s="105"/>
      <c r="AD63" s="105"/>
      <c r="AE63" s="106"/>
      <c r="AF63" s="106"/>
      <c r="AG63" s="106">
        <v>0.5</v>
      </c>
      <c r="AH63" s="106"/>
      <c r="AI63" s="107"/>
      <c r="AJ63" s="23"/>
      <c r="AK63" s="23"/>
      <c r="AL63" s="23"/>
      <c r="AM63" s="23"/>
      <c r="AN63" s="23"/>
      <c r="AO63" s="23"/>
      <c r="AP63" s="23"/>
      <c r="AQ63" s="23"/>
      <c r="AR63" s="23"/>
      <c r="AS63" s="23"/>
    </row>
    <row r="64" spans="2:45" x14ac:dyDescent="0.25">
      <c r="B64" s="102" t="s">
        <v>272</v>
      </c>
      <c r="C64" s="102" t="s">
        <v>273</v>
      </c>
      <c r="D64" s="102" t="s">
        <v>110</v>
      </c>
      <c r="E64" s="103" t="s">
        <v>274</v>
      </c>
      <c r="F64" s="103" t="s">
        <v>156</v>
      </c>
      <c r="G64" s="104">
        <v>2010</v>
      </c>
      <c r="H64" s="104">
        <v>15</v>
      </c>
      <c r="I64" s="105"/>
      <c r="J64" s="105">
        <v>593.69571520769227</v>
      </c>
      <c r="K64" s="105">
        <v>593.69571520769227</v>
      </c>
      <c r="L64" s="105">
        <v>593.69571520769227</v>
      </c>
      <c r="M64" s="105"/>
      <c r="N64" s="105"/>
      <c r="O64" s="105"/>
      <c r="P64" s="105"/>
      <c r="Q64" s="105">
        <v>593.69571520769227</v>
      </c>
      <c r="R64" s="105"/>
      <c r="S64" s="105">
        <v>1.5092765911330051</v>
      </c>
      <c r="T64" s="105">
        <v>1.5092765911330051</v>
      </c>
      <c r="U64" s="105">
        <v>1.5092765911330051</v>
      </c>
      <c r="V64" s="105"/>
      <c r="W64" s="105"/>
      <c r="X64" s="105"/>
      <c r="Y64" s="105"/>
      <c r="Z64" s="105">
        <v>1.5092765911330051</v>
      </c>
      <c r="AA64" s="106"/>
      <c r="AB64" s="105">
        <v>1</v>
      </c>
      <c r="AC64" s="105"/>
      <c r="AD64" s="105">
        <v>0.18</v>
      </c>
      <c r="AE64" s="106"/>
      <c r="AF64" s="106"/>
      <c r="AG64" s="106"/>
      <c r="AH64" s="106"/>
      <c r="AI64" s="107">
        <v>0</v>
      </c>
      <c r="AJ64" s="23"/>
      <c r="AK64" s="23"/>
      <c r="AL64" s="23"/>
      <c r="AM64" s="23"/>
      <c r="AN64" s="23"/>
      <c r="AO64" s="23"/>
      <c r="AP64" s="23"/>
      <c r="AQ64" s="23"/>
      <c r="AR64" s="23"/>
      <c r="AS64" s="23"/>
    </row>
    <row r="65" spans="2:45" x14ac:dyDescent="0.25">
      <c r="B65" s="102" t="s">
        <v>275</v>
      </c>
      <c r="C65" s="102" t="s">
        <v>276</v>
      </c>
      <c r="D65" s="102" t="s">
        <v>110</v>
      </c>
      <c r="E65" s="103" t="s">
        <v>274</v>
      </c>
      <c r="F65" s="103" t="s">
        <v>156</v>
      </c>
      <c r="G65" s="104">
        <v>2010</v>
      </c>
      <c r="H65" s="104">
        <v>15</v>
      </c>
      <c r="I65" s="105"/>
      <c r="J65" s="105">
        <v>731.36428685005569</v>
      </c>
      <c r="K65" s="105">
        <v>731.36428685005569</v>
      </c>
      <c r="L65" s="105">
        <v>731.36428685005569</v>
      </c>
      <c r="M65" s="105"/>
      <c r="N65" s="105"/>
      <c r="O65" s="105"/>
      <c r="P65" s="105"/>
      <c r="Q65" s="105">
        <v>731.36428685005569</v>
      </c>
      <c r="R65" s="105"/>
      <c r="S65" s="105">
        <v>1.6296975957446809</v>
      </c>
      <c r="T65" s="105">
        <v>1.6296975957446809</v>
      </c>
      <c r="U65" s="105">
        <v>1.6296975957446809</v>
      </c>
      <c r="V65" s="105"/>
      <c r="W65" s="105"/>
      <c r="X65" s="105"/>
      <c r="Y65" s="105"/>
      <c r="Z65" s="105">
        <v>1.6296975957446809</v>
      </c>
      <c r="AA65" s="106"/>
      <c r="AB65" s="105">
        <v>1</v>
      </c>
      <c r="AC65" s="105"/>
      <c r="AD65" s="105">
        <v>0.18</v>
      </c>
      <c r="AE65" s="106"/>
      <c r="AF65" s="106"/>
      <c r="AG65" s="106"/>
      <c r="AH65" s="106"/>
      <c r="AI65" s="107">
        <v>0</v>
      </c>
      <c r="AJ65" s="23"/>
      <c r="AK65" s="23"/>
      <c r="AL65" s="23"/>
      <c r="AM65" s="23"/>
      <c r="AN65" s="23"/>
      <c r="AO65" s="23"/>
      <c r="AP65" s="23"/>
      <c r="AQ65" s="23"/>
      <c r="AR65" s="23"/>
      <c r="AS65" s="23"/>
    </row>
    <row r="66" spans="2:45" x14ac:dyDescent="0.25">
      <c r="B66" s="102" t="s">
        <v>277</v>
      </c>
      <c r="C66" s="102" t="s">
        <v>278</v>
      </c>
      <c r="D66" s="102" t="s">
        <v>110</v>
      </c>
      <c r="E66" s="103" t="s">
        <v>274</v>
      </c>
      <c r="F66" s="103" t="s">
        <v>156</v>
      </c>
      <c r="G66" s="104">
        <v>2010</v>
      </c>
      <c r="H66" s="104">
        <v>15</v>
      </c>
      <c r="I66" s="105"/>
      <c r="J66" s="105">
        <v>800.19857267123734</v>
      </c>
      <c r="K66" s="105">
        <v>800.19857267123734</v>
      </c>
      <c r="L66" s="105">
        <v>800.19857267123734</v>
      </c>
      <c r="M66" s="105"/>
      <c r="N66" s="105"/>
      <c r="O66" s="105"/>
      <c r="P66" s="105"/>
      <c r="Q66" s="105">
        <v>800.19857267123734</v>
      </c>
      <c r="R66" s="105"/>
      <c r="S66" s="105">
        <v>1.75577735243553</v>
      </c>
      <c r="T66" s="105">
        <v>1.75577735243553</v>
      </c>
      <c r="U66" s="105">
        <v>1.75577735243553</v>
      </c>
      <c r="V66" s="105"/>
      <c r="W66" s="105"/>
      <c r="X66" s="105"/>
      <c r="Y66" s="105"/>
      <c r="Z66" s="105">
        <v>1.75577735243553</v>
      </c>
      <c r="AA66" s="106"/>
      <c r="AB66" s="105">
        <v>1</v>
      </c>
      <c r="AC66" s="105"/>
      <c r="AD66" s="105">
        <v>0.18</v>
      </c>
      <c r="AE66" s="106"/>
      <c r="AF66" s="106"/>
      <c r="AG66" s="106"/>
      <c r="AH66" s="106"/>
      <c r="AI66" s="107">
        <v>0</v>
      </c>
      <c r="AJ66" s="23"/>
      <c r="AK66" s="23"/>
      <c r="AL66" s="23"/>
      <c r="AM66" s="23"/>
      <c r="AN66" s="23"/>
      <c r="AO66" s="23"/>
      <c r="AP66" s="23"/>
      <c r="AQ66" s="23"/>
      <c r="AR66" s="23"/>
      <c r="AS66" s="23"/>
    </row>
    <row r="67" spans="2:45" x14ac:dyDescent="0.25">
      <c r="B67" s="102" t="s">
        <v>279</v>
      </c>
      <c r="C67" s="102" t="s">
        <v>280</v>
      </c>
      <c r="D67" s="102" t="s">
        <v>110</v>
      </c>
      <c r="E67" s="103" t="s">
        <v>274</v>
      </c>
      <c r="F67" s="103" t="s">
        <v>156</v>
      </c>
      <c r="G67" s="104">
        <v>2010</v>
      </c>
      <c r="H67" s="104">
        <v>15</v>
      </c>
      <c r="I67" s="105"/>
      <c r="J67" s="105">
        <v>1049.722858773021</v>
      </c>
      <c r="K67" s="105">
        <v>1049.722858773021</v>
      </c>
      <c r="L67" s="105">
        <v>1049.722858773021</v>
      </c>
      <c r="M67" s="105"/>
      <c r="N67" s="105"/>
      <c r="O67" s="105"/>
      <c r="P67" s="105"/>
      <c r="Q67" s="105">
        <v>1049.722858773021</v>
      </c>
      <c r="R67" s="105"/>
      <c r="S67" s="105">
        <v>0.96956692405063294</v>
      </c>
      <c r="T67" s="105">
        <v>0.96956692405063294</v>
      </c>
      <c r="U67" s="105">
        <v>0.96956692405063294</v>
      </c>
      <c r="V67" s="105"/>
      <c r="W67" s="105"/>
      <c r="X67" s="105"/>
      <c r="Y67" s="105"/>
      <c r="Z67" s="105">
        <v>0.96956692405063294</v>
      </c>
      <c r="AA67" s="106"/>
      <c r="AB67" s="105">
        <v>1</v>
      </c>
      <c r="AC67" s="105"/>
      <c r="AD67" s="105">
        <v>0.18</v>
      </c>
      <c r="AE67" s="106"/>
      <c r="AF67" s="106"/>
      <c r="AG67" s="106"/>
      <c r="AH67" s="106"/>
      <c r="AI67" s="107">
        <v>0</v>
      </c>
      <c r="AJ67" s="23"/>
      <c r="AK67" s="23"/>
      <c r="AL67" s="23"/>
      <c r="AM67" s="23"/>
      <c r="AN67" s="23"/>
      <c r="AO67" s="23"/>
      <c r="AP67" s="23"/>
      <c r="AQ67" s="23"/>
      <c r="AR67" s="23"/>
      <c r="AS67" s="23"/>
    </row>
    <row r="68" spans="2:45" x14ac:dyDescent="0.25">
      <c r="B68" s="102" t="s">
        <v>281</v>
      </c>
      <c r="C68" s="102" t="s">
        <v>282</v>
      </c>
      <c r="D68" s="102" t="s">
        <v>110</v>
      </c>
      <c r="E68" s="103" t="s">
        <v>274</v>
      </c>
      <c r="F68" s="103" t="s">
        <v>156</v>
      </c>
      <c r="G68" s="104">
        <v>2010</v>
      </c>
      <c r="H68" s="104">
        <v>15</v>
      </c>
      <c r="I68" s="105"/>
      <c r="J68" s="105">
        <v>1230.4128590536232</v>
      </c>
      <c r="K68" s="105">
        <v>1230.4128590536232</v>
      </c>
      <c r="L68" s="105">
        <v>1230.4128590536232</v>
      </c>
      <c r="M68" s="105"/>
      <c r="N68" s="105"/>
      <c r="O68" s="105"/>
      <c r="P68" s="105"/>
      <c r="Q68" s="105">
        <v>1230.4128590536232</v>
      </c>
      <c r="R68" s="105"/>
      <c r="S68" s="105">
        <v>1.1539854915254237</v>
      </c>
      <c r="T68" s="105">
        <v>1.1539854915254237</v>
      </c>
      <c r="U68" s="105">
        <v>1.1539854915254237</v>
      </c>
      <c r="V68" s="105"/>
      <c r="W68" s="105"/>
      <c r="X68" s="105"/>
      <c r="Y68" s="105"/>
      <c r="Z68" s="105">
        <v>1.1539854915254237</v>
      </c>
      <c r="AA68" s="106"/>
      <c r="AB68" s="105">
        <v>1</v>
      </c>
      <c r="AC68" s="105"/>
      <c r="AD68" s="105">
        <v>0.18</v>
      </c>
      <c r="AE68" s="106"/>
      <c r="AF68" s="106"/>
      <c r="AG68" s="106"/>
      <c r="AH68" s="106"/>
      <c r="AI68" s="107">
        <v>0</v>
      </c>
      <c r="AJ68" s="23"/>
      <c r="AK68" s="23"/>
      <c r="AL68" s="23"/>
      <c r="AM68" s="23"/>
      <c r="AN68" s="23"/>
      <c r="AO68" s="23"/>
      <c r="AP68" s="23"/>
      <c r="AQ68" s="23"/>
      <c r="AR68" s="23"/>
      <c r="AS68" s="23"/>
    </row>
    <row r="69" spans="2:45" x14ac:dyDescent="0.25">
      <c r="B69" s="102" t="s">
        <v>283</v>
      </c>
      <c r="C69" s="102" t="s">
        <v>284</v>
      </c>
      <c r="D69" s="102" t="s">
        <v>110</v>
      </c>
      <c r="E69" s="103" t="s">
        <v>274</v>
      </c>
      <c r="F69" s="103" t="s">
        <v>156</v>
      </c>
      <c r="G69" s="104">
        <v>2010</v>
      </c>
      <c r="H69" s="104">
        <v>15</v>
      </c>
      <c r="I69" s="105"/>
      <c r="J69" s="105">
        <v>886.24142994771455</v>
      </c>
      <c r="K69" s="105">
        <v>886.24142994771455</v>
      </c>
      <c r="L69" s="105">
        <v>886.24142994771455</v>
      </c>
      <c r="M69" s="105"/>
      <c r="N69" s="105"/>
      <c r="O69" s="105"/>
      <c r="P69" s="105"/>
      <c r="Q69" s="105">
        <v>886.24142994771455</v>
      </c>
      <c r="R69" s="105"/>
      <c r="S69" s="105">
        <v>1.1649549353612167</v>
      </c>
      <c r="T69" s="105">
        <v>1.1649549353612167</v>
      </c>
      <c r="U69" s="105">
        <v>1.1649549353612167</v>
      </c>
      <c r="V69" s="105"/>
      <c r="W69" s="105"/>
      <c r="X69" s="105"/>
      <c r="Y69" s="105"/>
      <c r="Z69" s="105">
        <v>1.1649549353612167</v>
      </c>
      <c r="AA69" s="106"/>
      <c r="AB69" s="105">
        <v>1</v>
      </c>
      <c r="AC69" s="105"/>
      <c r="AD69" s="105">
        <v>0.18</v>
      </c>
      <c r="AE69" s="106"/>
      <c r="AF69" s="106"/>
      <c r="AG69" s="106"/>
      <c r="AH69" s="106"/>
      <c r="AI69" s="107">
        <v>0</v>
      </c>
      <c r="AJ69" s="23"/>
      <c r="AK69" s="23"/>
      <c r="AL69" s="23"/>
      <c r="AM69" s="23"/>
      <c r="AN69" s="23"/>
      <c r="AO69" s="23"/>
      <c r="AP69" s="23"/>
      <c r="AQ69" s="23"/>
      <c r="AR69" s="23"/>
      <c r="AS69" s="23"/>
    </row>
    <row r="70" spans="2:45" x14ac:dyDescent="0.25">
      <c r="B70" s="102" t="s">
        <v>285</v>
      </c>
      <c r="C70" s="102" t="s">
        <v>286</v>
      </c>
      <c r="D70" s="102" t="s">
        <v>110</v>
      </c>
      <c r="E70" s="103" t="s">
        <v>274</v>
      </c>
      <c r="F70" s="103" t="s">
        <v>156</v>
      </c>
      <c r="G70" s="104">
        <v>2010</v>
      </c>
      <c r="H70" s="104">
        <v>15</v>
      </c>
      <c r="I70" s="105"/>
      <c r="J70" s="105">
        <v>903.45000140300988</v>
      </c>
      <c r="K70" s="105">
        <v>903.45000140300988</v>
      </c>
      <c r="L70" s="105">
        <v>903.45000140300988</v>
      </c>
      <c r="M70" s="105"/>
      <c r="N70" s="105"/>
      <c r="O70" s="105"/>
      <c r="P70" s="105"/>
      <c r="Q70" s="105">
        <v>903.45000140300988</v>
      </c>
      <c r="R70" s="105"/>
      <c r="S70" s="105">
        <v>1.332100643478261</v>
      </c>
      <c r="T70" s="105">
        <v>1.332100643478261</v>
      </c>
      <c r="U70" s="105">
        <v>1.332100643478261</v>
      </c>
      <c r="V70" s="105"/>
      <c r="W70" s="105"/>
      <c r="X70" s="105"/>
      <c r="Y70" s="105"/>
      <c r="Z70" s="105">
        <v>1.332100643478261</v>
      </c>
      <c r="AA70" s="106"/>
      <c r="AB70" s="105">
        <v>1</v>
      </c>
      <c r="AC70" s="105"/>
      <c r="AD70" s="105">
        <v>0.18</v>
      </c>
      <c r="AE70" s="106"/>
      <c r="AF70" s="106"/>
      <c r="AG70" s="106"/>
      <c r="AH70" s="106"/>
      <c r="AI70" s="107">
        <v>0</v>
      </c>
      <c r="AJ70" s="23"/>
      <c r="AK70" s="23"/>
      <c r="AL70" s="23"/>
      <c r="AM70" s="23"/>
      <c r="AN70" s="23"/>
      <c r="AO70" s="23"/>
      <c r="AP70" s="23"/>
      <c r="AQ70" s="23"/>
      <c r="AR70" s="23"/>
      <c r="AS70" s="23"/>
    </row>
    <row r="71" spans="2:45" x14ac:dyDescent="0.25">
      <c r="B71" s="102" t="s">
        <v>287</v>
      </c>
      <c r="C71" s="102" t="s">
        <v>288</v>
      </c>
      <c r="D71" s="102" t="s">
        <v>110</v>
      </c>
      <c r="E71" s="103" t="s">
        <v>289</v>
      </c>
      <c r="F71" s="103" t="s">
        <v>156</v>
      </c>
      <c r="G71" s="104">
        <v>2010</v>
      </c>
      <c r="H71" s="104">
        <v>15</v>
      </c>
      <c r="I71" s="105"/>
      <c r="J71" s="105">
        <v>408.70357206326639</v>
      </c>
      <c r="K71" s="105">
        <v>408.70357206326639</v>
      </c>
      <c r="L71" s="105">
        <v>408.70357206326639</v>
      </c>
      <c r="M71" s="105"/>
      <c r="N71" s="105"/>
      <c r="O71" s="105"/>
      <c r="P71" s="105"/>
      <c r="Q71" s="105">
        <v>408.70357206326639</v>
      </c>
      <c r="R71" s="105"/>
      <c r="S71" s="105">
        <v>1.6412401607717042</v>
      </c>
      <c r="T71" s="105">
        <v>1.6412401607717042</v>
      </c>
      <c r="U71" s="105">
        <v>1.6412401607717042</v>
      </c>
      <c r="V71" s="105"/>
      <c r="W71" s="105"/>
      <c r="X71" s="105"/>
      <c r="Y71" s="105"/>
      <c r="Z71" s="105">
        <v>1.6412401607717042</v>
      </c>
      <c r="AA71" s="106"/>
      <c r="AB71" s="105">
        <v>1</v>
      </c>
      <c r="AC71" s="105"/>
      <c r="AD71" s="105">
        <v>0.18</v>
      </c>
      <c r="AE71" s="106"/>
      <c r="AF71" s="106"/>
      <c r="AG71" s="106"/>
      <c r="AH71" s="106"/>
      <c r="AI71" s="107">
        <v>0</v>
      </c>
      <c r="AJ71" s="23"/>
      <c r="AK71" s="23"/>
      <c r="AL71" s="23"/>
      <c r="AM71" s="23"/>
      <c r="AN71" s="23"/>
      <c r="AO71" s="23"/>
      <c r="AP71" s="23"/>
      <c r="AQ71" s="23"/>
      <c r="AR71" s="23"/>
      <c r="AS71" s="23"/>
    </row>
    <row r="72" spans="2:45" x14ac:dyDescent="0.25">
      <c r="B72" s="102" t="s">
        <v>290</v>
      </c>
      <c r="C72" s="102" t="s">
        <v>291</v>
      </c>
      <c r="D72" s="102" t="s">
        <v>110</v>
      </c>
      <c r="E72" s="103" t="s">
        <v>289</v>
      </c>
      <c r="F72" s="103" t="s">
        <v>156</v>
      </c>
      <c r="G72" s="104">
        <v>2010</v>
      </c>
      <c r="H72" s="104">
        <v>15</v>
      </c>
      <c r="I72" s="105"/>
      <c r="J72" s="105">
        <v>430.21428638238569</v>
      </c>
      <c r="K72" s="105">
        <v>430.21428638238569</v>
      </c>
      <c r="L72" s="105">
        <v>430.21428638238569</v>
      </c>
      <c r="M72" s="105"/>
      <c r="N72" s="105"/>
      <c r="O72" s="105"/>
      <c r="P72" s="105"/>
      <c r="Q72" s="105">
        <v>430.21428638238569</v>
      </c>
      <c r="R72" s="105"/>
      <c r="S72" s="105">
        <v>1.7244111148648649</v>
      </c>
      <c r="T72" s="105">
        <v>1.7244111148648649</v>
      </c>
      <c r="U72" s="105">
        <v>1.7244111148648649</v>
      </c>
      <c r="V72" s="105"/>
      <c r="W72" s="105"/>
      <c r="X72" s="105"/>
      <c r="Y72" s="105"/>
      <c r="Z72" s="105">
        <v>1.7244111148648649</v>
      </c>
      <c r="AA72" s="106"/>
      <c r="AB72" s="105">
        <v>1</v>
      </c>
      <c r="AC72" s="105"/>
      <c r="AD72" s="105">
        <v>0.18</v>
      </c>
      <c r="AE72" s="106"/>
      <c r="AF72" s="106"/>
      <c r="AG72" s="106"/>
      <c r="AH72" s="106"/>
      <c r="AI72" s="107">
        <v>0</v>
      </c>
      <c r="AJ72" s="23"/>
      <c r="AK72" s="23"/>
      <c r="AL72" s="23"/>
      <c r="AM72" s="23"/>
      <c r="AN72" s="23"/>
      <c r="AO72" s="23"/>
      <c r="AP72" s="23"/>
      <c r="AQ72" s="23"/>
      <c r="AR72" s="23"/>
      <c r="AS72" s="23"/>
    </row>
    <row r="73" spans="2:45" x14ac:dyDescent="0.25">
      <c r="B73" s="102" t="s">
        <v>292</v>
      </c>
      <c r="C73" s="102" t="s">
        <v>293</v>
      </c>
      <c r="D73" s="102" t="s">
        <v>110</v>
      </c>
      <c r="E73" s="103" t="s">
        <v>289</v>
      </c>
      <c r="F73" s="103" t="s">
        <v>156</v>
      </c>
      <c r="G73" s="104">
        <v>2010</v>
      </c>
      <c r="H73" s="104">
        <v>15</v>
      </c>
      <c r="I73" s="105"/>
      <c r="J73" s="105">
        <v>610.90428666298772</v>
      </c>
      <c r="K73" s="105">
        <v>610.90428666298772</v>
      </c>
      <c r="L73" s="105">
        <v>610.90428666298772</v>
      </c>
      <c r="M73" s="105"/>
      <c r="N73" s="105"/>
      <c r="O73" s="105"/>
      <c r="P73" s="105"/>
      <c r="Q73" s="105">
        <v>610.90428666298772</v>
      </c>
      <c r="R73" s="105"/>
      <c r="S73" s="105">
        <v>1.0270134607645875</v>
      </c>
      <c r="T73" s="105">
        <v>1.0270134607645875</v>
      </c>
      <c r="U73" s="105">
        <v>1.0270134607645875</v>
      </c>
      <c r="V73" s="105"/>
      <c r="W73" s="105"/>
      <c r="X73" s="105"/>
      <c r="Y73" s="105"/>
      <c r="Z73" s="105">
        <v>1.0270134607645875</v>
      </c>
      <c r="AA73" s="106"/>
      <c r="AB73" s="105">
        <v>1</v>
      </c>
      <c r="AC73" s="105"/>
      <c r="AD73" s="105">
        <v>0.18</v>
      </c>
      <c r="AE73" s="106"/>
      <c r="AF73" s="106"/>
      <c r="AG73" s="106"/>
      <c r="AH73" s="106"/>
      <c r="AI73" s="107">
        <v>0</v>
      </c>
      <c r="AJ73" s="23"/>
      <c r="AK73" s="23"/>
      <c r="AL73" s="23"/>
      <c r="AM73" s="23"/>
      <c r="AN73" s="23"/>
      <c r="AO73" s="23"/>
      <c r="AP73" s="23"/>
      <c r="AQ73" s="23"/>
      <c r="AR73" s="23"/>
      <c r="AS73" s="23"/>
    </row>
    <row r="74" spans="2:45" x14ac:dyDescent="0.25">
      <c r="B74" s="102" t="s">
        <v>294</v>
      </c>
      <c r="C74" s="102" t="s">
        <v>295</v>
      </c>
      <c r="D74" s="102" t="s">
        <v>110</v>
      </c>
      <c r="E74" s="103" t="s">
        <v>289</v>
      </c>
      <c r="F74" s="103" t="s">
        <v>156</v>
      </c>
      <c r="G74" s="104">
        <v>2010</v>
      </c>
      <c r="H74" s="104">
        <v>15</v>
      </c>
      <c r="I74" s="105"/>
      <c r="J74" s="105">
        <v>645.32142957357848</v>
      </c>
      <c r="K74" s="105">
        <v>645.32142957357848</v>
      </c>
      <c r="L74" s="105">
        <v>645.32142957357848</v>
      </c>
      <c r="M74" s="105"/>
      <c r="N74" s="105"/>
      <c r="O74" s="105"/>
      <c r="P74" s="105"/>
      <c r="Q74" s="105">
        <v>645.32142957357848</v>
      </c>
      <c r="R74" s="105"/>
      <c r="S74" s="105">
        <v>1.0791240803382662</v>
      </c>
      <c r="T74" s="105">
        <v>1.0791240803382662</v>
      </c>
      <c r="U74" s="105">
        <v>1.0791240803382662</v>
      </c>
      <c r="V74" s="105"/>
      <c r="W74" s="105"/>
      <c r="X74" s="105"/>
      <c r="Y74" s="105"/>
      <c r="Z74" s="105">
        <v>1.0791240803382662</v>
      </c>
      <c r="AA74" s="106"/>
      <c r="AB74" s="105">
        <v>1</v>
      </c>
      <c r="AC74" s="105"/>
      <c r="AD74" s="105">
        <v>0.18</v>
      </c>
      <c r="AE74" s="106"/>
      <c r="AF74" s="106"/>
      <c r="AG74" s="106"/>
      <c r="AH74" s="106"/>
      <c r="AI74" s="107">
        <v>0</v>
      </c>
      <c r="AJ74" s="23"/>
      <c r="AK74" s="23"/>
      <c r="AL74" s="23"/>
      <c r="AM74" s="23"/>
      <c r="AN74" s="23"/>
      <c r="AO74" s="23"/>
      <c r="AP74" s="23"/>
      <c r="AQ74" s="23"/>
      <c r="AR74" s="23"/>
      <c r="AS74" s="23"/>
    </row>
    <row r="75" spans="2:45" x14ac:dyDescent="0.25">
      <c r="B75" s="102" t="s">
        <v>296</v>
      </c>
      <c r="C75" s="102" t="s">
        <v>297</v>
      </c>
      <c r="D75" s="102" t="s">
        <v>110</v>
      </c>
      <c r="E75" s="103" t="s">
        <v>298</v>
      </c>
      <c r="F75" s="103" t="s">
        <v>156</v>
      </c>
      <c r="G75" s="104">
        <v>2010</v>
      </c>
      <c r="H75" s="105">
        <v>1.1643835616438356</v>
      </c>
      <c r="I75" s="105"/>
      <c r="J75" s="105">
        <v>1.5542244420072919</v>
      </c>
      <c r="K75" s="105">
        <v>1.5542244420072919</v>
      </c>
      <c r="L75" s="105">
        <v>1.5542244420072919</v>
      </c>
      <c r="M75" s="105"/>
      <c r="N75" s="105"/>
      <c r="O75" s="105"/>
      <c r="P75" s="105"/>
      <c r="Q75" s="105">
        <v>1.5542244420072919</v>
      </c>
      <c r="R75" s="105"/>
      <c r="S75" s="105">
        <v>0.62787985597053608</v>
      </c>
      <c r="T75" s="105">
        <v>0.62787985597053608</v>
      </c>
      <c r="U75" s="105">
        <v>0.62787985597053608</v>
      </c>
      <c r="V75" s="105"/>
      <c r="W75" s="105"/>
      <c r="X75" s="105"/>
      <c r="Y75" s="105"/>
      <c r="Z75" s="105">
        <v>0.62787985597053608</v>
      </c>
      <c r="AA75" s="106"/>
      <c r="AB75" s="105">
        <v>1</v>
      </c>
      <c r="AC75" s="105"/>
      <c r="AD75" s="105">
        <v>0.18</v>
      </c>
      <c r="AE75" s="106"/>
      <c r="AF75" s="106"/>
      <c r="AG75" s="106"/>
      <c r="AH75" s="106"/>
      <c r="AI75" s="107">
        <v>0</v>
      </c>
      <c r="AJ75" s="23"/>
      <c r="AK75" s="23"/>
      <c r="AL75" s="23"/>
      <c r="AM75" s="23"/>
      <c r="AN75" s="23"/>
      <c r="AO75" s="23"/>
      <c r="AP75" s="23"/>
      <c r="AQ75" s="23"/>
      <c r="AR75" s="23"/>
      <c r="AS75" s="23"/>
    </row>
    <row r="76" spans="2:45" x14ac:dyDescent="0.25">
      <c r="B76" s="102" t="s">
        <v>299</v>
      </c>
      <c r="C76" s="102" t="s">
        <v>300</v>
      </c>
      <c r="D76" s="102" t="s">
        <v>110</v>
      </c>
      <c r="E76" s="103" t="s">
        <v>298</v>
      </c>
      <c r="F76" s="103" t="s">
        <v>156</v>
      </c>
      <c r="G76" s="104">
        <v>2010</v>
      </c>
      <c r="H76" s="105">
        <v>13.698630136986301</v>
      </c>
      <c r="I76" s="105"/>
      <c r="J76" s="105">
        <v>2.1177444151327425</v>
      </c>
      <c r="K76" s="105">
        <v>2.1177444151327425</v>
      </c>
      <c r="L76" s="105">
        <v>2.1177444151327425</v>
      </c>
      <c r="M76" s="105">
        <v>2.0632102241851182</v>
      </c>
      <c r="N76" s="105"/>
      <c r="O76" s="105">
        <v>2.008676033237494</v>
      </c>
      <c r="P76" s="105">
        <v>1.9632308741144737</v>
      </c>
      <c r="Q76" s="105">
        <v>1.9632308741144737</v>
      </c>
      <c r="R76" s="105"/>
      <c r="S76" s="105">
        <v>2.1309861778393948</v>
      </c>
      <c r="T76" s="105">
        <v>2.1309861778393948</v>
      </c>
      <c r="U76" s="105">
        <v>2.1309861778393948</v>
      </c>
      <c r="V76" s="105">
        <v>2.1880661647458073</v>
      </c>
      <c r="W76" s="105"/>
      <c r="X76" s="105">
        <v>2.24197504126853</v>
      </c>
      <c r="Y76" s="105">
        <v>2.2990550281749424</v>
      </c>
      <c r="Z76" s="105">
        <v>2.2990550281749424</v>
      </c>
      <c r="AA76" s="106"/>
      <c r="AB76" s="105">
        <v>1</v>
      </c>
      <c r="AC76" s="105"/>
      <c r="AD76" s="105">
        <v>0.28000000000000003</v>
      </c>
      <c r="AE76" s="106"/>
      <c r="AF76" s="106"/>
      <c r="AG76" s="106"/>
      <c r="AH76" s="106"/>
      <c r="AI76" s="107">
        <v>0</v>
      </c>
      <c r="AJ76" s="23"/>
      <c r="AK76" s="23"/>
      <c r="AL76" s="23"/>
      <c r="AM76" s="23"/>
      <c r="AN76" s="23"/>
      <c r="AO76" s="23"/>
      <c r="AP76" s="23"/>
      <c r="AQ76" s="23"/>
      <c r="AR76" s="23"/>
      <c r="AS76" s="23"/>
    </row>
    <row r="77" spans="2:45" x14ac:dyDescent="0.25">
      <c r="B77" s="102" t="s">
        <v>301</v>
      </c>
      <c r="C77" s="102" t="s">
        <v>302</v>
      </c>
      <c r="D77" s="102" t="s">
        <v>110</v>
      </c>
      <c r="E77" s="103" t="s">
        <v>298</v>
      </c>
      <c r="F77" s="103" t="s">
        <v>156</v>
      </c>
      <c r="G77" s="104">
        <v>2010</v>
      </c>
      <c r="H77" s="105">
        <v>34.246575342465754</v>
      </c>
      <c r="I77" s="105"/>
      <c r="J77" s="105">
        <v>6.9621983776466987</v>
      </c>
      <c r="K77" s="105">
        <v>6.9621983776466987</v>
      </c>
      <c r="L77" s="105">
        <v>6.9621983776466987</v>
      </c>
      <c r="M77" s="105">
        <v>3.5629004752447853</v>
      </c>
      <c r="N77" s="105">
        <v>2.5358398790645285</v>
      </c>
      <c r="O77" s="105">
        <v>2.1359224787819504</v>
      </c>
      <c r="P77" s="105"/>
      <c r="Q77" s="105">
        <v>2.1359224787819504</v>
      </c>
      <c r="R77" s="105"/>
      <c r="S77" s="105">
        <v>2.9174215529944094</v>
      </c>
      <c r="T77" s="105">
        <v>2.9174215529944094</v>
      </c>
      <c r="U77" s="105">
        <v>2.9174215529944094</v>
      </c>
      <c r="V77" s="105">
        <v>4.9786433023926335</v>
      </c>
      <c r="W77" s="105">
        <v>5.6921431387227885</v>
      </c>
      <c r="X77" s="105">
        <v>6.4056429750529427</v>
      </c>
      <c r="Y77" s="105"/>
      <c r="Z77" s="105">
        <v>6.4056429750529427</v>
      </c>
      <c r="AA77" s="106"/>
      <c r="AB77" s="105">
        <v>1</v>
      </c>
      <c r="AC77" s="105"/>
      <c r="AD77" s="105">
        <v>0.45</v>
      </c>
      <c r="AE77" s="106"/>
      <c r="AF77" s="106"/>
      <c r="AG77" s="106"/>
      <c r="AH77" s="106"/>
      <c r="AI77" s="107">
        <v>0</v>
      </c>
      <c r="AJ77" s="23"/>
      <c r="AK77" s="23"/>
      <c r="AL77" s="23"/>
      <c r="AM77" s="23"/>
      <c r="AN77" s="23"/>
      <c r="AO77" s="23"/>
      <c r="AP77" s="23"/>
      <c r="AQ77" s="23"/>
      <c r="AR77" s="23"/>
      <c r="AS77" s="23"/>
    </row>
    <row r="78" spans="2:45" x14ac:dyDescent="0.25">
      <c r="B78" s="102" t="s">
        <v>303</v>
      </c>
      <c r="C78" s="102" t="s">
        <v>304</v>
      </c>
      <c r="D78" s="102" t="s">
        <v>110</v>
      </c>
      <c r="E78" s="103" t="s">
        <v>298</v>
      </c>
      <c r="F78" s="103" t="s">
        <v>156</v>
      </c>
      <c r="G78" s="104">
        <v>2010</v>
      </c>
      <c r="H78" s="105">
        <v>1.1643835616438356</v>
      </c>
      <c r="I78" s="105"/>
      <c r="J78" s="105">
        <v>3.0084695339439387</v>
      </c>
      <c r="K78" s="105">
        <v>3.0084695339439387</v>
      </c>
      <c r="L78" s="105">
        <v>3.0084695339439387</v>
      </c>
      <c r="M78" s="105">
        <v>2.9357572793471065</v>
      </c>
      <c r="N78" s="105"/>
      <c r="O78" s="105">
        <v>2.8539559929256701</v>
      </c>
      <c r="P78" s="105">
        <v>2.7812437383288375</v>
      </c>
      <c r="Q78" s="105">
        <v>2.7812437383288375</v>
      </c>
      <c r="R78" s="105"/>
      <c r="S78" s="105">
        <v>0.30759770721788882</v>
      </c>
      <c r="T78" s="105">
        <v>0.30759770721788882</v>
      </c>
      <c r="U78" s="105">
        <v>0.30759770721788882</v>
      </c>
      <c r="V78" s="105">
        <v>0.31076881760157848</v>
      </c>
      <c r="W78" s="105"/>
      <c r="X78" s="105">
        <v>0.31393992798526804</v>
      </c>
      <c r="Y78" s="105">
        <v>0.3171110383689576</v>
      </c>
      <c r="Z78" s="105">
        <v>0.3171110383689576</v>
      </c>
      <c r="AA78" s="106"/>
      <c r="AB78" s="105">
        <v>1</v>
      </c>
      <c r="AC78" s="105"/>
      <c r="AD78" s="105">
        <v>0.18</v>
      </c>
      <c r="AE78" s="106"/>
      <c r="AF78" s="106"/>
      <c r="AG78" s="106"/>
      <c r="AH78" s="106"/>
      <c r="AI78" s="107">
        <v>0</v>
      </c>
      <c r="AJ78" s="23"/>
      <c r="AK78" s="23"/>
      <c r="AL78" s="23"/>
      <c r="AM78" s="23"/>
      <c r="AN78" s="23"/>
      <c r="AO78" s="23"/>
      <c r="AP78" s="23"/>
      <c r="AQ78" s="23"/>
      <c r="AR78" s="23"/>
      <c r="AS78" s="23"/>
    </row>
    <row r="79" spans="2:45" x14ac:dyDescent="0.25">
      <c r="B79" s="102" t="s">
        <v>305</v>
      </c>
      <c r="C79" s="102" t="s">
        <v>306</v>
      </c>
      <c r="D79" s="102" t="s">
        <v>110</v>
      </c>
      <c r="E79" s="103" t="s">
        <v>298</v>
      </c>
      <c r="F79" s="103" t="s">
        <v>156</v>
      </c>
      <c r="G79" s="104">
        <v>2010</v>
      </c>
      <c r="H79" s="105">
        <v>10.95890410958904</v>
      </c>
      <c r="I79" s="105"/>
      <c r="J79" s="105">
        <v>5.6624668267283207</v>
      </c>
      <c r="K79" s="105">
        <v>5.6624668267283207</v>
      </c>
      <c r="L79" s="105">
        <v>5.6624668267283207</v>
      </c>
      <c r="M79" s="105">
        <v>5.5170423175346555</v>
      </c>
      <c r="N79" s="105"/>
      <c r="O79" s="105">
        <v>5.380706840165594</v>
      </c>
      <c r="P79" s="105">
        <v>5.2443713627965334</v>
      </c>
      <c r="Q79" s="105">
        <v>5.2443713627965334</v>
      </c>
      <c r="R79" s="105"/>
      <c r="S79" s="105">
        <v>1.5221329841709963</v>
      </c>
      <c r="T79" s="105">
        <v>1.5221329841709963</v>
      </c>
      <c r="U79" s="105">
        <v>1.5221329841709963</v>
      </c>
      <c r="V79" s="105">
        <v>1.5982396333795463</v>
      </c>
      <c r="W79" s="105"/>
      <c r="X79" s="105">
        <v>1.6775173929717853</v>
      </c>
      <c r="Y79" s="105">
        <v>1.7631373733314042</v>
      </c>
      <c r="Z79" s="105">
        <v>1.7631373733314042</v>
      </c>
      <c r="AA79" s="106"/>
      <c r="AB79" s="105">
        <v>1</v>
      </c>
      <c r="AC79" s="105"/>
      <c r="AD79" s="105">
        <v>0.28000000000000003</v>
      </c>
      <c r="AE79" s="106"/>
      <c r="AF79" s="106"/>
      <c r="AG79" s="106"/>
      <c r="AH79" s="106"/>
      <c r="AI79" s="107">
        <v>0</v>
      </c>
      <c r="AJ79" s="23"/>
      <c r="AK79" s="23"/>
      <c r="AL79" s="23"/>
      <c r="AM79" s="23"/>
      <c r="AN79" s="23"/>
      <c r="AO79" s="23"/>
      <c r="AP79" s="23"/>
      <c r="AQ79" s="23"/>
      <c r="AR79" s="23"/>
      <c r="AS79" s="23"/>
    </row>
    <row r="80" spans="2:45" x14ac:dyDescent="0.25">
      <c r="B80" s="102" t="s">
        <v>307</v>
      </c>
      <c r="C80" s="102" t="s">
        <v>308</v>
      </c>
      <c r="D80" s="102" t="s">
        <v>110</v>
      </c>
      <c r="E80" s="103" t="s">
        <v>298</v>
      </c>
      <c r="F80" s="103" t="s">
        <v>156</v>
      </c>
      <c r="G80" s="104">
        <v>2010</v>
      </c>
      <c r="H80" s="105">
        <v>4.1095890410958908</v>
      </c>
      <c r="I80" s="105"/>
      <c r="J80" s="105">
        <v>5.4443300629378237</v>
      </c>
      <c r="K80" s="105">
        <v>5.4443300629378237</v>
      </c>
      <c r="L80" s="105">
        <v>5.4443300629378237</v>
      </c>
      <c r="M80" s="105">
        <v>5.317083617393366</v>
      </c>
      <c r="N80" s="105"/>
      <c r="O80" s="105">
        <v>5.1807481400243054</v>
      </c>
      <c r="P80" s="105">
        <v>5.0444126626552448</v>
      </c>
      <c r="Q80" s="105">
        <v>5.0444126626552448</v>
      </c>
      <c r="R80" s="105"/>
      <c r="S80" s="105">
        <v>0.39955990834488658</v>
      </c>
      <c r="T80" s="105">
        <v>0.39955990834488658</v>
      </c>
      <c r="U80" s="105">
        <v>0.39955990834488658</v>
      </c>
      <c r="V80" s="105">
        <v>0.41858657064702398</v>
      </c>
      <c r="W80" s="105"/>
      <c r="X80" s="105">
        <v>0.44078434333285105</v>
      </c>
      <c r="Y80" s="105">
        <v>0.46298211601867806</v>
      </c>
      <c r="Z80" s="105">
        <v>0.46298211601867806</v>
      </c>
      <c r="AA80" s="106"/>
      <c r="AB80" s="105">
        <v>1</v>
      </c>
      <c r="AC80" s="105"/>
      <c r="AD80" s="105">
        <v>0.18</v>
      </c>
      <c r="AE80" s="106"/>
      <c r="AF80" s="106"/>
      <c r="AG80" s="106"/>
      <c r="AH80" s="106"/>
      <c r="AI80" s="107">
        <v>0</v>
      </c>
      <c r="AJ80" s="23"/>
      <c r="AK80" s="23"/>
      <c r="AL80" s="23"/>
      <c r="AM80" s="23"/>
      <c r="AN80" s="23"/>
      <c r="AO80" s="23"/>
      <c r="AP80" s="23"/>
      <c r="AQ80" s="23"/>
      <c r="AR80" s="23"/>
      <c r="AS80" s="23"/>
    </row>
    <row r="81" spans="2:45" x14ac:dyDescent="0.25">
      <c r="B81" s="102" t="s">
        <v>309</v>
      </c>
      <c r="C81" s="102" t="s">
        <v>310</v>
      </c>
      <c r="D81" s="102" t="s">
        <v>110</v>
      </c>
      <c r="E81" s="103" t="s">
        <v>298</v>
      </c>
      <c r="F81" s="103" t="s">
        <v>156</v>
      </c>
      <c r="G81" s="104">
        <v>2010</v>
      </c>
      <c r="H81" s="105">
        <v>68.493150684931507</v>
      </c>
      <c r="I81" s="105"/>
      <c r="J81" s="105">
        <v>18.777939749631958</v>
      </c>
      <c r="K81" s="105">
        <v>18.777939749631958</v>
      </c>
      <c r="L81" s="105">
        <v>18.777939749631958</v>
      </c>
      <c r="M81" s="105">
        <v>6.2259867998537697</v>
      </c>
      <c r="N81" s="105">
        <v>5.3352616810425744</v>
      </c>
      <c r="O81" s="105">
        <v>4.453625594055981</v>
      </c>
      <c r="P81" s="105"/>
      <c r="Q81" s="105">
        <v>4.453625594055981</v>
      </c>
      <c r="R81" s="105"/>
      <c r="S81" s="105">
        <v>2.6351927288460373</v>
      </c>
      <c r="T81" s="105">
        <v>2.6351927288460373</v>
      </c>
      <c r="U81" s="105">
        <v>2.6351927288460373</v>
      </c>
      <c r="V81" s="105">
        <v>4.9786433023926335</v>
      </c>
      <c r="W81" s="105">
        <v>5.7079986906412357</v>
      </c>
      <c r="X81" s="105">
        <v>6.4056429750529427</v>
      </c>
      <c r="Y81" s="105"/>
      <c r="Z81" s="105">
        <v>6.4056429750529427</v>
      </c>
      <c r="AA81" s="106"/>
      <c r="AB81" s="105">
        <v>1</v>
      </c>
      <c r="AC81" s="105"/>
      <c r="AD81" s="105">
        <v>0.45</v>
      </c>
      <c r="AE81" s="106"/>
      <c r="AF81" s="106"/>
      <c r="AG81" s="106"/>
      <c r="AH81" s="106"/>
      <c r="AI81" s="107">
        <v>0</v>
      </c>
      <c r="AJ81" s="23"/>
      <c r="AK81" s="23"/>
      <c r="AL81" s="23"/>
      <c r="AM81" s="23"/>
      <c r="AN81" s="23"/>
      <c r="AO81" s="23"/>
      <c r="AP81" s="23"/>
      <c r="AQ81" s="23"/>
      <c r="AR81" s="23"/>
      <c r="AS81" s="23"/>
    </row>
    <row r="82" spans="2:45" x14ac:dyDescent="0.25">
      <c r="B82" s="102" t="s">
        <v>311</v>
      </c>
      <c r="C82" s="102" t="s">
        <v>312</v>
      </c>
      <c r="D82" s="102" t="s">
        <v>110</v>
      </c>
      <c r="E82" s="103" t="s">
        <v>298</v>
      </c>
      <c r="F82" s="103" t="s">
        <v>156</v>
      </c>
      <c r="G82" s="104">
        <v>2010</v>
      </c>
      <c r="H82" s="105">
        <v>32.876712328767127</v>
      </c>
      <c r="I82" s="105"/>
      <c r="J82" s="105">
        <v>2.3722373062216562</v>
      </c>
      <c r="K82" s="105">
        <v>2.3722373062216562</v>
      </c>
      <c r="L82" s="105">
        <v>2.3722373062216562</v>
      </c>
      <c r="M82" s="105">
        <v>2.4540385926430921</v>
      </c>
      <c r="N82" s="105"/>
      <c r="O82" s="105">
        <v>2.4085934335200716</v>
      </c>
      <c r="P82" s="105">
        <v>2.3722373062216562</v>
      </c>
      <c r="Q82" s="105">
        <v>2.3722373062216562</v>
      </c>
      <c r="R82" s="105"/>
      <c r="S82" s="105">
        <v>2.3402794631629069</v>
      </c>
      <c r="T82" s="105">
        <v>2.3402794631629069</v>
      </c>
      <c r="U82" s="105">
        <v>2.3402794631629069</v>
      </c>
      <c r="V82" s="105">
        <v>2.4417549954409736</v>
      </c>
      <c r="W82" s="105"/>
      <c r="X82" s="105">
        <v>2.4639527681268003</v>
      </c>
      <c r="Y82" s="105">
        <v>2.4639527681268003</v>
      </c>
      <c r="Z82" s="105">
        <v>2.4639527681268003</v>
      </c>
      <c r="AA82" s="106"/>
      <c r="AB82" s="105">
        <v>1</v>
      </c>
      <c r="AC82" s="105"/>
      <c r="AD82" s="105">
        <v>0.18</v>
      </c>
      <c r="AE82" s="106"/>
      <c r="AF82" s="106"/>
      <c r="AG82" s="106"/>
      <c r="AH82" s="106"/>
      <c r="AI82" s="107">
        <v>0</v>
      </c>
      <c r="AJ82" s="23"/>
      <c r="AK82" s="23"/>
      <c r="AL82" s="23"/>
      <c r="AM82" s="23"/>
      <c r="AN82" s="23"/>
      <c r="AO82" s="23"/>
      <c r="AP82" s="23"/>
      <c r="AQ82" s="23"/>
      <c r="AR82" s="23"/>
      <c r="AS82" s="23"/>
    </row>
    <row r="83" spans="2:45" x14ac:dyDescent="0.25">
      <c r="B83" s="102" t="s">
        <v>313</v>
      </c>
      <c r="C83" s="102" t="s">
        <v>314</v>
      </c>
      <c r="D83" s="102" t="s">
        <v>110</v>
      </c>
      <c r="E83" s="103" t="s">
        <v>298</v>
      </c>
      <c r="F83" s="103" t="s">
        <v>156</v>
      </c>
      <c r="G83" s="104">
        <v>2010</v>
      </c>
      <c r="H83" s="105">
        <v>68.493150684931507</v>
      </c>
      <c r="I83" s="105"/>
      <c r="J83" s="105">
        <v>54.534190947624268</v>
      </c>
      <c r="K83" s="105">
        <v>54.534190947624268</v>
      </c>
      <c r="L83" s="105">
        <v>54.534190947624268</v>
      </c>
      <c r="M83" s="105">
        <v>13.633547736906067</v>
      </c>
      <c r="N83" s="105"/>
      <c r="O83" s="105">
        <v>10.906838189524851</v>
      </c>
      <c r="P83" s="105"/>
      <c r="Q83" s="105">
        <v>10.906838189524851</v>
      </c>
      <c r="R83" s="105"/>
      <c r="S83" s="105">
        <v>3.3930881105478461</v>
      </c>
      <c r="T83" s="105">
        <v>3.3930881105478461</v>
      </c>
      <c r="U83" s="105">
        <v>3.3930881105478461</v>
      </c>
      <c r="V83" s="105">
        <v>4.9786433023926335</v>
      </c>
      <c r="W83" s="105"/>
      <c r="X83" s="105">
        <v>4.9786433023926335</v>
      </c>
      <c r="Y83" s="105"/>
      <c r="Z83" s="105">
        <v>4.9786433023926335</v>
      </c>
      <c r="AA83" s="106"/>
      <c r="AB83" s="105">
        <v>1</v>
      </c>
      <c r="AC83" s="105"/>
      <c r="AD83" s="105">
        <v>0.45</v>
      </c>
      <c r="AE83" s="106"/>
      <c r="AF83" s="106"/>
      <c r="AG83" s="106"/>
      <c r="AH83" s="106"/>
      <c r="AI83" s="107">
        <v>0</v>
      </c>
      <c r="AJ83" s="23"/>
      <c r="AK83" s="23"/>
      <c r="AL83" s="23"/>
      <c r="AM83" s="23"/>
      <c r="AN83" s="23"/>
      <c r="AO83" s="23"/>
      <c r="AP83" s="23"/>
      <c r="AQ83" s="23"/>
      <c r="AR83" s="23"/>
      <c r="AS83" s="23"/>
    </row>
    <row r="84" spans="2:45" x14ac:dyDescent="0.25">
      <c r="B84" s="102" t="s">
        <v>315</v>
      </c>
      <c r="C84" s="102" t="s">
        <v>316</v>
      </c>
      <c r="D84" s="102" t="s">
        <v>110</v>
      </c>
      <c r="E84" s="103" t="s">
        <v>298</v>
      </c>
      <c r="F84" s="103" t="s">
        <v>156</v>
      </c>
      <c r="G84" s="104">
        <v>2010</v>
      </c>
      <c r="H84" s="105">
        <v>2.1465753424657534</v>
      </c>
      <c r="I84" s="105"/>
      <c r="J84" s="105">
        <v>3.3356746796296841</v>
      </c>
      <c r="K84" s="105">
        <v>3.3356746796296841</v>
      </c>
      <c r="L84" s="105">
        <v>3.3356746796296841</v>
      </c>
      <c r="M84" s="105">
        <v>4.1264204483702365</v>
      </c>
      <c r="N84" s="105"/>
      <c r="O84" s="105">
        <v>4.0264410982995917</v>
      </c>
      <c r="P84" s="105">
        <v>3.9173727164043424</v>
      </c>
      <c r="Q84" s="105">
        <v>3.9173727164043424</v>
      </c>
      <c r="R84" s="105"/>
      <c r="S84" s="105">
        <v>0.44490678683164742</v>
      </c>
      <c r="T84" s="105">
        <v>0.44490678683164742</v>
      </c>
      <c r="U84" s="105">
        <v>0.44490678683164742</v>
      </c>
      <c r="V84" s="105">
        <v>0.36467769412430118</v>
      </c>
      <c r="W84" s="105"/>
      <c r="X84" s="105">
        <v>0.37736213565905952</v>
      </c>
      <c r="Y84" s="105">
        <v>0.39004657719381786</v>
      </c>
      <c r="Z84" s="105">
        <v>0.39004657719381786</v>
      </c>
      <c r="AA84" s="106"/>
      <c r="AB84" s="105">
        <v>1</v>
      </c>
      <c r="AC84" s="105"/>
      <c r="AD84" s="105">
        <v>0.18</v>
      </c>
      <c r="AE84" s="106"/>
      <c r="AF84" s="106"/>
      <c r="AG84" s="106"/>
      <c r="AH84" s="106"/>
      <c r="AI84" s="107">
        <v>0</v>
      </c>
      <c r="AJ84" s="23"/>
      <c r="AK84" s="23"/>
      <c r="AL84" s="23"/>
      <c r="AM84" s="23"/>
      <c r="AN84" s="23"/>
      <c r="AO84" s="23"/>
      <c r="AP84" s="23"/>
      <c r="AQ84" s="23"/>
      <c r="AR84" s="23"/>
      <c r="AS84" s="23"/>
    </row>
    <row r="85" spans="2:45" x14ac:dyDescent="0.25">
      <c r="B85" s="102" t="s">
        <v>317</v>
      </c>
      <c r="C85" s="102" t="s">
        <v>318</v>
      </c>
      <c r="D85" s="102" t="s">
        <v>110</v>
      </c>
      <c r="E85" s="103" t="s">
        <v>298</v>
      </c>
      <c r="F85" s="103" t="s">
        <v>156</v>
      </c>
      <c r="G85" s="104">
        <v>2010</v>
      </c>
      <c r="H85" s="105">
        <v>10.95890410958904</v>
      </c>
      <c r="I85" s="105"/>
      <c r="J85" s="105">
        <v>5.6624668267283207</v>
      </c>
      <c r="K85" s="105">
        <v>5.6624668267283207</v>
      </c>
      <c r="L85" s="105">
        <v>5.6624668267283207</v>
      </c>
      <c r="M85" s="105">
        <v>5.5170423175346555</v>
      </c>
      <c r="N85" s="105"/>
      <c r="O85" s="105">
        <v>5.380706840165594</v>
      </c>
      <c r="P85" s="105">
        <v>5.2443713627965334</v>
      </c>
      <c r="Q85" s="105">
        <v>5.2443713627965334</v>
      </c>
      <c r="R85" s="105"/>
      <c r="S85" s="105">
        <v>1.5221329841709963</v>
      </c>
      <c r="T85" s="105">
        <v>1.5221329841709963</v>
      </c>
      <c r="U85" s="105">
        <v>1.5221329841709963</v>
      </c>
      <c r="V85" s="105">
        <v>1.5982396333795463</v>
      </c>
      <c r="W85" s="105"/>
      <c r="X85" s="105">
        <v>1.6775173929717853</v>
      </c>
      <c r="Y85" s="105">
        <v>1.7631373733314042</v>
      </c>
      <c r="Z85" s="105">
        <v>1.7631373733314042</v>
      </c>
      <c r="AA85" s="106"/>
      <c r="AB85" s="105">
        <v>1</v>
      </c>
      <c r="AC85" s="105"/>
      <c r="AD85" s="105">
        <v>0.28000000000000003</v>
      </c>
      <c r="AE85" s="106"/>
      <c r="AF85" s="106"/>
      <c r="AG85" s="106"/>
      <c r="AH85" s="106"/>
      <c r="AI85" s="107">
        <v>0</v>
      </c>
      <c r="AJ85" s="23"/>
      <c r="AK85" s="23"/>
      <c r="AL85" s="23"/>
      <c r="AM85" s="23"/>
      <c r="AN85" s="23"/>
      <c r="AO85" s="23"/>
      <c r="AP85" s="23"/>
      <c r="AQ85" s="23"/>
      <c r="AR85" s="23"/>
      <c r="AS85" s="23"/>
    </row>
    <row r="86" spans="2:45" x14ac:dyDescent="0.25">
      <c r="B86" s="102" t="s">
        <v>319</v>
      </c>
      <c r="C86" s="102" t="s">
        <v>320</v>
      </c>
      <c r="D86" s="102" t="s">
        <v>110</v>
      </c>
      <c r="E86" s="103" t="s">
        <v>298</v>
      </c>
      <c r="F86" s="103" t="s">
        <v>156</v>
      </c>
      <c r="G86" s="104">
        <v>2010</v>
      </c>
      <c r="H86" s="105">
        <v>32.876712328767127</v>
      </c>
      <c r="I86" s="105"/>
      <c r="J86" s="105">
        <v>13.633547736906067</v>
      </c>
      <c r="K86" s="105">
        <v>13.633547736906067</v>
      </c>
      <c r="L86" s="105">
        <v>13.633547736906067</v>
      </c>
      <c r="M86" s="105">
        <v>9.089031824604044</v>
      </c>
      <c r="N86" s="105"/>
      <c r="O86" s="105"/>
      <c r="P86" s="105"/>
      <c r="Q86" s="105">
        <v>9.089031824604044</v>
      </c>
      <c r="R86" s="105"/>
      <c r="S86" s="105">
        <v>2.9427904360639263</v>
      </c>
      <c r="T86" s="105">
        <v>2.9427904360639263</v>
      </c>
      <c r="U86" s="105">
        <v>2.9427904360639263</v>
      </c>
      <c r="V86" s="105">
        <v>2.9427904360639263</v>
      </c>
      <c r="W86" s="105"/>
      <c r="X86" s="105"/>
      <c r="Y86" s="105"/>
      <c r="Z86" s="105">
        <v>2.9427904360639263</v>
      </c>
      <c r="AA86" s="106"/>
      <c r="AB86" s="105">
        <v>1</v>
      </c>
      <c r="AC86" s="105"/>
      <c r="AD86" s="105">
        <v>0.18</v>
      </c>
      <c r="AE86" s="106"/>
      <c r="AF86" s="106"/>
      <c r="AG86" s="106"/>
      <c r="AH86" s="106"/>
      <c r="AI86" s="107">
        <v>0</v>
      </c>
      <c r="AJ86" s="23"/>
      <c r="AK86" s="23"/>
      <c r="AL86" s="23"/>
      <c r="AM86" s="23"/>
      <c r="AN86" s="23"/>
      <c r="AO86" s="23"/>
      <c r="AP86" s="23"/>
      <c r="AQ86" s="23"/>
      <c r="AR86" s="23"/>
      <c r="AS86" s="23"/>
    </row>
    <row r="87" spans="2:45" x14ac:dyDescent="0.25">
      <c r="B87" s="102" t="s">
        <v>321</v>
      </c>
      <c r="C87" s="102" t="s">
        <v>322</v>
      </c>
      <c r="D87" s="102" t="s">
        <v>110</v>
      </c>
      <c r="E87" s="103" t="s">
        <v>298</v>
      </c>
      <c r="F87" s="103" t="s">
        <v>156</v>
      </c>
      <c r="G87" s="104">
        <v>2010</v>
      </c>
      <c r="H87" s="105">
        <v>68.493150684931507</v>
      </c>
      <c r="I87" s="105"/>
      <c r="J87" s="105">
        <v>22.531709893193426</v>
      </c>
      <c r="K87" s="105">
        <v>22.531709893193426</v>
      </c>
      <c r="L87" s="105">
        <v>22.531709893193426</v>
      </c>
      <c r="M87" s="105">
        <v>7.4711841598245261</v>
      </c>
      <c r="N87" s="105">
        <v>6.4077674363458517</v>
      </c>
      <c r="O87" s="105">
        <v>5.3352616810425744</v>
      </c>
      <c r="P87" s="105"/>
      <c r="Q87" s="105">
        <v>5.3352616810425744</v>
      </c>
      <c r="R87" s="105"/>
      <c r="S87" s="105">
        <v>2.6351927288460373</v>
      </c>
      <c r="T87" s="105">
        <v>2.6351927288460373</v>
      </c>
      <c r="U87" s="105">
        <v>2.6351927288460373</v>
      </c>
      <c r="V87" s="105">
        <v>4.9786433023926335</v>
      </c>
      <c r="W87" s="105">
        <v>5.7079986906412357</v>
      </c>
      <c r="X87" s="105">
        <v>6.4056429750529427</v>
      </c>
      <c r="Y87" s="105"/>
      <c r="Z87" s="105">
        <v>6.4056429750529427</v>
      </c>
      <c r="AA87" s="106"/>
      <c r="AB87" s="105">
        <v>1</v>
      </c>
      <c r="AC87" s="105"/>
      <c r="AD87" s="105">
        <v>0.45</v>
      </c>
      <c r="AE87" s="106"/>
      <c r="AF87" s="106"/>
      <c r="AG87" s="106"/>
      <c r="AH87" s="106"/>
      <c r="AI87" s="107">
        <v>0</v>
      </c>
      <c r="AJ87" s="23"/>
      <c r="AK87" s="23"/>
      <c r="AL87" s="23"/>
      <c r="AM87" s="23"/>
      <c r="AN87" s="23"/>
      <c r="AO87" s="23"/>
      <c r="AP87" s="23"/>
      <c r="AQ87" s="23"/>
      <c r="AR87" s="23"/>
      <c r="AS87" s="23"/>
    </row>
    <row r="88" spans="2:45" x14ac:dyDescent="0.25">
      <c r="B88" s="102" t="s">
        <v>323</v>
      </c>
      <c r="C88" s="102" t="s">
        <v>324</v>
      </c>
      <c r="D88" s="102" t="s">
        <v>110</v>
      </c>
      <c r="E88" s="103" t="s">
        <v>325</v>
      </c>
      <c r="F88" s="103" t="s">
        <v>156</v>
      </c>
      <c r="G88" s="104">
        <v>2010</v>
      </c>
      <c r="H88" s="105">
        <v>55</v>
      </c>
      <c r="I88" s="105">
        <v>0</v>
      </c>
      <c r="J88" s="105"/>
      <c r="K88" s="105"/>
      <c r="L88" s="110">
        <v>10</v>
      </c>
      <c r="M88" s="105"/>
      <c r="N88" s="105"/>
      <c r="O88" s="105"/>
      <c r="P88" s="105"/>
      <c r="Q88" s="110">
        <v>10</v>
      </c>
      <c r="R88" s="105">
        <v>1</v>
      </c>
      <c r="S88" s="105"/>
      <c r="T88" s="105"/>
      <c r="U88" s="110">
        <v>1</v>
      </c>
      <c r="V88" s="105"/>
      <c r="W88" s="105"/>
      <c r="X88" s="105"/>
      <c r="Y88" s="105"/>
      <c r="Z88" s="105"/>
      <c r="AA88" s="106"/>
      <c r="AB88" s="110">
        <v>1</v>
      </c>
      <c r="AC88" s="105"/>
      <c r="AD88" s="105"/>
      <c r="AE88" s="106"/>
      <c r="AF88" s="106"/>
      <c r="AG88" s="106"/>
      <c r="AH88" s="106"/>
      <c r="AI88" s="107"/>
      <c r="AJ88" s="23"/>
      <c r="AK88" s="23"/>
      <c r="AL88" s="23"/>
      <c r="AM88" s="23"/>
      <c r="AN88" s="23"/>
      <c r="AO88" s="23"/>
      <c r="AP88" s="23"/>
      <c r="AQ88" s="23"/>
      <c r="AR88" s="23"/>
      <c r="AS88" s="23"/>
    </row>
    <row r="89" spans="2:45" x14ac:dyDescent="0.25">
      <c r="B89" s="102" t="s">
        <v>326</v>
      </c>
      <c r="C89" s="102" t="s">
        <v>327</v>
      </c>
      <c r="D89" s="102" t="s">
        <v>163</v>
      </c>
      <c r="E89" s="103" t="s">
        <v>328</v>
      </c>
      <c r="F89" s="103" t="s">
        <v>156</v>
      </c>
      <c r="G89" s="104">
        <v>2010</v>
      </c>
      <c r="H89" s="105">
        <v>55</v>
      </c>
      <c r="I89" s="105">
        <v>0</v>
      </c>
      <c r="J89" s="105"/>
      <c r="K89" s="105"/>
      <c r="L89" s="110">
        <v>5</v>
      </c>
      <c r="M89" s="105"/>
      <c r="N89" s="105"/>
      <c r="O89" s="105"/>
      <c r="P89" s="105"/>
      <c r="Q89" s="110">
        <v>5</v>
      </c>
      <c r="R89" s="105">
        <v>1</v>
      </c>
      <c r="S89" s="105"/>
      <c r="T89" s="105"/>
      <c r="U89" s="110">
        <v>1</v>
      </c>
      <c r="V89" s="105"/>
      <c r="W89" s="105"/>
      <c r="X89" s="105"/>
      <c r="Y89" s="105"/>
      <c r="Z89" s="105"/>
      <c r="AA89" s="106"/>
      <c r="AB89" s="110">
        <v>1</v>
      </c>
      <c r="AC89" s="105"/>
      <c r="AD89" s="105"/>
      <c r="AE89" s="106"/>
      <c r="AF89" s="106"/>
      <c r="AG89" s="106"/>
      <c r="AH89" s="106"/>
      <c r="AI89" s="107"/>
      <c r="AJ89" s="23"/>
      <c r="AK89" s="23"/>
      <c r="AL89" s="23"/>
      <c r="AM89" s="23"/>
      <c r="AN89" s="23"/>
      <c r="AO89" s="23"/>
      <c r="AP89" s="23"/>
      <c r="AQ89" s="23"/>
      <c r="AR89" s="23"/>
      <c r="AS89" s="23"/>
    </row>
    <row r="90" spans="2:45" x14ac:dyDescent="0.25">
      <c r="B90" s="102" t="s">
        <v>329</v>
      </c>
      <c r="C90" s="102" t="s">
        <v>330</v>
      </c>
      <c r="D90" s="102" t="s">
        <v>183</v>
      </c>
      <c r="E90" s="103" t="s">
        <v>331</v>
      </c>
      <c r="F90" s="103" t="s">
        <v>156</v>
      </c>
      <c r="G90" s="104">
        <v>2010</v>
      </c>
      <c r="H90" s="105">
        <v>55</v>
      </c>
      <c r="I90" s="105">
        <v>0</v>
      </c>
      <c r="J90" s="105"/>
      <c r="K90" s="105"/>
      <c r="L90" s="110">
        <v>5</v>
      </c>
      <c r="M90" s="105"/>
      <c r="N90" s="105"/>
      <c r="O90" s="105"/>
      <c r="P90" s="105"/>
      <c r="Q90" s="110">
        <v>5</v>
      </c>
      <c r="R90" s="105">
        <v>1</v>
      </c>
      <c r="S90" s="105"/>
      <c r="T90" s="105"/>
      <c r="U90" s="110">
        <v>1</v>
      </c>
      <c r="V90" s="105"/>
      <c r="W90" s="105"/>
      <c r="X90" s="105"/>
      <c r="Y90" s="105"/>
      <c r="Z90" s="105"/>
      <c r="AA90" s="106"/>
      <c r="AB90" s="110">
        <v>1</v>
      </c>
      <c r="AC90" s="105"/>
      <c r="AD90" s="105"/>
      <c r="AE90" s="106"/>
      <c r="AF90" s="106"/>
      <c r="AG90" s="106"/>
      <c r="AH90" s="106"/>
      <c r="AI90" s="107"/>
      <c r="AJ90" s="23"/>
      <c r="AK90" s="23"/>
      <c r="AL90" s="23"/>
      <c r="AM90" s="23"/>
      <c r="AN90" s="23"/>
      <c r="AO90" s="23"/>
      <c r="AP90" s="23"/>
      <c r="AQ90" s="23"/>
      <c r="AR90" s="23"/>
      <c r="AS90" s="23"/>
    </row>
    <row r="91" spans="2:45" x14ac:dyDescent="0.25">
      <c r="AB91" s="112"/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25F7D-29FE-4F50-BA33-F684FA2F019F}">
  <dimension ref="A1:O11"/>
  <sheetViews>
    <sheetView workbookViewId="0">
      <selection sqref="A1:N2"/>
    </sheetView>
  </sheetViews>
  <sheetFormatPr defaultRowHeight="12.75" x14ac:dyDescent="0.2"/>
  <sheetData>
    <row r="1" spans="1:15" ht="15" x14ac:dyDescent="0.25">
      <c r="A1" s="23"/>
      <c r="B1" s="54" t="s">
        <v>434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</row>
    <row r="2" spans="1:15" x14ac:dyDescent="0.2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</row>
    <row r="3" spans="1:15" ht="15" x14ac:dyDescent="0.25">
      <c r="B3" s="182"/>
      <c r="C3" s="23"/>
      <c r="D3" s="23"/>
      <c r="E3" s="23"/>
      <c r="F3" s="23"/>
      <c r="G3" s="23"/>
      <c r="H3" s="23"/>
      <c r="I3" s="23"/>
      <c r="J3" s="23" t="s">
        <v>432</v>
      </c>
      <c r="K3" s="23"/>
      <c r="L3" s="23"/>
      <c r="M3" s="23"/>
      <c r="N3" s="23"/>
      <c r="O3" s="23"/>
    </row>
    <row r="4" spans="1:15" ht="15" x14ac:dyDescent="0.25">
      <c r="B4" s="182" t="s">
        <v>433</v>
      </c>
      <c r="C4" s="23"/>
      <c r="D4" s="23"/>
      <c r="E4" s="23"/>
      <c r="F4" s="23"/>
      <c r="G4" s="23"/>
      <c r="H4" s="23"/>
      <c r="I4" s="23"/>
      <c r="J4" s="23">
        <v>0.2</v>
      </c>
      <c r="K4" s="23"/>
      <c r="L4" s="23"/>
      <c r="M4" s="23"/>
      <c r="N4" s="23"/>
      <c r="O4" s="23"/>
    </row>
    <row r="5" spans="1:15" ht="25.5" x14ac:dyDescent="0.2">
      <c r="B5" s="115" t="s">
        <v>334</v>
      </c>
      <c r="C5" s="115" t="s">
        <v>118</v>
      </c>
      <c r="D5" s="117" t="s">
        <v>48</v>
      </c>
      <c r="E5" s="117" t="s">
        <v>57</v>
      </c>
      <c r="F5" s="118" t="s">
        <v>333</v>
      </c>
      <c r="G5" s="119" t="s">
        <v>111</v>
      </c>
      <c r="H5" s="119" t="s">
        <v>112</v>
      </c>
      <c r="I5" s="119" t="s">
        <v>134</v>
      </c>
      <c r="J5" s="119" t="s">
        <v>132</v>
      </c>
      <c r="K5" s="119" t="s">
        <v>335</v>
      </c>
      <c r="L5" s="119" t="s">
        <v>336</v>
      </c>
      <c r="M5" s="119" t="s">
        <v>337</v>
      </c>
      <c r="N5" s="119" t="s">
        <v>338</v>
      </c>
      <c r="O5" s="119" t="s">
        <v>339</v>
      </c>
    </row>
    <row r="6" spans="1:15" ht="13.5" thickBot="1" x14ac:dyDescent="0.25">
      <c r="B6" s="123"/>
      <c r="C6" s="123"/>
      <c r="D6" s="125"/>
      <c r="E6" s="125"/>
      <c r="F6" s="126"/>
      <c r="G6" s="123"/>
      <c r="H6" s="123"/>
      <c r="I6" s="123"/>
      <c r="J6" s="123"/>
      <c r="K6" s="123"/>
      <c r="L6" s="123"/>
      <c r="M6" s="123"/>
      <c r="N6" s="123"/>
      <c r="O6" s="123"/>
    </row>
    <row r="7" spans="1:15" x14ac:dyDescent="0.2">
      <c r="B7" s="183"/>
      <c r="C7" s="183"/>
      <c r="D7" s="129"/>
      <c r="E7" s="129"/>
      <c r="F7" s="129" t="s">
        <v>345</v>
      </c>
      <c r="G7" s="129" t="s">
        <v>346</v>
      </c>
      <c r="H7" s="129" t="s">
        <v>347</v>
      </c>
      <c r="I7" s="129"/>
      <c r="J7" s="183" t="s">
        <v>348</v>
      </c>
      <c r="K7" s="183" t="s">
        <v>349</v>
      </c>
      <c r="L7" s="183" t="s">
        <v>349</v>
      </c>
      <c r="M7" s="183" t="s">
        <v>349</v>
      </c>
      <c r="N7" s="183" t="s">
        <v>349</v>
      </c>
      <c r="O7" s="183" t="s">
        <v>349</v>
      </c>
    </row>
    <row r="8" spans="1:15" ht="15" x14ac:dyDescent="0.25">
      <c r="B8" s="184">
        <f>C14</f>
        <v>0</v>
      </c>
      <c r="C8" s="184">
        <f>B8</f>
        <v>0</v>
      </c>
      <c r="D8" s="184">
        <f>C22/100</f>
        <v>0</v>
      </c>
      <c r="E8" s="184">
        <f>C25</f>
        <v>0</v>
      </c>
      <c r="F8" s="185">
        <f>C48</f>
        <v>0</v>
      </c>
      <c r="G8" s="185">
        <f>C51</f>
        <v>0</v>
      </c>
      <c r="H8" s="185">
        <f>C52</f>
        <v>0</v>
      </c>
      <c r="I8" s="184"/>
      <c r="J8" s="184">
        <f>$J$4*E19/100</f>
        <v>0</v>
      </c>
      <c r="K8" s="184">
        <f>C33</f>
        <v>0</v>
      </c>
      <c r="L8" s="186">
        <f>C34</f>
        <v>0</v>
      </c>
      <c r="M8" s="186">
        <f>C35</f>
        <v>0</v>
      </c>
      <c r="N8" s="187">
        <f>C36</f>
        <v>0</v>
      </c>
      <c r="O8" s="186">
        <f>C37</f>
        <v>0</v>
      </c>
    </row>
    <row r="9" spans="1:15" ht="15" x14ac:dyDescent="0.25">
      <c r="B9" s="184">
        <f>D14</f>
        <v>0</v>
      </c>
      <c r="C9" s="184"/>
      <c r="D9" s="184">
        <f>D22/100</f>
        <v>0</v>
      </c>
      <c r="E9" s="184">
        <f>D25</f>
        <v>0</v>
      </c>
      <c r="F9" s="185">
        <f>D48</f>
        <v>0</v>
      </c>
      <c r="G9" s="185">
        <f>D51</f>
        <v>0</v>
      </c>
      <c r="H9" s="185">
        <f>D52</f>
        <v>0</v>
      </c>
      <c r="I9" s="184"/>
      <c r="J9" s="184">
        <f>$J$4*D19/100</f>
        <v>0</v>
      </c>
      <c r="K9" s="184">
        <f>D33</f>
        <v>0</v>
      </c>
      <c r="L9" s="186">
        <f>D34</f>
        <v>0</v>
      </c>
      <c r="M9" s="186">
        <f>D35</f>
        <v>0</v>
      </c>
      <c r="N9" s="187">
        <f>D36</f>
        <v>0</v>
      </c>
      <c r="O9" s="186">
        <f>D37</f>
        <v>0</v>
      </c>
    </row>
    <row r="10" spans="1:15" ht="15" x14ac:dyDescent="0.25">
      <c r="B10" s="184">
        <f>E14</f>
        <v>0</v>
      </c>
      <c r="C10" s="184"/>
      <c r="D10" s="184">
        <f>E22/100</f>
        <v>0</v>
      </c>
      <c r="E10" s="184">
        <f>E25</f>
        <v>0</v>
      </c>
      <c r="F10" s="185">
        <f>E48</f>
        <v>0</v>
      </c>
      <c r="G10" s="185">
        <f>E51</f>
        <v>0</v>
      </c>
      <c r="H10" s="185">
        <f>E52</f>
        <v>0</v>
      </c>
      <c r="I10" s="184"/>
      <c r="J10" s="184">
        <f>$J$4*E19/100</f>
        <v>0</v>
      </c>
      <c r="K10" s="184">
        <f>E33</f>
        <v>0</v>
      </c>
      <c r="L10" s="186">
        <f>E34</f>
        <v>0</v>
      </c>
      <c r="M10" s="186">
        <f>E35</f>
        <v>0</v>
      </c>
      <c r="N10" s="187">
        <f>E36</f>
        <v>0</v>
      </c>
      <c r="O10" s="186">
        <f>E37</f>
        <v>0</v>
      </c>
    </row>
    <row r="11" spans="1:15" ht="15" x14ac:dyDescent="0.25">
      <c r="B11" s="184">
        <f>F14</f>
        <v>0</v>
      </c>
      <c r="C11" s="184"/>
      <c r="D11" s="184">
        <f>F22/100</f>
        <v>0</v>
      </c>
      <c r="E11" s="184">
        <f>F25</f>
        <v>0</v>
      </c>
      <c r="F11" s="185">
        <f>F48</f>
        <v>0</v>
      </c>
      <c r="G11" s="185">
        <f>F51</f>
        <v>0</v>
      </c>
      <c r="H11" s="185">
        <f>F52</f>
        <v>0</v>
      </c>
      <c r="I11" s="184"/>
      <c r="J11" s="184">
        <f>$J$4*F19/100</f>
        <v>0</v>
      </c>
      <c r="K11" s="184">
        <f>F33</f>
        <v>0</v>
      </c>
      <c r="L11" s="186">
        <f>F34</f>
        <v>0</v>
      </c>
      <c r="M11" s="186">
        <f>F35</f>
        <v>0</v>
      </c>
      <c r="N11" s="187">
        <f>F36</f>
        <v>0</v>
      </c>
      <c r="O11" s="186">
        <f>F37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Intro</vt:lpstr>
      <vt:lpstr>AptHeatingNew</vt:lpstr>
      <vt:lpstr>Heat</vt:lpstr>
      <vt:lpstr>EPA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2021-01-12T11:19:59Z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150885283946990</vt:r8>
  </property>
</Properties>
</file>