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387A36-7EFC-4395-8693-BD4A64EC6241}" xr6:coauthVersionLast="47" xr6:coauthVersionMax="47" xr10:uidLastSave="{00000000-0000-0000-0000-000000000000}"/>
  <bookViews>
    <workbookView xWindow="0" yWindow="1605" windowWidth="20520" windowHeight="11385" activeTab="3" xr2:uid="{00000000-000D-0000-FFFF-FFFF00000000}"/>
  </bookViews>
  <sheets>
    <sheet name="Regions" sheetId="15" r:id="rId1"/>
    <sheet name="TRA_NCAP" sheetId="2" r:id="rId2"/>
    <sheet name="New vehicle sales" sheetId="6" r:id="rId3"/>
    <sheet name="emi_config" sheetId="17" r:id="rId4"/>
    <sheet name="emi_single" sheetId="18" r:id="rId5"/>
    <sheet name="emi_multi" sheetId="19" r:id="rId6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9" l="1"/>
  <c r="G4" i="19" s="1"/>
  <c r="B2" i="18"/>
  <c r="G4" i="18" s="1"/>
  <c r="C5" i="17"/>
  <c r="C4" i="17"/>
  <c r="B7" i="19" s="1"/>
  <c r="J9" i="19"/>
  <c r="F8" i="19"/>
  <c r="E8" i="19" s="1"/>
  <c r="J7" i="19"/>
  <c r="H7" i="19"/>
  <c r="G7" i="19"/>
  <c r="D7" i="19"/>
  <c r="C7" i="19"/>
  <c r="J9" i="18"/>
  <c r="F8" i="18"/>
  <c r="I8" i="18" s="1"/>
  <c r="J7" i="18"/>
  <c r="H7" i="18"/>
  <c r="G7" i="18"/>
  <c r="D7" i="18"/>
  <c r="C7" i="18"/>
  <c r="K7" i="18"/>
  <c r="C8" i="18" l="1"/>
  <c r="E8" i="18"/>
  <c r="B7" i="18"/>
  <c r="D8" i="18"/>
  <c r="I8" i="19"/>
  <c r="K7" i="19"/>
  <c r="C8" i="19"/>
  <c r="D8" i="19"/>
  <c r="AD5" i="15"/>
  <c r="AC5" i="15"/>
  <c r="AC7" i="15" s="1"/>
  <c r="AB5" i="15"/>
  <c r="AA5" i="15"/>
  <c r="Z5" i="15"/>
  <c r="Z6" i="15" s="1"/>
  <c r="Y5" i="15"/>
  <c r="X5" i="15"/>
  <c r="W5" i="15"/>
  <c r="W3" i="15" s="1" a="1"/>
  <c r="W3" i="15" s="1"/>
  <c r="V5" i="15"/>
  <c r="U5" i="15"/>
  <c r="U7" i="15" s="1"/>
  <c r="T5" i="15"/>
  <c r="S5" i="15"/>
  <c r="R5" i="15"/>
  <c r="R6" i="15" s="1"/>
  <c r="Q5" i="15"/>
  <c r="P5" i="15"/>
  <c r="O5" i="15"/>
  <c r="O3" i="15" s="1" a="1"/>
  <c r="O3" i="15" s="1"/>
  <c r="N5" i="15"/>
  <c r="M5" i="15"/>
  <c r="M7" i="15" s="1"/>
  <c r="L5" i="15"/>
  <c r="L3" i="15" s="1" a="1"/>
  <c r="L3" i="15" s="1"/>
  <c r="K5" i="15"/>
  <c r="J5" i="15"/>
  <c r="J6" i="15" s="1"/>
  <c r="I5" i="15"/>
  <c r="H5" i="15"/>
  <c r="G5" i="15"/>
  <c r="G3" i="15" s="1" a="1"/>
  <c r="G3" i="15" s="1"/>
  <c r="F5" i="15"/>
  <c r="E5" i="15"/>
  <c r="E7" i="15" s="1"/>
  <c r="D7" i="15"/>
  <c r="C7" i="15"/>
  <c r="K6" i="15"/>
  <c r="D6" i="15"/>
  <c r="C6" i="15"/>
  <c r="AD7" i="15"/>
  <c r="AB7" i="15"/>
  <c r="AA7" i="15"/>
  <c r="Y6" i="15"/>
  <c r="X6" i="15"/>
  <c r="V7" i="15"/>
  <c r="T7" i="15"/>
  <c r="S7" i="15"/>
  <c r="Q6" i="15"/>
  <c r="P6" i="15"/>
  <c r="N7" i="15"/>
  <c r="L7" i="15"/>
  <c r="K7" i="15"/>
  <c r="I6" i="15"/>
  <c r="H6" i="15"/>
  <c r="F7" i="15"/>
  <c r="AB3" i="15" a="1"/>
  <c r="AB3" i="15" s="1"/>
  <c r="AA3" i="15" a="1"/>
  <c r="AA3" i="15" s="1"/>
  <c r="Z3" i="15" a="1"/>
  <c r="Z3" i="15" s="1"/>
  <c r="Y3" i="15" a="1"/>
  <c r="Y3" i="15" s="1"/>
  <c r="X3" i="15" a="1"/>
  <c r="X3" i="15" s="1"/>
  <c r="T3" i="15" a="1"/>
  <c r="T3" i="15" s="1"/>
  <c r="S3" i="15" a="1"/>
  <c r="S3" i="15" s="1"/>
  <c r="R3" i="15" a="1"/>
  <c r="R3" i="15" s="1"/>
  <c r="Q3" i="15" a="1"/>
  <c r="Q3" i="15" s="1"/>
  <c r="P3" i="15" a="1"/>
  <c r="P3" i="15" s="1"/>
  <c r="N3" i="15" a="1"/>
  <c r="N3" i="15" s="1"/>
  <c r="K3" i="15" a="1"/>
  <c r="K3" i="15" s="1"/>
  <c r="J3" i="15" a="1"/>
  <c r="J3" i="15" s="1"/>
  <c r="I3" i="15" a="1"/>
  <c r="I3" i="15" s="1"/>
  <c r="H3" i="15" a="1"/>
  <c r="H3" i="15" s="1"/>
  <c r="E3" i="15" a="1"/>
  <c r="E3" i="15" s="1"/>
  <c r="D3" i="15" a="1"/>
  <c r="D3" i="15" s="1"/>
  <c r="C3" i="15" a="1"/>
  <c r="C3" i="15" s="1"/>
  <c r="U3" i="15" l="1" a="1"/>
  <c r="U3" i="15" s="1"/>
  <c r="M3" i="15" a="1"/>
  <c r="M3" i="15" s="1"/>
  <c r="AC3" i="15" a="1"/>
  <c r="AC3" i="15" s="1"/>
  <c r="S6" i="15"/>
  <c r="AA6" i="15"/>
  <c r="AD3" i="15" a="1"/>
  <c r="AD3" i="15" s="1"/>
  <c r="F3" i="15" a="1"/>
  <c r="F3" i="15" s="1"/>
  <c r="V3" i="15" a="1"/>
  <c r="V3" i="15" s="1"/>
  <c r="G7" i="15"/>
  <c r="O7" i="15"/>
  <c r="W7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G6" i="15"/>
  <c r="O6" i="15"/>
  <c r="W6" i="15"/>
  <c r="F16" i="2" l="1"/>
  <c r="AB16" i="2" s="1"/>
  <c r="F15" i="2"/>
  <c r="F14" i="2"/>
  <c r="F8" i="2"/>
  <c r="F9" i="2"/>
  <c r="L9" i="2" s="1"/>
  <c r="F10" i="2"/>
  <c r="J10" i="2" s="1"/>
  <c r="F11" i="2"/>
  <c r="F12" i="2"/>
  <c r="F13" i="2"/>
  <c r="F7" i="2"/>
  <c r="AG16" i="2"/>
  <c r="AG15" i="2"/>
  <c r="AG14" i="2"/>
  <c r="N15" i="2"/>
  <c r="O15" i="2"/>
  <c r="X15" i="2"/>
  <c r="AD15" i="2"/>
  <c r="AE15" i="2"/>
  <c r="I15" i="2"/>
  <c r="T13" i="2"/>
  <c r="Y13" i="2"/>
  <c r="G13" i="2"/>
  <c r="J14" i="2"/>
  <c r="AG13" i="2"/>
  <c r="AG12" i="2"/>
  <c r="M12" i="2"/>
  <c r="M13" i="2"/>
  <c r="N11" i="2"/>
  <c r="AG11" i="2"/>
  <c r="AG10" i="2"/>
  <c r="AG9" i="2"/>
  <c r="L8" i="2"/>
  <c r="AG8" i="2"/>
  <c r="H7" i="2"/>
  <c r="AG7" i="2"/>
  <c r="F6" i="2"/>
  <c r="AC6" i="2"/>
  <c r="AE6" i="2"/>
  <c r="AB6" i="2"/>
  <c r="AA6" i="2"/>
  <c r="Y6" i="2"/>
  <c r="U6" i="2"/>
  <c r="T6" i="2"/>
  <c r="S6" i="2"/>
  <c r="Q6" i="2"/>
  <c r="P6" i="2"/>
  <c r="L6" i="2"/>
  <c r="I6" i="2"/>
  <c r="G6" i="2"/>
  <c r="O16" i="2" l="1"/>
  <c r="AD16" i="2"/>
  <c r="AC16" i="2"/>
  <c r="H6" i="2"/>
  <c r="AF6" i="2"/>
  <c r="K6" i="2"/>
  <c r="X6" i="2"/>
  <c r="W6" i="2"/>
  <c r="O6" i="2"/>
  <c r="S13" i="2"/>
  <c r="V16" i="2"/>
  <c r="L13" i="2"/>
  <c r="H15" i="2"/>
  <c r="U16" i="2"/>
  <c r="N16" i="2"/>
  <c r="AF15" i="2"/>
  <c r="L16" i="2"/>
  <c r="R13" i="2"/>
  <c r="AC15" i="2"/>
  <c r="T16" i="2"/>
  <c r="AB13" i="2"/>
  <c r="K13" i="2"/>
  <c r="W15" i="2"/>
  <c r="M16" i="2"/>
  <c r="AA13" i="2"/>
  <c r="J13" i="2"/>
  <c r="V15" i="2"/>
  <c r="Z13" i="2"/>
  <c r="P15" i="2"/>
  <c r="Y14" i="2"/>
  <c r="Q14" i="2"/>
  <c r="I14" i="2"/>
  <c r="AF14" i="2"/>
  <c r="X14" i="2"/>
  <c r="P14" i="2"/>
  <c r="H14" i="2"/>
  <c r="Q13" i="2"/>
  <c r="I13" i="2"/>
  <c r="U15" i="2"/>
  <c r="M15" i="2"/>
  <c r="AD14" i="2"/>
  <c r="V14" i="2"/>
  <c r="N14" i="2"/>
  <c r="AA16" i="2"/>
  <c r="S16" i="2"/>
  <c r="K16" i="2"/>
  <c r="AF13" i="2"/>
  <c r="X13" i="2"/>
  <c r="P13" i="2"/>
  <c r="H13" i="2"/>
  <c r="AB15" i="2"/>
  <c r="T15" i="2"/>
  <c r="L15" i="2"/>
  <c r="AC14" i="2"/>
  <c r="U14" i="2"/>
  <c r="M14" i="2"/>
  <c r="Z16" i="2"/>
  <c r="R16" i="2"/>
  <c r="J16" i="2"/>
  <c r="AE13" i="2"/>
  <c r="W13" i="2"/>
  <c r="O13" i="2"/>
  <c r="G14" i="2"/>
  <c r="AA15" i="2"/>
  <c r="S15" i="2"/>
  <c r="K15" i="2"/>
  <c r="AB14" i="2"/>
  <c r="T14" i="2"/>
  <c r="L14" i="2"/>
  <c r="G16" i="2"/>
  <c r="Y16" i="2"/>
  <c r="Q16" i="2"/>
  <c r="I16" i="2"/>
  <c r="AE14" i="2"/>
  <c r="W14" i="2"/>
  <c r="O14" i="2"/>
  <c r="AD13" i="2"/>
  <c r="V13" i="2"/>
  <c r="N13" i="2"/>
  <c r="Z15" i="2"/>
  <c r="R15" i="2"/>
  <c r="J15" i="2"/>
  <c r="AA14" i="2"/>
  <c r="S14" i="2"/>
  <c r="K14" i="2"/>
  <c r="AF16" i="2"/>
  <c r="X16" i="2"/>
  <c r="P16" i="2"/>
  <c r="H16" i="2"/>
  <c r="K8" i="2"/>
  <c r="AC13" i="2"/>
  <c r="U13" i="2"/>
  <c r="G15" i="2"/>
  <c r="Y15" i="2"/>
  <c r="Q15" i="2"/>
  <c r="Z14" i="2"/>
  <c r="R14" i="2"/>
  <c r="AE16" i="2"/>
  <c r="W16" i="2"/>
  <c r="AC11" i="2"/>
  <c r="O9" i="2"/>
  <c r="M11" i="2"/>
  <c r="L11" i="2"/>
  <c r="AA8" i="2"/>
  <c r="AD7" i="2"/>
  <c r="S8" i="2"/>
  <c r="AA10" i="2"/>
  <c r="K11" i="2"/>
  <c r="P10" i="2"/>
  <c r="U7" i="2"/>
  <c r="AE9" i="2"/>
  <c r="W7" i="2"/>
  <c r="Q7" i="2"/>
  <c r="AA9" i="2"/>
  <c r="AC10" i="2"/>
  <c r="K7" i="2"/>
  <c r="Z9" i="2"/>
  <c r="AE10" i="2"/>
  <c r="K9" i="2"/>
  <c r="R12" i="2"/>
  <c r="P12" i="2"/>
  <c r="O7" i="2"/>
  <c r="U10" i="2"/>
  <c r="G11" i="2"/>
  <c r="L12" i="2"/>
  <c r="G7" i="2"/>
  <c r="N7" i="2"/>
  <c r="Q10" i="2"/>
  <c r="J9" i="2"/>
  <c r="AF12" i="2"/>
  <c r="K12" i="2"/>
  <c r="S12" i="2"/>
  <c r="AB12" i="2"/>
  <c r="AC7" i="2"/>
  <c r="M10" i="2"/>
  <c r="AA12" i="2"/>
  <c r="AB11" i="2"/>
  <c r="AA7" i="2"/>
  <c r="AF10" i="2"/>
  <c r="T12" i="2"/>
  <c r="AA11" i="2"/>
  <c r="Y7" i="2"/>
  <c r="M7" i="2"/>
  <c r="AB10" i="2"/>
  <c r="O10" i="2"/>
  <c r="Y9" i="2"/>
  <c r="I9" i="2"/>
  <c r="Y11" i="2"/>
  <c r="I11" i="2"/>
  <c r="W9" i="2"/>
  <c r="U11" i="2"/>
  <c r="V7" i="2"/>
  <c r="I7" i="2"/>
  <c r="Y10" i="2"/>
  <c r="I10" i="2"/>
  <c r="S9" i="2"/>
  <c r="T11" i="2"/>
  <c r="X10" i="2"/>
  <c r="H10" i="2"/>
  <c r="R9" i="2"/>
  <c r="Z12" i="2"/>
  <c r="J12" i="2"/>
  <c r="S11" i="2"/>
  <c r="AE7" i="2"/>
  <c r="S7" i="2"/>
  <c r="G10" i="2"/>
  <c r="W10" i="2"/>
  <c r="G9" i="2"/>
  <c r="Q9" i="2"/>
  <c r="X12" i="2"/>
  <c r="H12" i="2"/>
  <c r="Q11" i="2"/>
  <c r="Z8" i="2"/>
  <c r="Y8" i="2"/>
  <c r="I8" i="2"/>
  <c r="AB7" i="2"/>
  <c r="T7" i="2"/>
  <c r="L7" i="2"/>
  <c r="AF8" i="2"/>
  <c r="X8" i="2"/>
  <c r="P8" i="2"/>
  <c r="H8" i="2"/>
  <c r="AD10" i="2"/>
  <c r="V10" i="2"/>
  <c r="N10" i="2"/>
  <c r="AF9" i="2"/>
  <c r="X9" i="2"/>
  <c r="P9" i="2"/>
  <c r="H9" i="2"/>
  <c r="G12" i="2"/>
  <c r="Y12" i="2"/>
  <c r="Q12" i="2"/>
  <c r="I12" i="2"/>
  <c r="Z11" i="2"/>
  <c r="R11" i="2"/>
  <c r="J11" i="2"/>
  <c r="Z7" i="2"/>
  <c r="R7" i="2"/>
  <c r="J7" i="2"/>
  <c r="AD8" i="2"/>
  <c r="V8" i="2"/>
  <c r="N8" i="2"/>
  <c r="T10" i="2"/>
  <c r="L10" i="2"/>
  <c r="AD9" i="2"/>
  <c r="V9" i="2"/>
  <c r="N9" i="2"/>
  <c r="AE12" i="2"/>
  <c r="W12" i="2"/>
  <c r="O12" i="2"/>
  <c r="AF11" i="2"/>
  <c r="X11" i="2"/>
  <c r="P11" i="2"/>
  <c r="H11" i="2"/>
  <c r="R8" i="2"/>
  <c r="W8" i="2"/>
  <c r="S10" i="2"/>
  <c r="K10" i="2"/>
  <c r="AC9" i="2"/>
  <c r="U9" i="2"/>
  <c r="M9" i="2"/>
  <c r="AD12" i="2"/>
  <c r="V12" i="2"/>
  <c r="N12" i="2"/>
  <c r="AE11" i="2"/>
  <c r="W11" i="2"/>
  <c r="O11" i="2"/>
  <c r="J8" i="2"/>
  <c r="G8" i="2"/>
  <c r="Q8" i="2"/>
  <c r="AE8" i="2"/>
  <c r="O8" i="2"/>
  <c r="AC8" i="2"/>
  <c r="U8" i="2"/>
  <c r="M8" i="2"/>
  <c r="AF7" i="2"/>
  <c r="X7" i="2"/>
  <c r="P7" i="2"/>
  <c r="AB8" i="2"/>
  <c r="T8" i="2"/>
  <c r="Z10" i="2"/>
  <c r="R10" i="2"/>
  <c r="AB9" i="2"/>
  <c r="T9" i="2"/>
  <c r="AC12" i="2"/>
  <c r="U12" i="2"/>
  <c r="AD11" i="2"/>
  <c r="V11" i="2"/>
  <c r="M6" i="2"/>
  <c r="J6" i="2"/>
  <c r="N6" i="2"/>
  <c r="R6" i="2"/>
  <c r="V6" i="2"/>
  <c r="Z6" i="2"/>
  <c r="AD6" i="2"/>
  <c r="C27" i="6" l="1"/>
  <c r="C37" i="6"/>
  <c r="C1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<sst xmlns="http://schemas.openxmlformats.org/spreadsheetml/2006/main" count="357" uniqueCount="264">
  <si>
    <t>Year</t>
  </si>
  <si>
    <t>Pset_PN</t>
  </si>
  <si>
    <t>Attribute</t>
  </si>
  <si>
    <t>LimType</t>
  </si>
  <si>
    <t>~TFM_INS</t>
  </si>
  <si>
    <t>TimeSlice</t>
  </si>
  <si>
    <t>Pset_PD</t>
  </si>
  <si>
    <t>https://stats.beepbeep.ie/motorstats</t>
  </si>
  <si>
    <t>Passenger Cars By Engine Type</t>
  </si>
  <si>
    <t>Rank</t>
  </si>
  <si>
    <t>Engine Type</t>
  </si>
  <si>
    <t>Diesel</t>
  </si>
  <si>
    <t>Petrol</t>
  </si>
  <si>
    <t>Petrol Electric</t>
  </si>
  <si>
    <t>Electric</t>
  </si>
  <si>
    <t>Petrol/Plug-In Electric Hybrid</t>
  </si>
  <si>
    <t>Diesel/Electric</t>
  </si>
  <si>
    <t>Diesel/Plug-In Electric Hybrid</t>
  </si>
  <si>
    <t>Heavy Commercial Vehicles By Engine Type</t>
  </si>
  <si>
    <t>Gas</t>
  </si>
  <si>
    <t>Diesel/Gas</t>
  </si>
  <si>
    <t>Total</t>
  </si>
  <si>
    <t>Results based on search parameters: Year: 2020</t>
  </si>
  <si>
    <t>Light Commercial Vehicles By Engine Type</t>
  </si>
  <si>
    <t>NCAP_BND</t>
  </si>
  <si>
    <t>FX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</si>
  <si>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</si>
  <si>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</si>
  <si>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</si>
  <si>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</si>
  <si>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</si>
  <si>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</si>
  <si>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</si>
  <si>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</si>
  <si>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</si>
  <si>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</si>
  <si>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</si>
  <si>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</si>
  <si>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</si>
  <si>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</si>
  <si>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</si>
  <si>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</si>
  <si>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</si>
  <si>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</si>
  <si>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</si>
  <si>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</si>
  <si>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</si>
  <si>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</si>
  <si>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</si>
  <si>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</si>
  <si>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</si>
  <si>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</si>
  <si>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</si>
  <si>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</si>
  <si>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</si>
  <si>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</si>
  <si>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</si>
  <si>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</si>
  <si>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</si>
  <si>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</si>
  <si>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</si>
  <si>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</si>
  <si>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</si>
  <si>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</si>
  <si>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</si>
  <si>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</si>
  <si>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</si>
  <si>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</si>
  <si>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</si>
  <si>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</si>
  <si>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</si>
  <si>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</si>
  <si>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</si>
  <si>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</si>
  <si>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</si>
  <si>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</si>
  <si>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</si>
  <si>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</si>
  <si>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</si>
  <si>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</si>
  <si>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</si>
  <si>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</si>
  <si>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</si>
  <si>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</si>
  <si>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</si>
  <si>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Estimated regional population in 2018</t>
  </si>
  <si>
    <t>Population</t>
  </si>
  <si>
    <t>Pop. (share)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</si>
  <si>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</si>
  <si>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Vehicle type (New technologies)</t>
  </si>
  <si>
    <t>End-use technologies</t>
  </si>
  <si>
    <t>Description</t>
  </si>
  <si>
    <t>Passenger</t>
  </si>
  <si>
    <t>Two-wheelers</t>
  </si>
  <si>
    <t>T-MOT-ICE_GSL01</t>
  </si>
  <si>
    <t>TRA Motorcycles: Gasoline ICEs - New</t>
  </si>
  <si>
    <t>T-MOT-EV_ELC01</t>
  </si>
  <si>
    <t>TRA Motorcycles: Electric - New</t>
  </si>
  <si>
    <t>Private cars</t>
  </si>
  <si>
    <t>T-CAR-ICE_GSL21</t>
  </si>
  <si>
    <t>TRA Cars: Gasoline ICEs - New</t>
  </si>
  <si>
    <t>T-CAR-ICE_DST21</t>
  </si>
  <si>
    <t>TRA Cars: Diesel ICEs - New</t>
  </si>
  <si>
    <t>T-CAR-ICE_DF21</t>
  </si>
  <si>
    <t>TRA Cars: Dual fuel ICEs (CNG/BCNG &amp; Gasoline) - New</t>
  </si>
  <si>
    <t>T-CAR-ICE_NGB21</t>
  </si>
  <si>
    <t>TRA Cars: BioCNG and CNG ICEs - New</t>
  </si>
  <si>
    <t>T-CAR-ICE_E8521</t>
  </si>
  <si>
    <t>TRA Cars: Flex fuel ICEs - New</t>
  </si>
  <si>
    <t>T-CAR-ICE_B10021</t>
  </si>
  <si>
    <t>TRA Cars: Biodiesel ICEs - New</t>
  </si>
  <si>
    <t>T-CAR-HEV_GSL21</t>
  </si>
  <si>
    <t>TRA Cars: Gasoline HEVs - New</t>
  </si>
  <si>
    <t>T-CAR-HEV_DST21</t>
  </si>
  <si>
    <t>TRA Cars: Diesel HEVs - New</t>
  </si>
  <si>
    <t>T-CAR-PHEV10_GSL21</t>
  </si>
  <si>
    <t>TRA Cars: Gasoline PHEV, 10-mile all-electric range - New</t>
  </si>
  <si>
    <t>T-CAR-PHEV20_GSL21</t>
  </si>
  <si>
    <t>TRA Cars: Gasoline PHEV, 20-mile all-electric range - New</t>
  </si>
  <si>
    <t>T-CAR-PHEV40_GSL21</t>
  </si>
  <si>
    <t>TRA Cars: Gasoline PHEV, 40-mile all-electric range - New</t>
  </si>
  <si>
    <t>T-CAR-PHEV10_DST21</t>
  </si>
  <si>
    <t>TRA Cars: Diesel PHEV, 10-mile all-electric range - New</t>
  </si>
  <si>
    <t>T-CAR-PHEV20_DST21</t>
  </si>
  <si>
    <t>TRA Cars: Diesel PHEV, 20-mile all-electric range - New</t>
  </si>
  <si>
    <t>T-CAR-PHEV40_DST21</t>
  </si>
  <si>
    <t>TRA Cars: Diesel PHEV, 40-mile all-electric range - New</t>
  </si>
  <si>
    <t>T-CAR-BEV100_ELC21</t>
  </si>
  <si>
    <t>TRA Cars: BEV 100 mile (160 km) all-electric range - New</t>
  </si>
  <si>
    <t>T-CAR-BEV150_ELC21</t>
  </si>
  <si>
    <t>TRA Cars: BEV 150 mile (240 km) all-electric range - New</t>
  </si>
  <si>
    <t>T-CAR-BEV250_ELC21</t>
  </si>
  <si>
    <t>TRA Cars: BEV 250 mile (400 km) all-electric range - New</t>
  </si>
  <si>
    <t>T-CAR-ICE_HYD21</t>
  </si>
  <si>
    <t>TRA Cars: Hydrogen ICEs - New</t>
  </si>
  <si>
    <t>T-CAR-FCV_HYD21</t>
  </si>
  <si>
    <t>TRA Cars: Fuel cell vehicles - New</t>
  </si>
  <si>
    <t> Taxis</t>
  </si>
  <si>
    <t>T-TAX-ICE_GSL31</t>
  </si>
  <si>
    <t>TRA Taxis:  Gasoline ICEs - New</t>
  </si>
  <si>
    <t>T-TAX-ICE_DST31</t>
  </si>
  <si>
    <t>TRA Taxis: Diesel ICEs - New</t>
  </si>
  <si>
    <t>T-TAX-ICE_DF31</t>
  </si>
  <si>
    <t>TRA Taxis: Dual fuel ICEs (CNG/BCNG &amp; Gasoline) - New</t>
  </si>
  <si>
    <t>T-TAX-ICE_NGB31</t>
  </si>
  <si>
    <t>TRA Taxis: BioCNG and CNG ICEs - New</t>
  </si>
  <si>
    <t>T-TAX-ICE_E8531</t>
  </si>
  <si>
    <t>TRA Taxis: Flex fuel ICEs - New</t>
  </si>
  <si>
    <t>T-TAX-ICE_B10031</t>
  </si>
  <si>
    <t>TRA Taxis: Biodiesel ICEs - New</t>
  </si>
  <si>
    <t>T-TAX-HEV_GSL31</t>
  </si>
  <si>
    <t>TRA Taxis: Gasoline HEVs - New</t>
  </si>
  <si>
    <t>T-TAX-HEV_DST31</t>
  </si>
  <si>
    <t>TRA Taxis: Diesel HEV - New</t>
  </si>
  <si>
    <t>T-TAX-PHEV10_GSL31</t>
  </si>
  <si>
    <t>TRA Taxis: Gasoline PHEV, 10-mile all-electric range - New</t>
  </si>
  <si>
    <t>T-TAX-PHEV20_GSL31</t>
  </si>
  <si>
    <t>TRA Taxis: Gasoline PHEV, 20-mile all-electric range - New</t>
  </si>
  <si>
    <t>T-TAX-PHEV40_GSL31</t>
  </si>
  <si>
    <t>TRA Taxis: Gasoline PHEV, 40-mile all-electric range - New</t>
  </si>
  <si>
    <t>T-TAX-PHEV10_DST31</t>
  </si>
  <si>
    <t>TRA Taxis: Diesel PHEV, 10-mile all-electric range - New</t>
  </si>
  <si>
    <t>T-TAX-PHEV20_DST31</t>
  </si>
  <si>
    <t>TRA Taxis: Diesel PHEV, 20-mile all-electric range - New</t>
  </si>
  <si>
    <t>T-TAX-PHEV40_DST31</t>
  </si>
  <si>
    <t>TRA Taxis: Diesel PHEV, 40-mile all-electric range - New</t>
  </si>
  <si>
    <t>T-TAX-BEV100_ELC31</t>
  </si>
  <si>
    <t>TRA Taxis: BEV 100 mile (160 km) all-electric range - New</t>
  </si>
  <si>
    <t>T-TAX-BEV150_ELC31</t>
  </si>
  <si>
    <t>TRA Taxis: BEV 150 mile (240 km) all-electric range - New</t>
  </si>
  <si>
    <t>T-TAX-BEV250_ELC31</t>
  </si>
  <si>
    <t>TRA Taxis: BEV 250 mile (400 km) all-electric range - New</t>
  </si>
  <si>
    <t>T-TAX-ICE_HYD31</t>
  </si>
  <si>
    <t>TRA Taxis: Hydrogen ICEs - New</t>
  </si>
  <si>
    <t>T-TAX-FCV_HYD31</t>
  </si>
  <si>
    <t>TRA Taxis: Fuel cell vehicles - New</t>
  </si>
  <si>
    <t> Buses</t>
  </si>
  <si>
    <t>T-BUS-ICE_DST41</t>
  </si>
  <si>
    <t>TRA BUS: Diesel ICEs - New</t>
  </si>
  <si>
    <t>T-BUS-ICE_B10041</t>
  </si>
  <si>
    <t>TRA BUS: Biodiesel ICEs - New</t>
  </si>
  <si>
    <t>T-BUS-ICE_NGB41</t>
  </si>
  <si>
    <t>TRA BUS: BioCNG and CNG ICEs - New</t>
  </si>
  <si>
    <t>T-BUS-BEV_ELC41</t>
  </si>
  <si>
    <t>TRA BUS: BEV - New</t>
  </si>
  <si>
    <t>T-BUS-FCV_HYD41</t>
  </si>
  <si>
    <t>TRA BUS: Fuel Cell Vehicles - New</t>
  </si>
  <si>
    <t> Passenger Train</t>
  </si>
  <si>
    <t>T-LPT-BEV_ELC51</t>
  </si>
  <si>
    <t>TRA Light Passenger Train: Electric - New</t>
  </si>
  <si>
    <t>T-HPT-BEV_ELC51</t>
  </si>
  <si>
    <t>TRA Heavy Passenger Train: Electric - New</t>
  </si>
  <si>
    <t>T-HPT-ICE_DST51</t>
  </si>
  <si>
    <t>TRA Heavy Passenger Train: Diesel - New</t>
  </si>
  <si>
    <t>Freights</t>
  </si>
  <si>
    <t> Light Goods Trucks</t>
  </si>
  <si>
    <t>T-LGT-ICE_DST61</t>
  </si>
  <si>
    <t>TRA Light Goods Truck: Diesel ICE - New</t>
  </si>
  <si>
    <t>T-LGT-HEV_DST61</t>
  </si>
  <si>
    <t>TRA Light Goods Truck: Diesel HEV - New</t>
  </si>
  <si>
    <t>T-LGT-PHEV_DST61</t>
  </si>
  <si>
    <t>TRA Light Goods Truck: Diesel Plug in Hybrid - New</t>
  </si>
  <si>
    <t>T-LGT-ICE_NGB61</t>
  </si>
  <si>
    <t>TRA Light Goods Truck: BioCNG and CNG ICE - New</t>
  </si>
  <si>
    <t>T-LGT-PHEV_NGB61</t>
  </si>
  <si>
    <t>TRA Light Goods Truck: BioCNG and CNG PHEV - New</t>
  </si>
  <si>
    <t>T-LGT-FCV_HYD61</t>
  </si>
  <si>
    <t>TRA Light Goods Truck: Fuel Cell Vehicle - New</t>
  </si>
  <si>
    <t>T-LGT-BEV_ELC61</t>
  </si>
  <si>
    <t>TRA Light Goods Truck: Battery Electric Vehicle - New</t>
  </si>
  <si>
    <t> Medium Goods Trucks</t>
  </si>
  <si>
    <t>T-MGT-ICE_DST71</t>
  </si>
  <si>
    <t>TRA Medium Goods Truck: Diesel ICE - New</t>
  </si>
  <si>
    <t>T-MGT-HEV_DST71</t>
  </si>
  <si>
    <t>TRA Medium Goods Truck: Diesel HEV - New</t>
  </si>
  <si>
    <t>T-MGT-FCV_HYD71</t>
  </si>
  <si>
    <t>TRA Medium Goods Truck: Hydrogen FCV - New</t>
  </si>
  <si>
    <t>T-MGT-ICE_NGB71</t>
  </si>
  <si>
    <t>TRA Medium Goods Truck: BioCNG and CNG ICE - New</t>
  </si>
  <si>
    <t>T-MGT-HEV_NGB71</t>
  </si>
  <si>
    <t>TRA Medium Goods Truck: BioCNG and CNG HEV - New</t>
  </si>
  <si>
    <t>T-MGT-ICE_LNG71</t>
  </si>
  <si>
    <t>TRA Medium Goods Truck: LNG ICE - New</t>
  </si>
  <si>
    <t>T-MGT-BEV_ELC71</t>
  </si>
  <si>
    <t>TRA Medium Goods Truck: Battery Electric Vehicle - New</t>
  </si>
  <si>
    <t> Heavy Goods Trucks</t>
  </si>
  <si>
    <t>T-HGT-ICE_DST81</t>
  </si>
  <si>
    <t>TRA Heavy Goods Truck: Diesel ICE - New</t>
  </si>
  <si>
    <t>T-HGT-HEV_DST81</t>
  </si>
  <si>
    <t>TRA Heavy Goods Truck: Diesel HEV - New</t>
  </si>
  <si>
    <t>T-HGT-FCV_HYD81</t>
  </si>
  <si>
    <t>TRA Heavy Goods Truck: Hydrogen FCV - New</t>
  </si>
  <si>
    <t>T-HGT-ICE_NGB81</t>
  </si>
  <si>
    <t>TRA Heavy Goods Truck: BioCNG and CNG ICE - New</t>
  </si>
  <si>
    <t>T-HGT-HEV_NGB81</t>
  </si>
  <si>
    <t>TRA Heavy Goods Truck: BioCNG and CNG HEV - New</t>
  </si>
  <si>
    <t>T-HGT-ICE_LNG81</t>
  </si>
  <si>
    <t>TRA Heavy Goods Truck: LNG ICE - New</t>
  </si>
  <si>
    <t>T-HGT-BEV_ELC81</t>
  </si>
  <si>
    <t>TRA Heavy Goods Truck: Battery Electric Vehicle - New</t>
  </si>
  <si>
    <t>NCAP for new vehicles according to actual sales in 2020</t>
  </si>
  <si>
    <t>*New</t>
  </si>
  <si>
    <t>Trans - Insert</t>
  </si>
  <si>
    <t>*National</t>
  </si>
  <si>
    <t>UC_N</t>
  </si>
  <si>
    <t>UC_desc</t>
  </si>
  <si>
    <t>Value</t>
  </si>
  <si>
    <t>T-A*INT*,T-NAV*</t>
  </si>
  <si>
    <t>Cset_CN</t>
  </si>
  <si>
    <t>*CO2*,-*CO2S</t>
  </si>
  <si>
    <t>Cset_Set</t>
  </si>
  <si>
    <t>ENV</t>
  </si>
  <si>
    <t>Other_indexes</t>
  </si>
  <si>
    <t>UP</t>
  </si>
  <si>
    <t>UC_FLO</t>
  </si>
  <si>
    <t>UC_COMNET</t>
  </si>
  <si>
    <t>UC - Each Region/All Periods</t>
  </si>
  <si>
    <t>~UC_Sets: T_S:</t>
  </si>
  <si>
    <t>UC_RHSRTS</t>
  </si>
  <si>
    <t>UC_Desc</t>
  </si>
  <si>
    <t>*Units</t>
  </si>
  <si>
    <t>*kt</t>
  </si>
  <si>
    <t>UC - All Regions/Each Period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</si>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</sst>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_-;\-* #,##0_-;_-* &quot;-&quot;??_-;_-@_-"/>
    <numFmt numFmtId="166" formatCode="0.0%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73">
    <xf numFmtId="0" fontId="0" fillId="0" borderId="0"/>
    <xf numFmtId="0" fontId="3" fillId="0" borderId="0"/>
    <xf numFmtId="0" fontId="1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13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9" fillId="0" borderId="0" xfId="5"/>
    <xf numFmtId="0" fontId="10" fillId="0" borderId="0" xfId="5" applyFont="1"/>
    <xf numFmtId="0" fontId="9" fillId="0" borderId="0" xfId="5"/>
    <xf numFmtId="0" fontId="10" fillId="0" borderId="0" xfId="5" applyFont="1"/>
    <xf numFmtId="0" fontId="8" fillId="5" borderId="2" xfId="0" applyFont="1" applyFill="1" applyBorder="1" applyAlignment="1">
      <alignment horizontal="left" vertical="center"/>
    </xf>
    <xf numFmtId="0" fontId="9" fillId="0" borderId="0" xfId="5"/>
    <xf numFmtId="0" fontId="10" fillId="0" borderId="0" xfId="5" applyFont="1"/>
    <xf numFmtId="0" fontId="8" fillId="5" borderId="2" xfId="0" applyFont="1" applyFill="1" applyBorder="1" applyAlignment="1" applyProtection="1">
      <alignment horizontal="left" vertical="center"/>
      <protection locked="0"/>
    </xf>
    <xf numFmtId="0" fontId="8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166" fontId="0" fillId="0" borderId="0" xfId="4" applyNumberFormat="1" applyFont="1" applyBorder="1"/>
    <xf numFmtId="0" fontId="8" fillId="5" borderId="2" xfId="0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1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2" xfId="4" applyNumberFormat="1" applyFont="1" applyBorder="1"/>
    <xf numFmtId="0" fontId="12" fillId="0" borderId="0" xfId="0" applyFont="1"/>
    <xf numFmtId="165" fontId="0" fillId="0" borderId="0" xfId="0" applyNumberFormat="1" applyBorder="1"/>
    <xf numFmtId="0" fontId="0" fillId="0" borderId="0" xfId="0" applyNumberFormat="1" applyAlignment="1">
      <alignment horizontal="left" vertical="center"/>
    </xf>
    <xf numFmtId="9" fontId="0" fillId="0" borderId="2" xfId="4" applyNumberFormat="1" applyFont="1" applyBorder="1" applyAlignment="1">
      <alignment horizontal="right"/>
    </xf>
    <xf numFmtId="1" fontId="0" fillId="0" borderId="2" xfId="0" applyNumberFormat="1" applyBorder="1"/>
    <xf numFmtId="0" fontId="17" fillId="0" borderId="0" xfId="0" applyFont="1"/>
    <xf numFmtId="0" fontId="10" fillId="0" borderId="2" xfId="5" applyFont="1" applyBorder="1"/>
    <xf numFmtId="0" fontId="11" fillId="7" borderId="1" xfId="6" applyFont="1" applyFill="1" applyBorder="1" applyAlignment="1">
      <alignment vertical="center"/>
    </xf>
    <xf numFmtId="0" fontId="2" fillId="9" borderId="6" xfId="6" applyFont="1" applyFill="1" applyBorder="1" applyAlignment="1">
      <alignment vertical="center" wrapText="1"/>
    </xf>
    <xf numFmtId="0" fontId="3" fillId="9" borderId="6" xfId="6" applyFont="1" applyFill="1" applyBorder="1" applyAlignment="1">
      <alignment vertical="center" wrapText="1"/>
    </xf>
    <xf numFmtId="0" fontId="16" fillId="10" borderId="0" xfId="6" applyFont="1" applyFill="1" applyAlignment="1">
      <alignment vertical="center"/>
    </xf>
    <xf numFmtId="0" fontId="3" fillId="0" borderId="0" xfId="6" applyFont="1" applyAlignment="1">
      <alignment vertical="center"/>
    </xf>
    <xf numFmtId="0" fontId="16" fillId="9" borderId="0" xfId="6" applyFont="1" applyFill="1" applyAlignment="1">
      <alignment vertical="center"/>
    </xf>
    <xf numFmtId="0" fontId="2" fillId="9" borderId="0" xfId="6" applyFont="1" applyFill="1" applyAlignment="1">
      <alignment vertical="center"/>
    </xf>
    <xf numFmtId="2" fontId="0" fillId="0" borderId="0" xfId="3" applyNumberFormat="1" applyFont="1"/>
    <xf numFmtId="167" fontId="0" fillId="0" borderId="0" xfId="3" applyNumberFormat="1" applyFont="1"/>
    <xf numFmtId="167" fontId="0" fillId="0" borderId="2" xfId="3" applyNumberFormat="1" applyFont="1" applyBorder="1"/>
    <xf numFmtId="0" fontId="18" fillId="0" borderId="0" xfId="2" applyFont="1"/>
    <xf numFmtId="0" fontId="2" fillId="11" borderId="0" xfId="0" applyFont="1" applyFill="1"/>
    <xf numFmtId="0" fontId="2" fillId="12" borderId="0" xfId="0" applyFont="1" applyFill="1"/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15" fillId="8" borderId="2" xfId="6" applyFont="1" applyFill="1" applyBorder="1" applyAlignment="1">
      <alignment horizontal="center"/>
    </xf>
  </cellXfs>
  <cellStyles count="273">
    <cellStyle name="20% - Accent5 2" xfId="13" xr:uid="{10C4E126-2686-43C7-AD29-7BC90D313B29}"/>
    <cellStyle name="20% - Accent5 2 2" xfId="28" xr:uid="{507ADC28-CA87-42C4-B2D4-359450208DF3}"/>
    <cellStyle name="20% - Accent5 2 2 2" xfId="81" xr:uid="{2BB0702C-81F2-47AA-BAA2-F963F4210C9E}"/>
    <cellStyle name="20% - Accent5 2 2 2 2" xfId="185" xr:uid="{164B456A-FA32-4324-8F60-8984989E21D6}"/>
    <cellStyle name="20% - Accent5 2 2 3" xfId="133" xr:uid="{5158927B-80F2-497F-9F35-9416624F6B53}"/>
    <cellStyle name="20% - Accent5 2 2 4" xfId="238" xr:uid="{DB518FE3-530D-4B32-9203-229049644128}"/>
    <cellStyle name="20% - Accent5 2 3" xfId="41" xr:uid="{92F2B6CD-87B5-4ACF-9F3A-4147DA2FBEB5}"/>
    <cellStyle name="20% - Accent5 2 3 2" xfId="94" xr:uid="{DB8030B5-66E4-40F0-AFFC-B1826F7CDCC5}"/>
    <cellStyle name="20% - Accent5 2 3 2 2" xfId="198" xr:uid="{D38E7561-2490-42DF-95AE-94F09A663603}"/>
    <cellStyle name="20% - Accent5 2 3 3" xfId="146" xr:uid="{BF934A46-8C58-4E6F-A20E-8F43201D2A51}"/>
    <cellStyle name="20% - Accent5 2 3 4" xfId="251" xr:uid="{233A2111-D52C-4274-BEAF-6969C0EE4DCB}"/>
    <cellStyle name="20% - Accent5 2 4" xfId="54" xr:uid="{D00135DB-4F93-4313-B94E-64AA11867FE6}"/>
    <cellStyle name="20% - Accent5 2 4 2" xfId="107" xr:uid="{E7966786-89CB-4876-9E7C-F250C7132121}"/>
    <cellStyle name="20% - Accent5 2 4 2 2" xfId="211" xr:uid="{9F5837B5-3983-4A63-B027-A6FF950D7C95}"/>
    <cellStyle name="20% - Accent5 2 4 3" xfId="159" xr:uid="{1F71A019-81B7-4F04-81F7-DFE5588509E4}"/>
    <cellStyle name="20% - Accent5 2 4 4" xfId="264" xr:uid="{DF06A107-FB65-4C69-AC00-A748EBAF2779}"/>
    <cellStyle name="20% - Accent5 2 5" xfId="67" xr:uid="{6785D4B3-FCC6-4B84-8EE9-7B86CBA65EA4}"/>
    <cellStyle name="20% - Accent5 2 5 2" xfId="172" xr:uid="{BA003BB4-3830-467D-B09D-E2903638DD3D}"/>
    <cellStyle name="20% - Accent5 2 6" xfId="120" xr:uid="{834B174B-A387-4888-9FD7-666A3957EED6}"/>
    <cellStyle name="20% - Accent5 2 7" xfId="225" xr:uid="{923C8051-9280-4105-9504-670CA57BB501}"/>
    <cellStyle name="20% - Accent5 3" xfId="17" xr:uid="{DA8C1365-C86A-4E63-926B-EADC6D4B614B}"/>
    <cellStyle name="20% - Accent5 3 2" xfId="32" xr:uid="{E3C68141-59F4-4F62-86BA-6392D45E3D7E}"/>
    <cellStyle name="20% - Accent5 3 2 2" xfId="85" xr:uid="{5B2A97D4-F1C0-4199-8DA1-4C81F5AE2A59}"/>
    <cellStyle name="20% - Accent5 3 2 2 2" xfId="189" xr:uid="{0F9EB95A-B766-497A-BD98-7B98BABC4108}"/>
    <cellStyle name="20% - Accent5 3 2 3" xfId="137" xr:uid="{AEE16C3A-E0DB-4F2F-989E-19FA99CFC9E2}"/>
    <cellStyle name="20% - Accent5 3 2 4" xfId="242" xr:uid="{2ACA677D-FB07-46AB-A88D-1FB9E3AD80E6}"/>
    <cellStyle name="20% - Accent5 3 3" xfId="45" xr:uid="{C76FDFDB-74D4-4308-9F1D-8BE3B95EE750}"/>
    <cellStyle name="20% - Accent5 3 3 2" xfId="98" xr:uid="{1D940AC6-0583-4DFF-A3E3-31E095624F34}"/>
    <cellStyle name="20% - Accent5 3 3 2 2" xfId="202" xr:uid="{5FAF1501-1205-4C5D-A3EB-03EA16B46F58}"/>
    <cellStyle name="20% - Accent5 3 3 3" xfId="150" xr:uid="{B94D11AC-9C06-47A6-9973-7E6E0201D8A8}"/>
    <cellStyle name="20% - Accent5 3 3 4" xfId="255" xr:uid="{DCFDCC9C-6818-470B-88D3-F93A5C4ABA97}"/>
    <cellStyle name="20% - Accent5 3 4" xfId="58" xr:uid="{4BE7C043-279A-4B94-A3D7-71471E08F335}"/>
    <cellStyle name="20% - Accent5 3 4 2" xfId="111" xr:uid="{CA8E92C1-A7F0-46BD-A0D7-80F0956E588C}"/>
    <cellStyle name="20% - Accent5 3 4 2 2" xfId="215" xr:uid="{D391AB96-A02E-4B8F-9505-2ED55FA0499D}"/>
    <cellStyle name="20% - Accent5 3 4 3" xfId="163" xr:uid="{496433AF-4BA9-4EF2-89DD-A833B2168E79}"/>
    <cellStyle name="20% - Accent5 3 4 4" xfId="268" xr:uid="{7B436D3D-2A6F-4F1E-89EC-131F7A1AC451}"/>
    <cellStyle name="20% - Accent5 3 5" xfId="71" xr:uid="{6503B27C-BBDE-4DBB-90C3-2BC002DDD057}"/>
    <cellStyle name="20% - Accent5 3 5 2" xfId="176" xr:uid="{7C44FF8D-24AA-4822-AC52-D9278900527E}"/>
    <cellStyle name="20% - Accent5 3 6" xfId="124" xr:uid="{632A8A69-9AE5-4EBD-83B4-210E71B68CED}"/>
    <cellStyle name="20% - Accent5 3 7" xfId="229" xr:uid="{6F5D49F0-EDDC-4573-810A-1A5444D7A20F}"/>
    <cellStyle name="20% - Accent5 4" xfId="21" xr:uid="{EAADFC99-4926-4559-BA8B-EBBA6823D7A4}"/>
    <cellStyle name="20% - Accent5 4 2" xfId="75" xr:uid="{E48C2A12-8B6C-4C46-8292-10FC7654A515}"/>
    <cellStyle name="20% - Accent5 4 2 2" xfId="180" xr:uid="{CA14F746-D0E0-4CBC-994A-A57BE197002A}"/>
    <cellStyle name="20% - Accent5 4 3" xfId="128" xr:uid="{3D387F60-141F-4E64-B532-1BD6247DB563}"/>
    <cellStyle name="20% - Accent5 4 4" xfId="233" xr:uid="{FC397D65-1D2B-4011-A12F-4D98C42DEF90}"/>
    <cellStyle name="20% - Accent5 5" xfId="36" xr:uid="{DA50AA0C-62F6-432D-8A23-5B1F726FFC1D}"/>
    <cellStyle name="20% - Accent5 5 2" xfId="89" xr:uid="{101F96D1-5E47-4D84-836D-336C96A9ABC9}"/>
    <cellStyle name="20% - Accent5 5 2 2" xfId="193" xr:uid="{BC489F07-33B1-4D71-8FE9-E561D06422B1}"/>
    <cellStyle name="20% - Accent5 5 3" xfId="141" xr:uid="{14090DB3-09EE-4EC0-82B8-1F51E37FBD1C}"/>
    <cellStyle name="20% - Accent5 5 4" xfId="246" xr:uid="{11E4E9A5-EAD6-4EC1-9269-6DFC364F980D}"/>
    <cellStyle name="20% - Accent5 6" xfId="49" xr:uid="{0F000E11-76D2-4DAB-ABA3-FA1CA795FC17}"/>
    <cellStyle name="20% - Accent5 6 2" xfId="102" xr:uid="{8FD4FA77-066A-44F4-93E9-27C7F6F0D1E0}"/>
    <cellStyle name="20% - Accent5 6 2 2" xfId="206" xr:uid="{FDC85AB3-27AD-496B-B1CF-ECE3B6C1C58F}"/>
    <cellStyle name="20% - Accent5 6 3" xfId="154" xr:uid="{9E4D27EB-4D95-4054-836C-9B8E55560516}"/>
    <cellStyle name="20% - Accent5 6 4" xfId="259" xr:uid="{014F96CC-F409-4005-874F-E12538100FE8}"/>
    <cellStyle name="20% - Accent5 7" xfId="63" xr:uid="{0B41D76B-CA84-488F-A33D-18ADABA9F189}"/>
    <cellStyle name="20% - Accent5 7 2" xfId="167" xr:uid="{924B6905-6D66-4621-AA46-0ED7797B0EE4}"/>
    <cellStyle name="20% - Accent5 8" xfId="220" xr:uid="{60A72F2E-3275-46AD-829A-880B4AFF4F3B}"/>
    <cellStyle name="Comma" xfId="3" builtinId="3"/>
    <cellStyle name="Comma 2" xfId="11" xr:uid="{C88C6FF8-A71A-4913-AA5A-B9BB30802D7B}"/>
    <cellStyle name="Comma 2 2" xfId="26" xr:uid="{5A6D6DB1-4031-4F75-B7F8-282C5C10F5F2}"/>
    <cellStyle name="Comma 2 2 2" xfId="79" xr:uid="{844FE592-00D3-4260-A67D-FEA75FF4C82A}"/>
    <cellStyle name="Comma 2 2 2 2" xfId="183" xr:uid="{88FCC3D3-DFFF-45E4-82EC-8980FFED4C03}"/>
    <cellStyle name="Comma 2 2 3" xfId="131" xr:uid="{97D33406-588A-4DDE-BD27-EA50D1B80281}"/>
    <cellStyle name="Comma 2 2 4" xfId="236" xr:uid="{B5315F82-99B9-484B-B9EA-E10404F92142}"/>
    <cellStyle name="Comma 2 3" xfId="39" xr:uid="{3A54D21B-FCAD-4755-BFEA-1612340A0DE0}"/>
    <cellStyle name="Comma 2 3 2" xfId="92" xr:uid="{F195CF52-5640-4ECC-9422-8011F004AD01}"/>
    <cellStyle name="Comma 2 3 2 2" xfId="196" xr:uid="{A4285D94-0B8A-4D47-A9C2-26B475C81E1B}"/>
    <cellStyle name="Comma 2 3 3" xfId="144" xr:uid="{A20F50E7-A8F8-4A3B-AF40-1F9FD8E7AEAC}"/>
    <cellStyle name="Comma 2 3 4" xfId="249" xr:uid="{483E51D3-FDF0-4893-B02A-8BA4442009FD}"/>
    <cellStyle name="Comma 2 4" xfId="52" xr:uid="{2408F79D-3D0D-473C-A588-36EB1DD0EA6D}"/>
    <cellStyle name="Comma 2 4 2" xfId="105" xr:uid="{5A9DD889-34F1-43D7-BCA7-8CA64546767D}"/>
    <cellStyle name="Comma 2 4 2 2" xfId="209" xr:uid="{423D6DD9-12B4-4173-8BDA-A2B6D844783C}"/>
    <cellStyle name="Comma 2 4 3" xfId="157" xr:uid="{37D01F21-7843-43DD-9A05-ED73C70BF5FA}"/>
    <cellStyle name="Comma 2 4 4" xfId="262" xr:uid="{62BED865-F925-47C2-9A7C-456E9F9F291F}"/>
    <cellStyle name="Comma 2 5" xfId="65" xr:uid="{7E687E18-1F64-476C-A43E-8A4F8193EAFC}"/>
    <cellStyle name="Comma 2 5 2" xfId="170" xr:uid="{F9C3F497-FA32-413A-BC78-DDDF24A37ECC}"/>
    <cellStyle name="Comma 2 6" xfId="118" xr:uid="{6F827C51-B6DF-4457-8DB8-CA8F5A1B506A}"/>
    <cellStyle name="Comma 2 7" xfId="223" xr:uid="{F41D0141-3630-48AC-ACBC-34FD405D525A}"/>
    <cellStyle name="Comma 3" xfId="15" xr:uid="{76B8DA9A-08B2-4472-B4DD-419864F39A80}"/>
    <cellStyle name="Comma 3 2" xfId="30" xr:uid="{02B0027A-586F-4C7D-ABA5-2954DD694000}"/>
    <cellStyle name="Comma 3 2 2" xfId="83" xr:uid="{93661927-475D-482F-B789-644F4FBBF460}"/>
    <cellStyle name="Comma 3 2 2 2" xfId="187" xr:uid="{79489EB2-4CF4-457E-8898-E1741298E600}"/>
    <cellStyle name="Comma 3 2 3" xfId="135" xr:uid="{1546804B-4433-4F5B-8DC1-ED0B652F1446}"/>
    <cellStyle name="Comma 3 2 4" xfId="240" xr:uid="{EACEFA37-586B-4C63-9707-68222454071D}"/>
    <cellStyle name="Comma 3 3" xfId="43" xr:uid="{4BDA88A1-A8D5-4C3F-A8F7-68FC5DED88FF}"/>
    <cellStyle name="Comma 3 3 2" xfId="96" xr:uid="{3EA0907D-386E-413C-9666-7414AF8A3D5C}"/>
    <cellStyle name="Comma 3 3 2 2" xfId="200" xr:uid="{392C1EE3-F4FA-40FF-8C44-B01F65F31BC1}"/>
    <cellStyle name="Comma 3 3 3" xfId="148" xr:uid="{E0DC9BD0-313A-4C2D-B775-1DDD7D75272B}"/>
    <cellStyle name="Comma 3 3 4" xfId="253" xr:uid="{FB270605-7FFC-415D-B530-375BCA03C0B0}"/>
    <cellStyle name="Comma 3 4" xfId="56" xr:uid="{B09FCED8-BED9-42B7-BB78-161F0B7F8B90}"/>
    <cellStyle name="Comma 3 4 2" xfId="109" xr:uid="{C632F6D6-E091-48A6-9D3C-AD73B84FDB3F}"/>
    <cellStyle name="Comma 3 4 2 2" xfId="213" xr:uid="{498F54B2-0453-421C-A0E9-D365CD79EADE}"/>
    <cellStyle name="Comma 3 4 3" xfId="161" xr:uid="{CA62DAE4-03A9-4B10-BFF1-DE4872B5D121}"/>
    <cellStyle name="Comma 3 4 4" xfId="266" xr:uid="{6DA2E441-0A57-46F8-B279-6029ED30628F}"/>
    <cellStyle name="Comma 3 5" xfId="69" xr:uid="{56E52F62-DB45-4D00-B7B7-71104D465E5A}"/>
    <cellStyle name="Comma 3 5 2" xfId="174" xr:uid="{7F22C802-09C7-41A3-B67A-D97AE8ADE826}"/>
    <cellStyle name="Comma 3 6" xfId="122" xr:uid="{2BD3B078-C24D-4CAC-9983-A8C7C5800EB5}"/>
    <cellStyle name="Comma 3 7" xfId="227" xr:uid="{B695A32B-3A0A-46F5-B82B-16CBCA979749}"/>
    <cellStyle name="Comma 4" xfId="19" xr:uid="{01C9B6B5-CAD2-42BE-9328-E6CFCA1451A3}"/>
    <cellStyle name="Comma 4 2" xfId="73" xr:uid="{115BD177-35E4-4BCA-8EB2-A0C0BCCF6D5A}"/>
    <cellStyle name="Comma 4 2 2" xfId="178" xr:uid="{AC25D504-F57F-42C0-9FAB-14231EA846B8}"/>
    <cellStyle name="Comma 4 3" xfId="126" xr:uid="{47409C8A-150D-4F1C-A574-A80D3DA415CF}"/>
    <cellStyle name="Comma 4 4" xfId="231" xr:uid="{029E195F-3D16-4623-9BA4-37966FD6182F}"/>
    <cellStyle name="Comma 5" xfId="34" xr:uid="{FC2EA1A0-2E95-4A3A-B288-DB0D80780DD7}"/>
    <cellStyle name="Comma 5 2" xfId="87" xr:uid="{A0D60F37-65C1-462F-B848-6C8BC7F365F6}"/>
    <cellStyle name="Comma 5 2 2" xfId="191" xr:uid="{2248A49A-4274-402C-B686-A1BE7CC4369D}"/>
    <cellStyle name="Comma 5 3" xfId="139" xr:uid="{3304B048-1597-4AE0-8888-73AD1F4FC30B}"/>
    <cellStyle name="Comma 5 4" xfId="244" xr:uid="{EAD19896-2794-469D-AF74-1F5C383919BD}"/>
    <cellStyle name="Comma 6" xfId="47" xr:uid="{FF4E17F3-0B7D-4180-AA5F-4F0A8E4F37BA}"/>
    <cellStyle name="Comma 6 2" xfId="100" xr:uid="{018514BF-9F8C-4D90-AA5F-8CFDB84E7EBD}"/>
    <cellStyle name="Comma 6 2 2" xfId="204" xr:uid="{99A8C003-CDEB-42CD-B955-A1BF31B1D90B}"/>
    <cellStyle name="Comma 6 3" xfId="152" xr:uid="{0558548E-F94C-4176-B4DD-C1C88CEB8992}"/>
    <cellStyle name="Comma 6 4" xfId="257" xr:uid="{2D94F6BA-C9D8-4F79-925F-B83D9FC87660}"/>
    <cellStyle name="Comma 7" xfId="61" xr:uid="{D00C6B02-7663-4C81-9C9E-A4793CB32E3D}"/>
    <cellStyle name="Comma 7 2" xfId="165" xr:uid="{A018D7BA-B0E6-4C00-8263-973EB8F0BAAA}"/>
    <cellStyle name="Comma 7 3" xfId="271" xr:uid="{5AC3E9CC-0D5E-4576-B7C8-9AA12532045A}"/>
    <cellStyle name="Comma 8" xfId="114" xr:uid="{CE551F52-CC4C-413D-8CD6-113B4AB1B014}"/>
    <cellStyle name="Comma 9" xfId="218" xr:uid="{FFCF800E-C7F4-4CDA-BF36-388EFBA6FB40}"/>
    <cellStyle name="Normal" xfId="0" builtinId="0"/>
    <cellStyle name="Normal 10" xfId="1" xr:uid="{00000000-0005-0000-0000-000001000000}"/>
    <cellStyle name="Normal 10 2" xfId="60" xr:uid="{377BD39E-32DF-4B6D-AF2B-A19A83DFFD92}"/>
    <cellStyle name="Normal 10 3" xfId="270" xr:uid="{87AB1928-7CB0-47FC-9FE6-D6432215102B}"/>
    <cellStyle name="Normal 11" xfId="59" xr:uid="{5E337907-137F-463F-AF95-82A1345DFB5B}"/>
    <cellStyle name="Normal 11 2" xfId="269" xr:uid="{6EC469F7-6D3E-4A62-A0C8-2604DCBFAD47}"/>
    <cellStyle name="Normal 11 3" xfId="164" xr:uid="{E6F520B5-305A-4306-894E-268E945058BA}"/>
    <cellStyle name="Normal 12" xfId="113" xr:uid="{3ECCC60A-79CD-447F-9D10-79B6262DE608}"/>
    <cellStyle name="Normal 13" xfId="112" xr:uid="{6DD62A8F-34DB-4557-A43F-DDBDEDC77AA5}"/>
    <cellStyle name="Normal 13 2" xfId="216" xr:uid="{E80FCCD6-2682-498A-AFEB-BEE6E5AEA71D}"/>
    <cellStyle name="Normal 14" xfId="217" xr:uid="{910BB67A-8C37-4FF4-86C6-3A8BDA8F1389}"/>
    <cellStyle name="Normal 15" xfId="6" xr:uid="{E4E30EEE-513E-4FE5-8E80-3FB54DC4C044}"/>
    <cellStyle name="Normal 2" xfId="5" xr:uid="{A5C37970-9625-4A36-A784-7F0AF621C551}"/>
    <cellStyle name="Normal 2 2" xfId="24" xr:uid="{E78FD6C9-A4DC-4633-B004-7597B71A0FEF}"/>
    <cellStyle name="Normal 2 2 2" xfId="77" xr:uid="{95ACC472-CDD2-4F94-8987-AF7074AF452B}"/>
    <cellStyle name="Normal 2 2 2 2" xfId="181" xr:uid="{2CC49099-AE50-410A-B742-C1D1645EC478}"/>
    <cellStyle name="Normal 2 2 3" xfId="129" xr:uid="{03A84A0B-9EF3-4490-8B8C-C78EE9E53042}"/>
    <cellStyle name="Normal 2 2 4" xfId="234" xr:uid="{443B5CB8-B231-48F0-88E5-A0E06333D402}"/>
    <cellStyle name="Normal 2 3" xfId="37" xr:uid="{00C3A599-E1E1-4E9B-B588-45CE85D1BFDA}"/>
    <cellStyle name="Normal 2 3 2" xfId="90" xr:uid="{992748E6-0B89-40B4-AA0E-273476747F4B}"/>
    <cellStyle name="Normal 2 3 2 2" xfId="194" xr:uid="{315241E6-2A2D-4933-82F1-621BB9441396}"/>
    <cellStyle name="Normal 2 3 3" xfId="142" xr:uid="{DB6A1520-6282-4039-9D51-352E7899C29E}"/>
    <cellStyle name="Normal 2 3 4" xfId="247" xr:uid="{3A76A963-6E87-41B8-B304-FB0ADD8602BA}"/>
    <cellStyle name="Normal 2 4" xfId="50" xr:uid="{E6C5D747-D586-46DA-8312-CD6BF274D636}"/>
    <cellStyle name="Normal 2 4 2" xfId="103" xr:uid="{0F1797AC-B28F-4744-86DE-FADCE56BCF79}"/>
    <cellStyle name="Normal 2 4 2 2" xfId="207" xr:uid="{33C291EB-9C83-42AD-BB8C-087E84A4BDFB}"/>
    <cellStyle name="Normal 2 4 3" xfId="155" xr:uid="{C74AA380-2FE8-43CD-A25D-A2D8FA939EA4}"/>
    <cellStyle name="Normal 2 4 4" xfId="260" xr:uid="{F2D18919-653D-4AA2-BAE4-0411672C0129}"/>
    <cellStyle name="Normal 2 5" xfId="9" xr:uid="{C80D4D3A-0CB0-4BF3-83F1-7C2EF32540A7}"/>
    <cellStyle name="Normal 2 5 2" xfId="168" xr:uid="{B135A397-CC75-4411-915F-A522C85A5FA5}"/>
    <cellStyle name="Normal 2 6" xfId="116" xr:uid="{D5261B13-22F7-47D0-A946-E9169C79DE3A}"/>
    <cellStyle name="Normal 2 7" xfId="221" xr:uid="{B26CB06C-5C9F-425B-A68C-411F9865B733}"/>
    <cellStyle name="Normal 3" xfId="10" xr:uid="{AEF04B75-06BB-4C61-B2A7-4D2B22BC6C0D}"/>
    <cellStyle name="Normal 3 2" xfId="25" xr:uid="{B37EDFC4-F135-493F-A2AD-5B34D963BA76}"/>
    <cellStyle name="Normal 3 2 2" xfId="78" xr:uid="{0CE8D76F-C374-471D-A8CE-D1E1B3FBF68E}"/>
    <cellStyle name="Normal 3 2 2 2" xfId="182" xr:uid="{B98FBC81-EE92-4EF6-AB88-086AAB71C852}"/>
    <cellStyle name="Normal 3 2 3" xfId="130" xr:uid="{7E7BA12E-4090-4B52-BB08-ED260EF59F70}"/>
    <cellStyle name="Normal 3 2 4" xfId="235" xr:uid="{B5FE689D-836A-4116-B09D-E07AED0CF17D}"/>
    <cellStyle name="Normal 3 3" xfId="38" xr:uid="{B40C6B82-0355-4F31-8787-B26A065B2ABF}"/>
    <cellStyle name="Normal 3 3 2" xfId="91" xr:uid="{522B35B8-E727-4D7C-BD8F-32957E37E3E1}"/>
    <cellStyle name="Normal 3 3 2 2" xfId="195" xr:uid="{5A85FF6A-016C-4E48-AF1E-25D20EBF4493}"/>
    <cellStyle name="Normal 3 3 3" xfId="143" xr:uid="{7C842560-36FC-4219-AC7F-861AF7EF0F5A}"/>
    <cellStyle name="Normal 3 3 4" xfId="248" xr:uid="{A90BDABD-B80B-45FE-9F16-A04010F4C136}"/>
    <cellStyle name="Normal 3 4" xfId="51" xr:uid="{74C6FC0B-F1CD-4143-AFA3-06CE231735A4}"/>
    <cellStyle name="Normal 3 4 2" xfId="104" xr:uid="{2CCC4C9D-0088-4633-947B-2EE475A641C9}"/>
    <cellStyle name="Normal 3 4 2 2" xfId="208" xr:uid="{81B062C7-79BD-4712-B110-DC9E6EAA325B}"/>
    <cellStyle name="Normal 3 4 3" xfId="156" xr:uid="{31976F24-41AD-4609-BA8D-43F3C611B972}"/>
    <cellStyle name="Normal 3 4 4" xfId="261" xr:uid="{08FF4F6E-9818-4FD3-9A2D-C531142A844A}"/>
    <cellStyle name="Normal 3 5" xfId="64" xr:uid="{CC7A3BD9-EB1A-46D0-B668-526C968D5DBD}"/>
    <cellStyle name="Normal 3 5 2" xfId="169" xr:uid="{ABE3BF6D-3456-44B2-8DD9-B7248F258FCA}"/>
    <cellStyle name="Normal 3 6" xfId="117" xr:uid="{E4C6EABF-7DC1-4235-84AF-05DD7AB1E6AB}"/>
    <cellStyle name="Normal 3 7" xfId="222" xr:uid="{B373B2F2-AC49-4F9C-8248-6D1A5B6C7E02}"/>
    <cellStyle name="Normal 4" xfId="14" xr:uid="{18C692B4-A9CB-4322-8BFC-692B364D4FAE}"/>
    <cellStyle name="Normal 4 2" xfId="29" xr:uid="{593F0DAC-9261-4E15-85F8-D270FEE8185D}"/>
    <cellStyle name="Normal 4 2 2" xfId="82" xr:uid="{6814E049-B739-4C78-8AA1-0BA5F746FFCF}"/>
    <cellStyle name="Normal 4 2 2 2" xfId="186" xr:uid="{0B341859-8C0C-452B-945F-267BEDB2FC83}"/>
    <cellStyle name="Normal 4 2 3" xfId="134" xr:uid="{D49E9F96-1DE8-42E2-B96B-BED63B3FDD59}"/>
    <cellStyle name="Normal 4 2 4" xfId="239" xr:uid="{C1357D0F-D559-4057-9206-AA8CD36EBBBE}"/>
    <cellStyle name="Normal 4 3" xfId="42" xr:uid="{FCB113B2-CB5A-4B56-993D-6AE84E37AEBB}"/>
    <cellStyle name="Normal 4 3 2" xfId="95" xr:uid="{F99A9525-DA02-4CD3-ABDD-7525876BBEB0}"/>
    <cellStyle name="Normal 4 3 2 2" xfId="199" xr:uid="{6E17DDC5-9E1F-4AE8-980E-0C44F271367D}"/>
    <cellStyle name="Normal 4 3 3" xfId="147" xr:uid="{CF19E3AE-D6CB-4BEE-8136-E8EF8FD1EAF4}"/>
    <cellStyle name="Normal 4 3 4" xfId="252" xr:uid="{11611503-9151-4F16-824D-95DE1C8B5AE9}"/>
    <cellStyle name="Normal 4 4" xfId="55" xr:uid="{260A15D9-9678-478D-8645-A959122C6FEE}"/>
    <cellStyle name="Normal 4 4 2" xfId="108" xr:uid="{B6867D77-D703-4CBC-932B-055A9AEF63C1}"/>
    <cellStyle name="Normal 4 4 2 2" xfId="212" xr:uid="{9720212A-EED3-432E-8FE1-83799DB9435C}"/>
    <cellStyle name="Normal 4 4 3" xfId="160" xr:uid="{86D8B6FF-C6ED-47CA-B6EC-3CF5B1BC7B40}"/>
    <cellStyle name="Normal 4 4 4" xfId="265" xr:uid="{9F02E57E-11FB-47DF-AAEE-C2079F8BAAA3}"/>
    <cellStyle name="Normal 4 5" xfId="68" xr:uid="{2F3FE81B-DEF0-4C3F-861E-6C9C0C379378}"/>
    <cellStyle name="Normal 4 5 2" xfId="173" xr:uid="{E22160A5-D2B4-48F0-B190-72A186F89BF7}"/>
    <cellStyle name="Normal 4 6" xfId="121" xr:uid="{D88AC42E-E76D-4F52-9A5F-8AD8DF09E23A}"/>
    <cellStyle name="Normal 4 7" xfId="226" xr:uid="{3C00C742-72F2-43AB-9495-47A225EAF5E3}"/>
    <cellStyle name="Normal 5" xfId="22" xr:uid="{8CA34577-5789-4637-B4D8-29AACAC3855A}"/>
    <cellStyle name="Normal 5 2" xfId="76" xr:uid="{7B770A4A-7BF3-4B0B-B0CA-F65626A84519}"/>
    <cellStyle name="Normal 6" xfId="18" xr:uid="{8603FBB0-59D2-4C7F-824C-511BCE831D9B}"/>
    <cellStyle name="Normal 6 2" xfId="72" xr:uid="{B7A45174-C8CC-483C-BEC4-2CD45EB9F744}"/>
    <cellStyle name="Normal 6 2 2" xfId="177" xr:uid="{117EF404-9224-418E-BD8B-E0D0D61EA579}"/>
    <cellStyle name="Normal 6 3" xfId="125" xr:uid="{4C6B93D2-5C71-4496-9781-4BC68BB93A76}"/>
    <cellStyle name="Normal 6 4" xfId="230" xr:uid="{FA5603CD-F6B6-40F5-BF74-6B11410793F3}"/>
    <cellStyle name="Normal 7" xfId="33" xr:uid="{1B16578C-E319-44AF-A3C3-7D75EEDB3CB6}"/>
    <cellStyle name="Normal 7 2" xfId="86" xr:uid="{72E56468-848C-4B44-BA7B-77CE9989B92B}"/>
    <cellStyle name="Normal 7 2 2" xfId="190" xr:uid="{69EC521B-C7FC-430E-BA3C-0C34291938D3}"/>
    <cellStyle name="Normal 7 3" xfId="138" xr:uid="{EE0B612C-54C1-462F-9DBA-005CD7679BBA}"/>
    <cellStyle name="Normal 7 4" xfId="243" xr:uid="{9166CD5B-F47F-4E2C-8225-6558D3B688EC}"/>
    <cellStyle name="Normal 8" xfId="46" xr:uid="{226F8D0E-DA46-465A-A55B-90E955598E51}"/>
    <cellStyle name="Normal 8 2" xfId="99" xr:uid="{EEAB7EC8-456D-4534-94D1-AFCA3C96A849}"/>
    <cellStyle name="Normal 8 2 2" xfId="203" xr:uid="{73F89B24-6146-4251-A876-7C5D0F5548FE}"/>
    <cellStyle name="Normal 8 3" xfId="151" xr:uid="{EF2F0841-EC0A-42E1-9564-7E69519E5738}"/>
    <cellStyle name="Normal 8 4" xfId="256" xr:uid="{7A10CEC4-00E7-4B18-A62E-2AB577DEF0EB}"/>
    <cellStyle name="Normal 9" xfId="7" xr:uid="{26A30BEB-93E2-416B-A361-AF820E46ED47}"/>
    <cellStyle name="Normale_Scen_UC_IND-StrucConst" xfId="2" xr:uid="{00000000-0005-0000-0000-000002000000}"/>
    <cellStyle name="Percent" xfId="4" builtinId="5"/>
    <cellStyle name="Percent 10" xfId="115" xr:uid="{852ABC34-5A68-4D7A-96CB-E03FE2FA73A4}"/>
    <cellStyle name="Percent 11" xfId="219" xr:uid="{A32C2B8F-B95F-4DD8-9F18-AC5605A52A53}"/>
    <cellStyle name="Percent 2" xfId="12" xr:uid="{2A9E74BA-7AF3-4CDC-B62C-0572EDA6D39C}"/>
    <cellStyle name="Percent 2 2" xfId="27" xr:uid="{D6AA3A45-715A-431D-98A1-4BD77B495C3A}"/>
    <cellStyle name="Percent 2 2 2" xfId="80" xr:uid="{7A82C7B4-D71B-4480-9B5F-CA2875B3E57C}"/>
    <cellStyle name="Percent 2 2 2 2" xfId="184" xr:uid="{57D7AC1B-1359-4A99-B22C-EA7994162E44}"/>
    <cellStyle name="Percent 2 2 3" xfId="132" xr:uid="{04CF1408-A7AA-4EFF-BEAC-2505924779CB}"/>
    <cellStyle name="Percent 2 2 4" xfId="237" xr:uid="{6BC60888-0502-4F96-BD40-82B9E81CD040}"/>
    <cellStyle name="Percent 2 3" xfId="40" xr:uid="{0D504E83-3952-436B-B5D8-D0323C836BEC}"/>
    <cellStyle name="Percent 2 3 2" xfId="93" xr:uid="{824EDA03-465E-4BF3-8B94-6AF88FCE4D9F}"/>
    <cellStyle name="Percent 2 3 2 2" xfId="197" xr:uid="{94B959EC-E2BD-474F-A1A4-1F9CC7CCE9C5}"/>
    <cellStyle name="Percent 2 3 3" xfId="145" xr:uid="{3CB15CF2-42E0-4063-943A-381B5758C4FF}"/>
    <cellStyle name="Percent 2 3 4" xfId="250" xr:uid="{B6C32C1C-7C06-4821-97DB-9359209F6C37}"/>
    <cellStyle name="Percent 2 4" xfId="53" xr:uid="{CB8E036B-7741-4ABE-B365-FF8C26E074C1}"/>
    <cellStyle name="Percent 2 4 2" xfId="106" xr:uid="{641B30FB-3053-419B-96EC-789AD9756B5F}"/>
    <cellStyle name="Percent 2 4 2 2" xfId="210" xr:uid="{464C32FC-B333-4050-A66F-80E9EE848DAE}"/>
    <cellStyle name="Percent 2 4 3" xfId="158" xr:uid="{43407A40-1E46-4CE4-B637-5145E2151B64}"/>
    <cellStyle name="Percent 2 4 4" xfId="263" xr:uid="{32D10574-4A61-4F84-931B-DE514356210D}"/>
    <cellStyle name="Percent 2 5" xfId="66" xr:uid="{7E9EA562-BB29-45A6-AD9A-4F51E4C6B5A8}"/>
    <cellStyle name="Percent 2 5 2" xfId="171" xr:uid="{191975A9-C8A3-4D52-9A3B-6C1DC459CBA7}"/>
    <cellStyle name="Percent 2 6" xfId="119" xr:uid="{CA3A8BDD-B918-468A-A1D1-98D83AA5E8DD}"/>
    <cellStyle name="Percent 2 7" xfId="224" xr:uid="{EB571317-501C-46C8-B26F-04B8D6847862}"/>
    <cellStyle name="Percent 3" xfId="16" xr:uid="{76D5AF9D-499F-45BD-8639-CE348C5D1EC8}"/>
    <cellStyle name="Percent 3 2" xfId="31" xr:uid="{76A66392-D0CE-42BA-A918-5FA49EB6E590}"/>
    <cellStyle name="Percent 3 2 2" xfId="84" xr:uid="{2686A3CA-44BD-47AE-984D-39ADD6212EC0}"/>
    <cellStyle name="Percent 3 2 2 2" xfId="188" xr:uid="{95BB758C-27C0-4ED2-8500-27D4E170F7AF}"/>
    <cellStyle name="Percent 3 2 3" xfId="136" xr:uid="{58CAFA9E-2913-4A9A-A30D-5DCE6044C448}"/>
    <cellStyle name="Percent 3 2 4" xfId="241" xr:uid="{9E66D9FB-A6CB-4375-86EF-68DA1E1596C3}"/>
    <cellStyle name="Percent 3 3" xfId="44" xr:uid="{1FFA8FA9-EF2E-404C-AF20-5478530BE844}"/>
    <cellStyle name="Percent 3 3 2" xfId="97" xr:uid="{D8135059-FB3C-4858-B983-F09D3A63FE54}"/>
    <cellStyle name="Percent 3 3 2 2" xfId="201" xr:uid="{9D44CC36-B6F9-4231-8A38-C993BF490434}"/>
    <cellStyle name="Percent 3 3 3" xfId="149" xr:uid="{9A3C956F-76E8-4195-9181-793E1878660C}"/>
    <cellStyle name="Percent 3 3 4" xfId="254" xr:uid="{EFE69707-C23C-4A8A-A3BC-5154C239D0D2}"/>
    <cellStyle name="Percent 3 4" xfId="57" xr:uid="{0ECBCBA8-B999-4C73-8DE3-FE226ECCBF41}"/>
    <cellStyle name="Percent 3 4 2" xfId="110" xr:uid="{FEFF1B59-248A-459F-9A70-9B6D556AA575}"/>
    <cellStyle name="Percent 3 4 2 2" xfId="214" xr:uid="{A1420160-82BB-49BF-BC34-4CCE62D629DF}"/>
    <cellStyle name="Percent 3 4 3" xfId="162" xr:uid="{9B3E5CF0-4292-4D85-A06F-8CE58629C33E}"/>
    <cellStyle name="Percent 3 4 4" xfId="267" xr:uid="{7A1EEF0B-94AC-42F3-BA17-54C013152F30}"/>
    <cellStyle name="Percent 3 5" xfId="70" xr:uid="{83A82E59-E7E2-4614-A1B1-10E0599C958A}"/>
    <cellStyle name="Percent 3 5 2" xfId="175" xr:uid="{6A6F034E-DDC6-49A1-8516-E17E6744E789}"/>
    <cellStyle name="Percent 3 6" xfId="123" xr:uid="{C49B7AD3-35EB-40BC-8485-45A8BB9A23BA}"/>
    <cellStyle name="Percent 3 7" xfId="228" xr:uid="{A3E77198-087C-45FF-9627-CDA4489A8173}"/>
    <cellStyle name="Percent 4" xfId="23" xr:uid="{BF51E0E3-D646-4AB2-B9B6-ABD90040AA81}"/>
    <cellStyle name="Percent 5" xfId="20" xr:uid="{5DA3B8E8-079B-49AB-815B-B70E6E91CDEB}"/>
    <cellStyle name="Percent 5 2" xfId="74" xr:uid="{A5F6BC99-5332-4D14-91CA-535152C8402B}"/>
    <cellStyle name="Percent 5 2 2" xfId="179" xr:uid="{7847E903-BD6B-403C-9D49-423F3EAB47D4}"/>
    <cellStyle name="Percent 5 3" xfId="127" xr:uid="{8D1B879C-AA79-4C74-8807-FF9FF859E329}"/>
    <cellStyle name="Percent 5 4" xfId="232" xr:uid="{DFE2646D-3768-4366-AE04-E0AD6E917BE0}"/>
    <cellStyle name="Percent 6" xfId="35" xr:uid="{68004CDB-4A8A-4A68-9346-CB93376A0690}"/>
    <cellStyle name="Percent 6 2" xfId="88" xr:uid="{4EA77E91-4D49-4D7F-8D66-E9ABE0455F42}"/>
    <cellStyle name="Percent 6 2 2" xfId="192" xr:uid="{718FC906-72BA-4C74-95E7-979CE1FD3D80}"/>
    <cellStyle name="Percent 6 3" xfId="140" xr:uid="{77DCA4C6-98B2-4DD9-8D3C-304F6717CDB4}"/>
    <cellStyle name="Percent 6 4" xfId="245" xr:uid="{E104A59F-BE0B-45FC-A334-6BDD173BACB7}"/>
    <cellStyle name="Percent 7" xfId="48" xr:uid="{19AECD2F-9D80-4316-91CF-15BB697DAF0D}"/>
    <cellStyle name="Percent 7 2" xfId="101" xr:uid="{6F235BBE-BEE4-48E5-9BF5-FD65DC580A51}"/>
    <cellStyle name="Percent 7 2 2" xfId="205" xr:uid="{A46095DD-EA7D-4E72-993E-6495FC624028}"/>
    <cellStyle name="Percent 7 3" xfId="153" xr:uid="{D1A57C8D-42B1-487D-8953-6D067966274A}"/>
    <cellStyle name="Percent 7 4" xfId="258" xr:uid="{515E26B1-F343-4441-BCA9-E84652393AA0}"/>
    <cellStyle name="Percent 8" xfId="8" xr:uid="{30BEB707-1B18-4B5A-AE8C-3B57D60F63F8}"/>
    <cellStyle name="Percent 9" xfId="62" xr:uid="{8B30DA1A-9576-4D63-9C44-DF472981A9B0}"/>
    <cellStyle name="Percent 9 2" xfId="166" xr:uid="{C3917AE5-9583-4401-8A41-2611A036149B}"/>
    <cellStyle name="Percent 9 3" xfId="272" xr:uid="{4F217237-D0D7-4DC7-BAAB-DA9E3E000C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1265" name="Drop Dow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0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1EA-1C7A-4D34-A01F-F78117DFF5FC}">
  <dimension ref="A3:AD37"/>
  <sheetViews>
    <sheetView workbookViewId="0">
      <selection activeCell="K30" sqref="K30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/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25">
      <c r="A5" t="s">
        <v>26</v>
      </c>
      <c r="C5" s="14" t="s">
        <v>27</v>
      </c>
      <c r="D5" s="14" t="s">
        <v>243</v>
      </c>
      <c r="E5" s="11" t="str">
        <f>A11</f>
        <v>IE-CW</v>
      </c>
      <c r="F5" s="11" t="str">
        <f>A16</f>
        <v>IE-D</v>
      </c>
      <c r="G5" s="11" t="str">
        <f>A19</f>
        <v>IE-KE</v>
      </c>
      <c r="H5" s="11" t="str">
        <f>A20</f>
        <v>IE-KK</v>
      </c>
      <c r="I5" s="11" t="str">
        <f>A21</f>
        <v>IE-LS</v>
      </c>
      <c r="J5" s="11" t="str">
        <f>A24</f>
        <v>IE-LD</v>
      </c>
      <c r="K5" s="11" t="str">
        <f>A25</f>
        <v>IE-LH</v>
      </c>
      <c r="L5" s="11" t="str">
        <f>A27</f>
        <v>IE-MH</v>
      </c>
      <c r="M5" s="11" t="str">
        <f>A29</f>
        <v>IE-OY</v>
      </c>
      <c r="N5" s="11" t="str">
        <f>A34</f>
        <v>IE-WH</v>
      </c>
      <c r="O5" s="11" t="str">
        <f>A35</f>
        <v>IE-WX</v>
      </c>
      <c r="P5" s="11" t="str">
        <f>A36</f>
        <v>IE-WW</v>
      </c>
      <c r="Q5" s="11" t="str">
        <f>A13</f>
        <v>IE-CE</v>
      </c>
      <c r="R5" s="11" t="str">
        <f>A14</f>
        <v>IE-CO</v>
      </c>
      <c r="S5" s="11" t="str">
        <f>A18</f>
        <v>IE-KY</v>
      </c>
      <c r="T5" s="11" t="str">
        <f>A23</f>
        <v>IE-LK</v>
      </c>
      <c r="U5" s="11" t="str">
        <f>A32</f>
        <v>IE-TA</v>
      </c>
      <c r="V5" s="11" t="str">
        <f>A33</f>
        <v>IE-WD</v>
      </c>
      <c r="W5" s="11" t="str">
        <f>A17</f>
        <v>IE-G</v>
      </c>
      <c r="X5" s="11" t="str">
        <f>A22</f>
        <v>IE-LM</v>
      </c>
      <c r="Y5" s="11" t="str">
        <f>A26</f>
        <v>IE-MO</v>
      </c>
      <c r="Z5" s="11" t="str">
        <f>A30</f>
        <v>IE-RN</v>
      </c>
      <c r="AA5" s="11" t="str">
        <f>A31</f>
        <v>IE-SO</v>
      </c>
      <c r="AB5" s="11" t="str">
        <f>A12</f>
        <v>IE-CN</v>
      </c>
      <c r="AC5" s="11" t="str">
        <f>A15</f>
        <v>IE-DL</v>
      </c>
      <c r="AD5" s="11" t="str">
        <f>A28</f>
        <v>IE-MN</v>
      </c>
    </row>
    <row r="6" spans="1:30" x14ac:dyDescent="0.25">
      <c r="A6" t="s">
        <v>28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29</v>
      </c>
      <c r="C7" s="11" t="str">
        <f>"*"&amp;C5</f>
        <v>*IE</v>
      </c>
      <c r="D7" s="11" t="str">
        <f>D5</f>
        <v>*National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5" t="s">
        <v>30</v>
      </c>
      <c r="B10" s="15" t="s">
        <v>31</v>
      </c>
    </row>
    <row r="11" spans="1:30" x14ac:dyDescent="0.25">
      <c r="A11" s="16" t="s">
        <v>32</v>
      </c>
      <c r="B11" s="16" t="s">
        <v>33</v>
      </c>
    </row>
    <row r="12" spans="1:30" x14ac:dyDescent="0.25">
      <c r="A12" s="17" t="s">
        <v>34</v>
      </c>
      <c r="B12" s="17" t="s">
        <v>35</v>
      </c>
    </row>
    <row r="13" spans="1:30" x14ac:dyDescent="0.25">
      <c r="A13" s="17" t="s">
        <v>36</v>
      </c>
      <c r="B13" s="17" t="s">
        <v>37</v>
      </c>
    </row>
    <row r="14" spans="1:30" x14ac:dyDescent="0.25">
      <c r="A14" s="17" t="s">
        <v>38</v>
      </c>
      <c r="B14" s="17" t="s">
        <v>39</v>
      </c>
    </row>
    <row r="15" spans="1:30" x14ac:dyDescent="0.25">
      <c r="A15" s="17" t="s">
        <v>40</v>
      </c>
      <c r="B15" s="17" t="s">
        <v>41</v>
      </c>
    </row>
    <row r="16" spans="1:30" x14ac:dyDescent="0.25">
      <c r="A16" s="17" t="s">
        <v>42</v>
      </c>
      <c r="B16" s="17" t="s">
        <v>43</v>
      </c>
    </row>
    <row r="17" spans="1:2" x14ac:dyDescent="0.25">
      <c r="A17" s="17" t="s">
        <v>44</v>
      </c>
      <c r="B17" s="17" t="s">
        <v>45</v>
      </c>
    </row>
    <row r="18" spans="1:2" x14ac:dyDescent="0.25">
      <c r="A18" s="17" t="s">
        <v>46</v>
      </c>
      <c r="B18" s="17" t="s">
        <v>47</v>
      </c>
    </row>
    <row r="19" spans="1:2" x14ac:dyDescent="0.25">
      <c r="A19" s="17" t="s">
        <v>48</v>
      </c>
      <c r="B19" s="17" t="s">
        <v>49</v>
      </c>
    </row>
    <row r="20" spans="1:2" x14ac:dyDescent="0.25">
      <c r="A20" s="17" t="s">
        <v>50</v>
      </c>
      <c r="B20" s="17" t="s">
        <v>51</v>
      </c>
    </row>
    <row r="21" spans="1:2" x14ac:dyDescent="0.25">
      <c r="A21" s="17" t="s">
        <v>52</v>
      </c>
      <c r="B21" s="17" t="s">
        <v>53</v>
      </c>
    </row>
    <row r="22" spans="1:2" x14ac:dyDescent="0.25">
      <c r="A22" s="17" t="s">
        <v>54</v>
      </c>
      <c r="B22" s="17" t="s">
        <v>55</v>
      </c>
    </row>
    <row r="23" spans="1:2" x14ac:dyDescent="0.25">
      <c r="A23" s="17" t="s">
        <v>56</v>
      </c>
      <c r="B23" s="17" t="s">
        <v>57</v>
      </c>
    </row>
    <row r="24" spans="1:2" x14ac:dyDescent="0.25">
      <c r="A24" s="17" t="s">
        <v>58</v>
      </c>
      <c r="B24" s="17" t="s">
        <v>59</v>
      </c>
    </row>
    <row r="25" spans="1:2" x14ac:dyDescent="0.25">
      <c r="A25" s="17" t="s">
        <v>60</v>
      </c>
      <c r="B25" s="17" t="s">
        <v>61</v>
      </c>
    </row>
    <row r="26" spans="1:2" x14ac:dyDescent="0.25">
      <c r="A26" s="17" t="s">
        <v>62</v>
      </c>
      <c r="B26" s="17" t="s">
        <v>63</v>
      </c>
    </row>
    <row r="27" spans="1:2" x14ac:dyDescent="0.25">
      <c r="A27" s="17" t="s">
        <v>64</v>
      </c>
      <c r="B27" s="17" t="s">
        <v>65</v>
      </c>
    </row>
    <row r="28" spans="1:2" x14ac:dyDescent="0.25">
      <c r="A28" s="17" t="s">
        <v>66</v>
      </c>
      <c r="B28" s="17" t="s">
        <v>67</v>
      </c>
    </row>
    <row r="29" spans="1:2" x14ac:dyDescent="0.25">
      <c r="A29" s="17" t="s">
        <v>68</v>
      </c>
      <c r="B29" s="17" t="s">
        <v>69</v>
      </c>
    </row>
    <row r="30" spans="1:2" x14ac:dyDescent="0.25">
      <c r="A30" s="17" t="s">
        <v>70</v>
      </c>
      <c r="B30" s="17" t="s">
        <v>71</v>
      </c>
    </row>
    <row r="31" spans="1:2" x14ac:dyDescent="0.25">
      <c r="A31" s="17" t="s">
        <v>72</v>
      </c>
      <c r="B31" s="17" t="s">
        <v>73</v>
      </c>
    </row>
    <row r="32" spans="1:2" x14ac:dyDescent="0.25">
      <c r="A32" s="17" t="s">
        <v>74</v>
      </c>
      <c r="B32" s="17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78</v>
      </c>
      <c r="B34" s="17" t="s">
        <v>79</v>
      </c>
    </row>
    <row r="35" spans="1:2" x14ac:dyDescent="0.25">
      <c r="A35" s="17" t="s">
        <v>80</v>
      </c>
      <c r="B35" s="17" t="s">
        <v>81</v>
      </c>
    </row>
    <row r="36" spans="1:2" x14ac:dyDescent="0.25">
      <c r="A36" s="17" t="s">
        <v>82</v>
      </c>
      <c r="B36" s="17" t="s">
        <v>83</v>
      </c>
    </row>
    <row r="37" spans="1:2" x14ac:dyDescent="0.25">
      <c r="A37" s="18" t="s">
        <v>84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zoomScaleNormal="100" workbookViewId="0">
      <selection activeCell="G20" sqref="G2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.2851562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s="19" customFormat="1" ht="21" x14ac:dyDescent="0.35">
      <c r="A1" s="32" t="s">
        <v>240</v>
      </c>
    </row>
    <row r="2" spans="1:34" s="19" customFormat="1" x14ac:dyDescent="0.25"/>
    <row r="3" spans="1:34" s="19" customFormat="1" x14ac:dyDescent="0.25"/>
    <row r="4" spans="1:34" x14ac:dyDescent="0.25">
      <c r="A4" s="19" t="s">
        <v>242</v>
      </c>
    </row>
    <row r="5" spans="1:34" x14ac:dyDescent="0.25">
      <c r="B5" s="1" t="s">
        <v>4</v>
      </c>
      <c r="G5" s="2"/>
      <c r="H5" s="3"/>
      <c r="I5" s="3"/>
      <c r="J5" s="3"/>
      <c r="K5" s="3"/>
      <c r="L5" s="3"/>
      <c r="M5" s="3"/>
      <c r="N5" s="3"/>
    </row>
    <row r="6" spans="1:34" ht="15.75" thickBot="1" x14ac:dyDescent="0.3">
      <c r="B6" s="4" t="s">
        <v>5</v>
      </c>
      <c r="C6" s="4" t="s">
        <v>3</v>
      </c>
      <c r="D6" s="4" t="s">
        <v>2</v>
      </c>
      <c r="E6" s="4" t="s">
        <v>0</v>
      </c>
      <c r="F6" s="5" t="str">
        <f>Regions!C$3</f>
        <v>IE</v>
      </c>
      <c r="G6" s="5" t="str">
        <f>Regions!E$3</f>
        <v>IE-CW</v>
      </c>
      <c r="H6" s="5" t="str">
        <f>Regions!F$3</f>
        <v>IE-D</v>
      </c>
      <c r="I6" s="5" t="str">
        <f>Regions!G$3</f>
        <v>IE-KE</v>
      </c>
      <c r="J6" s="5" t="str">
        <f>Regions!H$3</f>
        <v>IE-KK</v>
      </c>
      <c r="K6" s="5" t="str">
        <f>Regions!I$3</f>
        <v>IE-LS</v>
      </c>
      <c r="L6" s="5" t="str">
        <f>Regions!J$3</f>
        <v>IE-LD</v>
      </c>
      <c r="M6" s="5" t="str">
        <f>Regions!K$3</f>
        <v>IE-LH</v>
      </c>
      <c r="N6" s="5" t="str">
        <f>Regions!L$3</f>
        <v>IE-MH</v>
      </c>
      <c r="O6" s="5" t="str">
        <f>Regions!M$3</f>
        <v>IE-OY</v>
      </c>
      <c r="P6" s="5" t="str">
        <f>Regions!N$3</f>
        <v>IE-WH</v>
      </c>
      <c r="Q6" s="5" t="str">
        <f>Regions!O$3</f>
        <v>IE-WX</v>
      </c>
      <c r="R6" s="5" t="str">
        <f>Regions!P$3</f>
        <v>IE-WW</v>
      </c>
      <c r="S6" s="5" t="str">
        <f>Regions!Q$3</f>
        <v>IE-CE</v>
      </c>
      <c r="T6" s="5" t="str">
        <f>Regions!R$3</f>
        <v>IE-CO</v>
      </c>
      <c r="U6" s="5" t="str">
        <f>Regions!S$3</f>
        <v>IE-KY</v>
      </c>
      <c r="V6" s="5" t="str">
        <f>Regions!T$3</f>
        <v>IE-LK</v>
      </c>
      <c r="W6" s="5" t="str">
        <f>Regions!U$3</f>
        <v>IE-TA</v>
      </c>
      <c r="X6" s="5" t="str">
        <f>Regions!V$3</f>
        <v>IE-WD</v>
      </c>
      <c r="Y6" s="5" t="str">
        <f>Regions!W$3</f>
        <v>IE-G</v>
      </c>
      <c r="Z6" s="5" t="str">
        <f>Regions!X$3</f>
        <v>IE-LM</v>
      </c>
      <c r="AA6" s="5" t="str">
        <f>Regions!Y$3</f>
        <v>IE-MO</v>
      </c>
      <c r="AB6" s="5" t="str">
        <f>Regions!Z$3</f>
        <v>IE-RN</v>
      </c>
      <c r="AC6" s="5" t="str">
        <f>Regions!AA$3</f>
        <v>IE-SO</v>
      </c>
      <c r="AD6" s="5" t="str">
        <f>Regions!AB$3</f>
        <v>IE-CN</v>
      </c>
      <c r="AE6" s="5" t="str">
        <f>Regions!AC$3</f>
        <v>IE-DL</v>
      </c>
      <c r="AF6" s="5" t="str">
        <f>Regions!AD$3</f>
        <v>IE-MN</v>
      </c>
      <c r="AG6" s="6" t="s">
        <v>1</v>
      </c>
      <c r="AH6" s="6" t="s">
        <v>6</v>
      </c>
    </row>
    <row r="7" spans="1:34" x14ac:dyDescent="0.25">
      <c r="C7" t="s">
        <v>25</v>
      </c>
      <c r="D7" t="s">
        <v>24</v>
      </c>
      <c r="E7">
        <v>2020</v>
      </c>
      <c r="F7" s="41">
        <f>'New vehicle sales'!C6/1000</f>
        <v>38.232999999999997</v>
      </c>
      <c r="G7" s="24">
        <f>$F$7*'New vehicle sales'!D43</f>
        <v>0.45710685960227732</v>
      </c>
      <c r="H7" s="24">
        <f>$F$7*'New vehicle sales'!E43</f>
        <v>10.817941425680914</v>
      </c>
      <c r="I7" s="24">
        <f>$F$7*'New vehicle sales'!F43</f>
        <v>1.7864839578610465</v>
      </c>
      <c r="J7" s="24">
        <f>$F$7*'New vehicle sales'!G43</f>
        <v>0.79673343448417733</v>
      </c>
      <c r="K7" s="24">
        <f>$F$7*'New vehicle sales'!H43</f>
        <v>0.68003196247688613</v>
      </c>
      <c r="L7" s="24">
        <f>$F$7*'New vehicle sales'!I43</f>
        <v>0.32816919610278722</v>
      </c>
      <c r="M7" s="24">
        <f>$F$7*'New vehicle sales'!J43</f>
        <v>1.0348092547772767</v>
      </c>
      <c r="N7" s="24">
        <f>$F$7*'New vehicle sales'!K43</f>
        <v>1.5660076990842859</v>
      </c>
      <c r="O7" s="24">
        <f>$F$7*'New vehicle sales'!L43</f>
        <v>0.62594863840113013</v>
      </c>
      <c r="P7" s="24">
        <f>$F$7*'New vehicle sales'!M43</f>
        <v>0.71273406742946244</v>
      </c>
      <c r="Q7" s="24">
        <f>$F$7*'New vehicle sales'!N43</f>
        <v>1.2021174951410833</v>
      </c>
      <c r="R7" s="24">
        <f>$F$7*'New vehicle sales'!O43</f>
        <v>1.1435299037246951</v>
      </c>
      <c r="S7" s="24">
        <f>$F$7*'New vehicle sales'!P43</f>
        <v>0.95398134155420122</v>
      </c>
      <c r="T7" s="24">
        <f>$F$7*'New vehicle sales'!Q43</f>
        <v>4.3586855662644748</v>
      </c>
      <c r="U7" s="24">
        <f>$F$7*'New vehicle sales'!R43</f>
        <v>1.185939066101201</v>
      </c>
      <c r="V7" s="24">
        <f>$F$7*'New vehicle sales'!S43</f>
        <v>1.5648434945131779</v>
      </c>
      <c r="W7" s="24">
        <f>$F$7*'New vehicle sales'!T43</f>
        <v>1.2810505650622175</v>
      </c>
      <c r="X7" s="24">
        <f>$F$7*'New vehicle sales'!U43</f>
        <v>0.93277676036594825</v>
      </c>
      <c r="Y7" s="24">
        <f>$F$7*'New vehicle sales'!V43</f>
        <v>2.0719469186967694</v>
      </c>
      <c r="Z7" s="24">
        <f>$F$7*'New vehicle sales'!W43</f>
        <v>0.25728118121786298</v>
      </c>
      <c r="AA7" s="24">
        <f>$F$7*'New vehicle sales'!X43</f>
        <v>1.0478403169766459</v>
      </c>
      <c r="AB7" s="24">
        <f>$F$7*'New vehicle sales'!Y43</f>
        <v>0.518223585086935</v>
      </c>
      <c r="AC7" s="24">
        <f>$F$7*'New vehicle sales'!Z43</f>
        <v>0.52618032115568125</v>
      </c>
      <c r="AD7" s="24">
        <f>$F$7*'New vehicle sales'!AA43</f>
        <v>0.6116168786809365</v>
      </c>
      <c r="AE7" s="24">
        <f>$F$7*'New vehicle sales'!AB43</f>
        <v>1.2781520971300098</v>
      </c>
      <c r="AF7" s="24">
        <f>$F$7*'New vehicle sales'!AC43</f>
        <v>0.49286801242790335</v>
      </c>
      <c r="AG7" t="str">
        <f>'New vehicle sales'!B57</f>
        <v>T-CAR-ICE_DST21</v>
      </c>
      <c r="AH7" t="s">
        <v>241</v>
      </c>
    </row>
    <row r="8" spans="1:34" x14ac:dyDescent="0.25">
      <c r="C8" s="19" t="s">
        <v>25</v>
      </c>
      <c r="D8" s="19" t="s">
        <v>24</v>
      </c>
      <c r="E8" s="19">
        <v>2020</v>
      </c>
      <c r="F8" s="41">
        <f>'New vehicle sales'!C7/1000</f>
        <v>32.6</v>
      </c>
      <c r="G8" s="24">
        <f>$F$8*'New vehicle sales'!D43</f>
        <v>0.38975972649371593</v>
      </c>
      <c r="H8" s="24">
        <f>$F$8*'New vehicle sales'!E43</f>
        <v>9.2240967352077483</v>
      </c>
      <c r="I8" s="24">
        <f>$F$8*'New vehicle sales'!F43</f>
        <v>1.5232751033471117</v>
      </c>
      <c r="J8" s="24">
        <f>$F$8*'New vehicle sales'!G43</f>
        <v>0.67934794455533654</v>
      </c>
      <c r="K8" s="24">
        <f>$F$8*'New vehicle sales'!H43</f>
        <v>0.57984050366820528</v>
      </c>
      <c r="L8" s="24">
        <f>$F$8*'New vehicle sales'!I43</f>
        <v>0.27981889448776881</v>
      </c>
      <c r="M8" s="24">
        <f>$F$8*'New vehicle sales'!J43</f>
        <v>0.88234723159938333</v>
      </c>
      <c r="N8" s="24">
        <f>$F$8*'New vehicle sales'!K43</f>
        <v>1.3352823736078185</v>
      </c>
      <c r="O8" s="24">
        <f>$F$8*'New vehicle sales'!L43</f>
        <v>0.53372546260761244</v>
      </c>
      <c r="P8" s="24">
        <f>$F$8*'New vehicle sales'!M43</f>
        <v>0.60772449449952859</v>
      </c>
      <c r="Q8" s="24">
        <f>$F$8*'New vehicle sales'!N43</f>
        <v>1.0250053707948454</v>
      </c>
      <c r="R8" s="24">
        <f>$F$8*'New vehicle sales'!O43</f>
        <v>0.97504969166492472</v>
      </c>
      <c r="S8" s="24">
        <f>$F$8*'New vehicle sales'!P43</f>
        <v>0.81342797412358336</v>
      </c>
      <c r="T8" s="24">
        <f>$F$8*'New vehicle sales'!Q43</f>
        <v>3.7165053608197605</v>
      </c>
      <c r="U8" s="24">
        <f>$F$8*'New vehicle sales'!R43</f>
        <v>1.0112105656082222</v>
      </c>
      <c r="V8" s="24">
        <f>$F$8*'New vehicle sales'!S43</f>
        <v>1.3342896953189549</v>
      </c>
      <c r="W8" s="24">
        <f>$F$8*'New vehicle sales'!T43</f>
        <v>1.0923089587798052</v>
      </c>
      <c r="X8" s="24">
        <f>$F$8*'New vehicle sales'!U43</f>
        <v>0.79534753715193462</v>
      </c>
      <c r="Y8" s="24">
        <f>$F$8*'New vehicle sales'!V43</f>
        <v>1.7666798197764939</v>
      </c>
      <c r="Z8" s="24">
        <f>$F$8*'New vehicle sales'!W43</f>
        <v>0.21937505578171562</v>
      </c>
      <c r="AA8" s="24">
        <f>$F$8*'New vehicle sales'!X43</f>
        <v>0.89345838237749231</v>
      </c>
      <c r="AB8" s="24">
        <f>$F$8*'New vehicle sales'!Y43</f>
        <v>0.44187191363047851</v>
      </c>
      <c r="AC8" s="24">
        <f>$F$8*'New vehicle sales'!Z43</f>
        <v>0.44865635628057465</v>
      </c>
      <c r="AD8" s="24">
        <f>$F$8*'New vehicle sales'!AA43</f>
        <v>0.52150525056884189</v>
      </c>
      <c r="AE8" s="24">
        <f>$F$8*'New vehicle sales'!AB43</f>
        <v>1.0898375321433926</v>
      </c>
      <c r="AF8" s="24">
        <f>$F$8*'New vehicle sales'!AC43</f>
        <v>0.42025206510474333</v>
      </c>
      <c r="AG8" t="str">
        <f>'New vehicle sales'!B56</f>
        <v>T-CAR-ICE_GSL21</v>
      </c>
      <c r="AH8" s="19" t="s">
        <v>241</v>
      </c>
    </row>
    <row r="9" spans="1:34" x14ac:dyDescent="0.25">
      <c r="C9" s="19" t="s">
        <v>25</v>
      </c>
      <c r="D9" s="19" t="s">
        <v>24</v>
      </c>
      <c r="E9" s="19">
        <v>2020</v>
      </c>
      <c r="F9" s="41">
        <f>'New vehicle sales'!C8/1000</f>
        <v>10.474</v>
      </c>
      <c r="G9" s="24">
        <f>$F$9*'New vehicle sales'!D43</f>
        <v>0.12522525691089512</v>
      </c>
      <c r="H9" s="24">
        <f>$F$9*'New vehicle sales'!E43</f>
        <v>2.9635947608762563</v>
      </c>
      <c r="I9" s="24">
        <f>$F$9*'New vehicle sales'!F43</f>
        <v>0.4894105347379647</v>
      </c>
      <c r="J9" s="24">
        <f>$F$9*'New vehicle sales'!G43</f>
        <v>0.21826657580590783</v>
      </c>
      <c r="K9" s="24">
        <f>$F$9*'New vehicle sales'!H43</f>
        <v>0.18629599495155771</v>
      </c>
      <c r="L9" s="24">
        <f>$F$9*'New vehicle sales'!I43</f>
        <v>8.9902549106284979E-2</v>
      </c>
      <c r="M9" s="24">
        <f>$F$9*'New vehicle sales'!J43</f>
        <v>0.28348788048380186</v>
      </c>
      <c r="N9" s="24">
        <f>$F$9*'New vehicle sales'!K43</f>
        <v>0.42901066199902738</v>
      </c>
      <c r="O9" s="24">
        <f>$F$9*'New vehicle sales'!L43</f>
        <v>0.17147976979607768</v>
      </c>
      <c r="P9" s="24">
        <f>$F$9*'New vehicle sales'!M43</f>
        <v>0.19525479617754793</v>
      </c>
      <c r="Q9" s="24">
        <f>$F$9*'New vehicle sales'!N43</f>
        <v>0.32932227772101874</v>
      </c>
      <c r="R9" s="24">
        <f>$F$9*'New vehicle sales'!O43</f>
        <v>0.31327210032203745</v>
      </c>
      <c r="S9" s="24">
        <f>$F$9*'New vehicle sales'!P43</f>
        <v>0.26134492641013535</v>
      </c>
      <c r="T9" s="24">
        <f>$F$9*'New vehicle sales'!Q43</f>
        <v>1.1940698512032568</v>
      </c>
      <c r="U9" s="24">
        <f>$F$9*'New vehicle sales'!R43</f>
        <v>0.32489016761289935</v>
      </c>
      <c r="V9" s="24">
        <f>$F$9*'New vehicle sales'!S43</f>
        <v>0.4286917260359121</v>
      </c>
      <c r="W9" s="24">
        <f>$F$9*'New vehicle sales'!T43</f>
        <v>0.35094613602023556</v>
      </c>
      <c r="X9" s="24">
        <f>$F$9*'New vehicle sales'!U43</f>
        <v>0.2555358927647044</v>
      </c>
      <c r="Y9" s="24">
        <f>$F$9*'New vehicle sales'!V43</f>
        <v>0.56761363289383426</v>
      </c>
      <c r="Z9" s="24">
        <f>$F$9*'New vehicle sales'!W43</f>
        <v>7.0482648290113165E-2</v>
      </c>
      <c r="AA9" s="24">
        <f>$F$9*'New vehicle sales'!X43</f>
        <v>0.28705776371232683</v>
      </c>
      <c r="AB9" s="24">
        <f>$F$9*'New vehicle sales'!Y43</f>
        <v>0.14196829519526477</v>
      </c>
      <c r="AC9" s="24">
        <f>$F$9*'New vehicle sales'!Z43</f>
        <v>0.14414805753628032</v>
      </c>
      <c r="AD9" s="24">
        <f>$F$9*'New vehicle sales'!AA43</f>
        <v>0.16755355811221012</v>
      </c>
      <c r="AE9" s="24">
        <f>$F$9*'New vehicle sales'!AB43</f>
        <v>0.3501520954499967</v>
      </c>
      <c r="AF9" s="24">
        <f>$F$9*'New vehicle sales'!AC43</f>
        <v>0.13502208987445036</v>
      </c>
      <c r="AG9" t="str">
        <f>'New vehicle sales'!B62</f>
        <v>T-CAR-HEV_GSL21</v>
      </c>
      <c r="AH9" s="19" t="s">
        <v>241</v>
      </c>
    </row>
    <row r="10" spans="1:34" x14ac:dyDescent="0.25">
      <c r="C10" s="19" t="s">
        <v>25</v>
      </c>
      <c r="D10" s="19" t="s">
        <v>24</v>
      </c>
      <c r="E10" s="19">
        <v>2020</v>
      </c>
      <c r="F10" s="41">
        <f>'New vehicle sales'!C9/1000</f>
        <v>4.0129999999999999</v>
      </c>
      <c r="G10" s="24">
        <f>$F$10*'New vehicle sales'!D43</f>
        <v>4.7978704982186565E-2</v>
      </c>
      <c r="H10" s="24">
        <f>$F$10*'New vehicle sales'!E43</f>
        <v>1.135469331238917</v>
      </c>
      <c r="I10" s="24">
        <f>$F$10*'New vehicle sales'!F43</f>
        <v>0.18751236164821961</v>
      </c>
      <c r="J10" s="24">
        <f>$F$10*'New vehicle sales'!G43</f>
        <v>8.3626481641121644E-2</v>
      </c>
      <c r="K10" s="24">
        <f>$F$10*'New vehicle sales'!H43</f>
        <v>7.1377298810445008E-2</v>
      </c>
      <c r="L10" s="24">
        <f>$F$10*'New vehicle sales'!I43</f>
        <v>3.4445190907344055E-2</v>
      </c>
      <c r="M10" s="24">
        <f>$F$10*'New vehicle sales'!J43</f>
        <v>0.10861532025792409</v>
      </c>
      <c r="N10" s="24">
        <f>$F$10*'New vehicle sales'!K43</f>
        <v>0.16437080261620171</v>
      </c>
      <c r="O10" s="24">
        <f>$F$10*'New vehicle sales'!L43</f>
        <v>6.570062213019473E-2</v>
      </c>
      <c r="P10" s="24">
        <f>$F$10*'New vehicle sales'!M43</f>
        <v>7.4809766761552404E-2</v>
      </c>
      <c r="Q10" s="24">
        <f>$F$10*'New vehicle sales'!N43</f>
        <v>0.12617627463189307</v>
      </c>
      <c r="R10" s="24">
        <f>$F$10*'New vehicle sales'!O43</f>
        <v>0.12002682247396756</v>
      </c>
      <c r="S10" s="24">
        <f>$F$10*'New vehicle sales'!P43</f>
        <v>0.10013148650791226</v>
      </c>
      <c r="T10" s="24">
        <f>$F$10*'New vehicle sales'!Q43</f>
        <v>0.45749496972299686</v>
      </c>
      <c r="U10" s="24">
        <f>$F$10*'New vehicle sales'!R43</f>
        <v>0.12447815950263176</v>
      </c>
      <c r="V10" s="24">
        <f>$F$10*'New vehicle sales'!S43</f>
        <v>0.16424860574585784</v>
      </c>
      <c r="W10" s="24">
        <f>$F$10*'New vehicle sales'!T43</f>
        <v>0.13446122244120728</v>
      </c>
      <c r="X10" s="24">
        <f>$F$10*'New vehicle sales'!U43</f>
        <v>9.7905817993580169E-2</v>
      </c>
      <c r="Y10" s="24">
        <f>$F$10*'New vehicle sales'!V43</f>
        <v>0.21747503425653589</v>
      </c>
      <c r="Z10" s="24">
        <f>$F$10*'New vehicle sales'!W43</f>
        <v>2.7004665608957815E-2</v>
      </c>
      <c r="AA10" s="24">
        <f>$F$10*'New vehicle sales'!X43</f>
        <v>0.10998308246873854</v>
      </c>
      <c r="AB10" s="24">
        <f>$F$10*'New vehicle sales'!Y43</f>
        <v>5.4393619306721167E-2</v>
      </c>
      <c r="AC10" s="24">
        <f>$F$10*'New vehicle sales'!Z43</f>
        <v>5.5228771710243735E-2</v>
      </c>
      <c r="AD10" s="24">
        <f>$F$10*'New vehicle sales'!AA43</f>
        <v>6.4196336519409883E-2</v>
      </c>
      <c r="AE10" s="24">
        <f>$F$10*'New vehicle sales'!AB43</f>
        <v>0.13415699437090289</v>
      </c>
      <c r="AF10" s="24">
        <f>$F$10*'New vehicle sales'!AC43</f>
        <v>5.1732255744335424E-2</v>
      </c>
      <c r="AG10" t="str">
        <f>'New vehicle sales'!B70</f>
        <v>T-CAR-BEV100_ELC21</v>
      </c>
      <c r="AH10" s="19" t="s">
        <v>241</v>
      </c>
    </row>
    <row r="11" spans="1:34" x14ac:dyDescent="0.25">
      <c r="C11" s="19" t="s">
        <v>25</v>
      </c>
      <c r="D11" s="19" t="s">
        <v>24</v>
      </c>
      <c r="E11" s="19">
        <v>2020</v>
      </c>
      <c r="F11" s="41">
        <f>'New vehicle sales'!C10/1000</f>
        <v>2.4590000000000001</v>
      </c>
      <c r="G11" s="24">
        <f>$F$11*'New vehicle sales'!D43</f>
        <v>2.9399360964664036E-2</v>
      </c>
      <c r="H11" s="24">
        <f>$F$11*'New vehicle sales'!E43</f>
        <v>0.69576852367717346</v>
      </c>
      <c r="I11" s="24">
        <f>$F$11*'New vehicle sales'!F43</f>
        <v>0.11489979997332969</v>
      </c>
      <c r="J11" s="24">
        <f>$F$11*'New vehicle sales'!G43</f>
        <v>5.1242840357716951E-2</v>
      </c>
      <c r="K11" s="24">
        <f>$F$11*'New vehicle sales'!H43</f>
        <v>4.3737049034359404E-2</v>
      </c>
      <c r="L11" s="24">
        <f>$F$11*'New vehicle sales'!I43</f>
        <v>2.1106584709982317E-2</v>
      </c>
      <c r="M11" s="24">
        <f>$F$11*'New vehicle sales'!J43</f>
        <v>6.6554964493953483E-2</v>
      </c>
      <c r="N11" s="24">
        <f>$F$11*'New vehicle sales'!K43</f>
        <v>0.10071961216876153</v>
      </c>
      <c r="O11" s="24">
        <f>$F$11*'New vehicle sales'!L43</f>
        <v>4.0258616949451501E-2</v>
      </c>
      <c r="P11" s="24">
        <f>$F$11*'New vehicle sales'!M43</f>
        <v>4.5840323066697573E-2</v>
      </c>
      <c r="Q11" s="24">
        <f>$F$11*'New vehicle sales'!N43</f>
        <v>7.7315589165169479E-2</v>
      </c>
      <c r="R11" s="24">
        <f>$F$11*'New vehicle sales'!O43</f>
        <v>7.3547459871289869E-2</v>
      </c>
      <c r="S11" s="24">
        <f>$F$11*'New vehicle sales'!P43</f>
        <v>6.135642295613164E-2</v>
      </c>
      <c r="T11" s="24">
        <f>$F$11*'New vehicle sales'!Q43</f>
        <v>0.28033394730845984</v>
      </c>
      <c r="U11" s="24">
        <f>$F$11*'New vehicle sales'!R43</f>
        <v>7.6275054626706085E-2</v>
      </c>
      <c r="V11" s="24">
        <f>$F$11*'New vehicle sales'!S43</f>
        <v>0.10064473499353713</v>
      </c>
      <c r="W11" s="24">
        <f>$F$11*'New vehicle sales'!T43</f>
        <v>8.2392261645384685E-2</v>
      </c>
      <c r="X11" s="24">
        <f>$F$11*'New vehicle sales'!U43</f>
        <v>5.9992625578423532E-2</v>
      </c>
      <c r="Y11" s="24">
        <f>$F$11*'New vehicle sales'!V43</f>
        <v>0.13325968333835578</v>
      </c>
      <c r="Z11" s="24">
        <f>$F$11*'New vehicle sales'!W43</f>
        <v>1.6547339330283396E-2</v>
      </c>
      <c r="AA11" s="24">
        <f>$F$11*'New vehicle sales'!X43</f>
        <v>6.7393072462155021E-2</v>
      </c>
      <c r="AB11" s="24">
        <f>$F$11*'New vehicle sales'!Y43</f>
        <v>3.3330154466789774E-2</v>
      </c>
      <c r="AC11" s="24">
        <f>$F$11*'New vehicle sales'!Z43</f>
        <v>3.3841901229875244E-2</v>
      </c>
      <c r="AD11" s="24">
        <f>$F$11*'New vehicle sales'!AA43</f>
        <v>3.9336853102723376E-2</v>
      </c>
      <c r="AE11" s="24">
        <f>$F$11*'New vehicle sales'!AB43</f>
        <v>8.2205843298791478E-2</v>
      </c>
      <c r="AF11" s="24">
        <f>$F$11*'New vehicle sales'!AC43</f>
        <v>3.1699381229833248E-2</v>
      </c>
      <c r="AG11" t="str">
        <f>'New vehicle sales'!B66</f>
        <v>T-CAR-PHEV40_GSL21</v>
      </c>
      <c r="AH11" s="19" t="s">
        <v>241</v>
      </c>
    </row>
    <row r="12" spans="1:34" x14ac:dyDescent="0.25">
      <c r="C12" s="19" t="s">
        <v>25</v>
      </c>
      <c r="D12" s="19" t="s">
        <v>24</v>
      </c>
      <c r="E12" s="19">
        <v>2020</v>
      </c>
      <c r="F12" s="41">
        <f>'New vehicle sales'!C11/1000</f>
        <v>0.51200000000000001</v>
      </c>
      <c r="G12" s="24">
        <f>$F$12*'New vehicle sales'!D43</f>
        <v>6.1213797535209372E-3</v>
      </c>
      <c r="H12" s="24">
        <f>$F$12*'New vehicle sales'!E43</f>
        <v>0.14486924933823211</v>
      </c>
      <c r="I12" s="24">
        <f>$F$12*'New vehicle sales'!F43</f>
        <v>2.3923829843979179E-2</v>
      </c>
      <c r="J12" s="24">
        <f>$F$12*'New vehicle sales'!G43</f>
        <v>1.0669513730439641E-2</v>
      </c>
      <c r="K12" s="24">
        <f>$F$12*'New vehicle sales'!H43</f>
        <v>9.106697480923959E-3</v>
      </c>
      <c r="L12" s="24">
        <f>$F$12*'New vehicle sales'!I43</f>
        <v>4.3947016557588231E-3</v>
      </c>
      <c r="M12" s="24">
        <f>$F$12*'New vehicle sales'!J43</f>
        <v>1.3857723391990314E-2</v>
      </c>
      <c r="N12" s="24">
        <f>$F$12*'New vehicle sales'!K43</f>
        <v>2.0971305990405004E-2</v>
      </c>
      <c r="O12" s="24">
        <f>$F$12*'New vehicle sales'!L43</f>
        <v>8.3824367133465503E-3</v>
      </c>
      <c r="P12" s="24">
        <f>$F$12*'New vehicle sales'!M43</f>
        <v>9.544630097661308E-3</v>
      </c>
      <c r="Q12" s="24">
        <f>$F$12*'New vehicle sales'!N43</f>
        <v>1.6098243860336221E-2</v>
      </c>
      <c r="R12" s="24">
        <f>$F$12*'New vehicle sales'!O43</f>
        <v>1.5313663869093296E-2</v>
      </c>
      <c r="S12" s="24">
        <f>$F$12*'New vehicle sales'!P43</f>
        <v>1.2775310513842781E-2</v>
      </c>
      <c r="T12" s="24">
        <f>$F$12*'New vehicle sales'!Q43</f>
        <v>5.8369654746617095E-2</v>
      </c>
      <c r="U12" s="24">
        <f>$F$12*'New vehicle sales'!R43</f>
        <v>1.5881589251270239E-2</v>
      </c>
      <c r="V12" s="24">
        <f>$F$12*'New vehicle sales'!S43</f>
        <v>2.0955715460224077E-2</v>
      </c>
      <c r="W12" s="24">
        <f>$F$12*'New vehicle sales'!T43</f>
        <v>1.7155281806603074E-2</v>
      </c>
      <c r="X12" s="24">
        <f>$F$12*'New vehicle sales'!U43</f>
        <v>1.2491347822754311E-2</v>
      </c>
      <c r="Y12" s="24">
        <f>$F$12*'New vehicle sales'!V43</f>
        <v>2.7746627844342481E-2</v>
      </c>
      <c r="Z12" s="24">
        <f>$F$12*'New vehicle sales'!W43</f>
        <v>3.4453996490870675E-3</v>
      </c>
      <c r="AA12" s="24">
        <f>$F$12*'New vehicle sales'!X43</f>
        <v>1.4032229809118897E-2</v>
      </c>
      <c r="AB12" s="24">
        <f>$F$12*'New vehicle sales'!Y43</f>
        <v>6.939828827570705E-3</v>
      </c>
      <c r="AC12" s="24">
        <f>$F$12*'New vehicle sales'!Z43</f>
        <v>7.0463820372900065E-3</v>
      </c>
      <c r="AD12" s="24">
        <f>$F$12*'New vehicle sales'!AA43</f>
        <v>8.1905119107744482E-3</v>
      </c>
      <c r="AE12" s="24">
        <f>$F$12*'New vehicle sales'!AB43</f>
        <v>1.7116466762497454E-2</v>
      </c>
      <c r="AF12" s="24">
        <f>$F$12*'New vehicle sales'!AC43</f>
        <v>6.6002778323198952E-3</v>
      </c>
      <c r="AG12" t="str">
        <f>'New vehicle sales'!B63</f>
        <v>T-CAR-HEV_DST21</v>
      </c>
      <c r="AH12" s="19" t="s">
        <v>241</v>
      </c>
    </row>
    <row r="13" spans="1:34" x14ac:dyDescent="0.25">
      <c r="C13" s="19" t="s">
        <v>25</v>
      </c>
      <c r="D13" s="19" t="s">
        <v>24</v>
      </c>
      <c r="E13" s="19">
        <v>2020</v>
      </c>
      <c r="F13" s="41">
        <f>'New vehicle sales'!C12/1000</f>
        <v>3.3000000000000002E-2</v>
      </c>
      <c r="G13" s="24">
        <f>$F$13*'New vehicle sales'!D43</f>
        <v>3.9454205442615418E-4</v>
      </c>
      <c r="H13" s="24">
        <f>$F$13*'New vehicle sales'!E43</f>
        <v>9.3372758362532428E-3</v>
      </c>
      <c r="I13" s="24">
        <f>$F$13*'New vehicle sales'!F43</f>
        <v>1.5419655954127206E-3</v>
      </c>
      <c r="J13" s="24">
        <f>$F$13*'New vehicle sales'!G43</f>
        <v>6.8768350215724257E-4</v>
      </c>
      <c r="K13" s="24">
        <f>$F$13*'New vehicle sales'!H43</f>
        <v>5.8695511107517706E-4</v>
      </c>
      <c r="L13" s="24">
        <f>$F$13*'New vehicle sales'!I43</f>
        <v>2.8325225515633037E-4</v>
      </c>
      <c r="M13" s="24">
        <f>$F$13*'New vehicle sales'!J43</f>
        <v>8.9317357799937572E-4</v>
      </c>
      <c r="N13" s="24">
        <f>$F$13*'New vehicle sales'!K43</f>
        <v>1.3516662064128224E-3</v>
      </c>
      <c r="O13" s="24">
        <f>$F$13*'New vehicle sales'!L43</f>
        <v>5.4027424128991436E-4</v>
      </c>
      <c r="P13" s="24">
        <f>$F$13*'New vehicle sales'!M43</f>
        <v>6.1518123676332652E-4</v>
      </c>
      <c r="Q13" s="24">
        <f>$F$13*'New vehicle sales'!N43</f>
        <v>1.0375821238107332E-3</v>
      </c>
      <c r="R13" s="24">
        <f>$F$13*'New vehicle sales'!O43</f>
        <v>9.8701349156265377E-4</v>
      </c>
      <c r="S13" s="24">
        <f>$F$13*'New vehicle sales'!P43</f>
        <v>8.2340868546252298E-4</v>
      </c>
      <c r="T13" s="24">
        <f>$F$13*'New vehicle sales'!Q43</f>
        <v>3.7621066535905552E-3</v>
      </c>
      <c r="U13" s="24">
        <f>$F$13*'New vehicle sales'!R43</f>
        <v>1.0236180572107771E-3</v>
      </c>
      <c r="V13" s="24">
        <f>$F$13*'New vehicle sales'!S43</f>
        <v>1.3506613480222551E-3</v>
      </c>
      <c r="W13" s="24">
        <f>$F$13*'New vehicle sales'!T43</f>
        <v>1.1057115226912138E-3</v>
      </c>
      <c r="X13" s="24">
        <f>$F$13*'New vehicle sales'!U43</f>
        <v>8.051064026384614E-4</v>
      </c>
      <c r="Y13" s="24">
        <f>$F$13*'New vehicle sales'!V43</f>
        <v>1.7883568727798866E-3</v>
      </c>
      <c r="Z13" s="24">
        <f>$F$13*'New vehicle sales'!W43</f>
        <v>2.2206677425756489E-4</v>
      </c>
      <c r="AA13" s="24">
        <f>$F$13*'New vehicle sales'!X43</f>
        <v>9.0442106191586651E-4</v>
      </c>
      <c r="AB13" s="24">
        <f>$F$13*'New vehicle sales'!Y43</f>
        <v>4.4729365490201812E-4</v>
      </c>
      <c r="AC13" s="24">
        <f>$F$13*'New vehicle sales'!Z43</f>
        <v>4.5416134224720743E-4</v>
      </c>
      <c r="AD13" s="24">
        <f>$F$13*'New vehicle sales'!AA43</f>
        <v>5.2790408799913439E-4</v>
      </c>
      <c r="AE13" s="24">
        <f>$F$13*'New vehicle sales'!AB43</f>
        <v>1.1032097718015937E-3</v>
      </c>
      <c r="AF13" s="24">
        <f>$F$13*'New vehicle sales'!AC43</f>
        <v>4.2540853216124324E-4</v>
      </c>
      <c r="AG13" t="str">
        <f>'New vehicle sales'!B69</f>
        <v>T-CAR-PHEV40_DST21</v>
      </c>
      <c r="AH13" s="19" t="s">
        <v>241</v>
      </c>
    </row>
    <row r="14" spans="1:34" x14ac:dyDescent="0.25">
      <c r="C14" s="19" t="s">
        <v>25</v>
      </c>
      <c r="D14" s="19" t="s">
        <v>24</v>
      </c>
      <c r="E14" s="19">
        <v>2020</v>
      </c>
      <c r="F14" s="42">
        <f>'New vehicle sales'!C19/1000</f>
        <v>20.928000000000001</v>
      </c>
      <c r="G14" s="24">
        <f>($F$14*'New vehicle sales'!D43)</f>
        <v>0.25021139742516835</v>
      </c>
      <c r="H14" s="24">
        <f>($F$14*'New vehicle sales'!E43)</f>
        <v>5.9215305667002385</v>
      </c>
      <c r="I14" s="24">
        <f>($F$14*'New vehicle sales'!F43)</f>
        <v>0.97788654487264892</v>
      </c>
      <c r="J14" s="24">
        <f>($F$14*'New vehicle sales'!G43)</f>
        <v>0.43611637373172035</v>
      </c>
      <c r="K14" s="24">
        <f>($F$14*'New vehicle sales'!H43)</f>
        <v>0.37223625953276684</v>
      </c>
      <c r="L14" s="24">
        <f>($F$14*'New vehicle sales'!I43)</f>
        <v>0.17963343017914188</v>
      </c>
      <c r="M14" s="24">
        <f>($F$14*'New vehicle sales'!J43)</f>
        <v>0.56643444364760409</v>
      </c>
      <c r="N14" s="24">
        <f>($F$14*'New vehicle sales'!K43)</f>
        <v>0.85720213235780451</v>
      </c>
      <c r="O14" s="24">
        <f>($F$14*'New vehicle sales'!L43)</f>
        <v>0.34263210065804023</v>
      </c>
      <c r="P14" s="24">
        <f>($F$14*'New vehicle sales'!M43)</f>
        <v>0.390136755241906</v>
      </c>
      <c r="Q14" s="24">
        <f>($F$14*'New vehicle sales'!N43)</f>
        <v>0.65801571779124313</v>
      </c>
      <c r="R14" s="24">
        <f>($F$14*'New vehicle sales'!O43)</f>
        <v>0.62594601064918842</v>
      </c>
      <c r="S14" s="24">
        <f>($F$14*'New vehicle sales'!P43)</f>
        <v>0.52219081725332372</v>
      </c>
      <c r="T14" s="24">
        <f>($F$14*'New vehicle sales'!Q43)</f>
        <v>2.3858596377679739</v>
      </c>
      <c r="U14" s="24">
        <f>($F$14*'New vehicle sales'!R43)</f>
        <v>0.64915996064567105</v>
      </c>
      <c r="V14" s="24">
        <f>($F$14*'New vehicle sales'!S43)</f>
        <v>0.85656486943665922</v>
      </c>
      <c r="W14" s="24">
        <f>($F$14*'New vehicle sales'!T43)</f>
        <v>0.70122214384490067</v>
      </c>
      <c r="X14" s="24">
        <f>($F$14*'New vehicle sales'!U43)</f>
        <v>0.51058384225508247</v>
      </c>
      <c r="Y14" s="24">
        <f>($F$14*'New vehicle sales'!V43)</f>
        <v>1.134143413137499</v>
      </c>
      <c r="Z14" s="24">
        <f>($F$14*'New vehicle sales'!W43)</f>
        <v>0.14083071065643388</v>
      </c>
      <c r="AA14" s="24">
        <f>($F$14*'New vehicle sales'!X43)</f>
        <v>0.573567393447735</v>
      </c>
      <c r="AB14" s="24">
        <f>($F$14*'New vehicle sales'!Y43)</f>
        <v>0.28366550332695256</v>
      </c>
      <c r="AC14" s="24">
        <f>($F$14*'New vehicle sales'!Z43)</f>
        <v>0.28802086577422903</v>
      </c>
      <c r="AD14" s="24">
        <f>($F$14*'New vehicle sales'!AA43)</f>
        <v>0.33478717435290561</v>
      </c>
      <c r="AE14" s="24">
        <f>($F$14*'New vehicle sales'!AB43)</f>
        <v>0.69963557891708339</v>
      </c>
      <c r="AF14" s="24">
        <f>($F$14*'New vehicle sales'!AC43)</f>
        <v>0.26978635639607573</v>
      </c>
      <c r="AG14" t="str">
        <f>'New vehicle sales'!B107</f>
        <v>T-LGT-ICE_DST61</v>
      </c>
      <c r="AH14" s="19" t="s">
        <v>241</v>
      </c>
    </row>
    <row r="15" spans="1:34" x14ac:dyDescent="0.25">
      <c r="C15" s="19" t="s">
        <v>25</v>
      </c>
      <c r="D15" s="19" t="s">
        <v>24</v>
      </c>
      <c r="E15" s="19">
        <v>2020</v>
      </c>
      <c r="F15" s="42">
        <f>'New vehicle sales'!C20/1000</f>
        <v>0.72699999999999998</v>
      </c>
      <c r="G15" s="24">
        <f>($F$15*'New vehicle sales'!D43)</f>
        <v>8.6918810172064865E-3</v>
      </c>
      <c r="H15" s="24">
        <f>($F$15*'New vehicle sales'!E43)</f>
        <v>0.20570301615018505</v>
      </c>
      <c r="I15" s="24">
        <f>($F$15*'New vehicle sales'!F43)</f>
        <v>3.3969969329243871E-2</v>
      </c>
      <c r="J15" s="24">
        <f>($F$15*'New vehicle sales'!G43)</f>
        <v>1.51498759414641E-2</v>
      </c>
      <c r="K15" s="24">
        <f>($F$15*'New vehicle sales'!H43)</f>
        <v>1.2930798962171324E-2</v>
      </c>
      <c r="L15" s="24">
        <f>($F$15*'New vehicle sales'!I43)</f>
        <v>6.2401330151106724E-3</v>
      </c>
      <c r="M15" s="24">
        <f>($F$15*'New vehicle sales'!J43)</f>
        <v>1.9676884581986246E-2</v>
      </c>
      <c r="N15" s="24">
        <f>($F$15*'New vehicle sales'!K43)</f>
        <v>2.9777616123094604E-2</v>
      </c>
      <c r="O15" s="24">
        <f>($F$15*'New vehicle sales'!L43)</f>
        <v>1.190240525508387E-2</v>
      </c>
      <c r="P15" s="24">
        <f>($F$15*'New vehicle sales'!M43)</f>
        <v>1.3552629064452678E-2</v>
      </c>
      <c r="Q15" s="24">
        <f>($F$15*'New vehicle sales'!N43)</f>
        <v>2.2858248606375847E-2</v>
      </c>
      <c r="R15" s="24">
        <f>($F$15*'New vehicle sales'!O43)</f>
        <v>2.1744206314122706E-2</v>
      </c>
      <c r="S15" s="24">
        <f>($F$15*'New vehicle sales'!P43)</f>
        <v>1.8139942858522856E-2</v>
      </c>
      <c r="T15" s="24">
        <f>($F$15*'New vehicle sales'!Q43)</f>
        <v>8.2880349610919196E-2</v>
      </c>
      <c r="U15" s="24">
        <f>($F$15*'New vehicle sales'!R43)</f>
        <v>2.2550615987643484E-2</v>
      </c>
      <c r="V15" s="24">
        <f>($F$15*'New vehicle sales'!S43)</f>
        <v>2.9755478788247858E-2</v>
      </c>
      <c r="W15" s="24">
        <f>($F$15*'New vehicle sales'!T43)</f>
        <v>2.4359159908985226E-2</v>
      </c>
      <c r="X15" s="24">
        <f>($F$15*'New vehicle sales'!U43)</f>
        <v>1.7736738021762469E-2</v>
      </c>
      <c r="Y15" s="24">
        <f>($F$15*'New vehicle sales'!V43)</f>
        <v>3.9398043833665984E-2</v>
      </c>
      <c r="Z15" s="24">
        <f>($F$15*'New vehicle sales'!W43)</f>
        <v>4.8921983298560508E-3</v>
      </c>
      <c r="AA15" s="24">
        <f>($F$15*'New vehicle sales'!X43)</f>
        <v>1.9924670060994996E-2</v>
      </c>
      <c r="AB15" s="24">
        <f>($F$15*'New vehicle sales'!Y43)</f>
        <v>9.8540147610232456E-3</v>
      </c>
      <c r="AC15" s="24">
        <f>($F$15*'New vehicle sales'!Z43)</f>
        <v>1.0005311994355144E-2</v>
      </c>
      <c r="AD15" s="24">
        <f>($F$15*'New vehicle sales'!AA43)</f>
        <v>1.1629887029556687E-2</v>
      </c>
      <c r="AE15" s="24">
        <f>($F$15*'New vehicle sales'!AB43)</f>
        <v>2.4304045578780561E-2</v>
      </c>
      <c r="AF15" s="24">
        <f>($F$15*'New vehicle sales'!AC43)</f>
        <v>9.3718788751886006E-3</v>
      </c>
      <c r="AG15" t="str">
        <f>'New vehicle sales'!B113</f>
        <v>T-LGT-BEV_ELC61</v>
      </c>
      <c r="AH15" s="19" t="s">
        <v>241</v>
      </c>
    </row>
    <row r="16" spans="1:34" x14ac:dyDescent="0.25">
      <c r="B16" s="20"/>
      <c r="C16" s="20" t="s">
        <v>25</v>
      </c>
      <c r="D16" s="20" t="s">
        <v>24</v>
      </c>
      <c r="E16" s="20">
        <v>2020</v>
      </c>
      <c r="F16" s="43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20" t="str">
        <f>'New vehicle sales'!B123</f>
        <v>T-HGT-ICE_DST81</v>
      </c>
      <c r="AH16" s="20" t="s">
        <v>241</v>
      </c>
    </row>
    <row r="17" spans="6:6" x14ac:dyDescent="0.25">
      <c r="F17" s="19"/>
    </row>
    <row r="18" spans="6:6" x14ac:dyDescent="0.25">
      <c r="F18" s="19"/>
    </row>
    <row r="19" spans="6:6" x14ac:dyDescent="0.25">
      <c r="F19" s="19"/>
    </row>
    <row r="20" spans="6:6" x14ac:dyDescent="0.25">
      <c r="F20" s="19"/>
    </row>
    <row r="21" spans="6:6" x14ac:dyDescent="0.25">
      <c r="F21" s="19"/>
    </row>
    <row r="22" spans="6:6" x14ac:dyDescent="0.25">
      <c r="F22" s="19"/>
    </row>
    <row r="23" spans="6:6" x14ac:dyDescent="0.25">
      <c r="F23" s="19"/>
    </row>
    <row r="24" spans="6:6" x14ac:dyDescent="0.25">
      <c r="F24" s="19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29"/>
  <sheetViews>
    <sheetView workbookViewId="0">
      <selection activeCell="I28" sqref="I28"/>
    </sheetView>
  </sheetViews>
  <sheetFormatPr defaultRowHeight="15" x14ac:dyDescent="0.25"/>
  <cols>
    <col min="2" max="2" width="24.7109375" bestFit="1" customWidth="1"/>
    <col min="3" max="3" width="11.7109375" customWidth="1"/>
  </cols>
  <sheetData>
    <row r="1" spans="1:3" x14ac:dyDescent="0.25">
      <c r="A1" s="7" t="s">
        <v>7</v>
      </c>
      <c r="B1" s="7"/>
      <c r="C1" s="7"/>
    </row>
    <row r="2" spans="1:3" ht="15.75" x14ac:dyDescent="0.25">
      <c r="A2" s="8" t="s">
        <v>22</v>
      </c>
      <c r="B2" s="7"/>
      <c r="C2" s="7"/>
    </row>
    <row r="4" spans="1:3" ht="15.75" x14ac:dyDescent="0.25">
      <c r="A4" s="8" t="s">
        <v>8</v>
      </c>
      <c r="B4" s="7"/>
      <c r="C4" s="7"/>
    </row>
    <row r="5" spans="1:3" ht="15.75" x14ac:dyDescent="0.25">
      <c r="A5" s="33" t="s">
        <v>9</v>
      </c>
      <c r="B5" s="33" t="s">
        <v>10</v>
      </c>
      <c r="C5" s="33">
        <v>2020</v>
      </c>
    </row>
    <row r="6" spans="1:3" x14ac:dyDescent="0.25">
      <c r="A6" s="7">
        <v>1</v>
      </c>
      <c r="B6" s="7" t="s">
        <v>11</v>
      </c>
      <c r="C6" s="7">
        <v>38233</v>
      </c>
    </row>
    <row r="7" spans="1:3" x14ac:dyDescent="0.25">
      <c r="A7" s="7">
        <v>2</v>
      </c>
      <c r="B7" s="7" t="s">
        <v>12</v>
      </c>
      <c r="C7" s="7">
        <v>32600</v>
      </c>
    </row>
    <row r="8" spans="1:3" x14ac:dyDescent="0.25">
      <c r="A8" s="7">
        <v>3</v>
      </c>
      <c r="B8" s="7" t="s">
        <v>13</v>
      </c>
      <c r="C8" s="7">
        <v>10474</v>
      </c>
    </row>
    <row r="9" spans="1:3" x14ac:dyDescent="0.25">
      <c r="A9" s="7">
        <v>4</v>
      </c>
      <c r="B9" s="7" t="s">
        <v>14</v>
      </c>
      <c r="C9" s="7">
        <v>4013</v>
      </c>
    </row>
    <row r="10" spans="1:3" x14ac:dyDescent="0.25">
      <c r="A10" s="7">
        <v>5</v>
      </c>
      <c r="B10" s="7" t="s">
        <v>15</v>
      </c>
      <c r="C10" s="7">
        <v>2459</v>
      </c>
    </row>
    <row r="11" spans="1:3" x14ac:dyDescent="0.25">
      <c r="A11" s="7">
        <v>6</v>
      </c>
      <c r="B11" s="7" t="s">
        <v>16</v>
      </c>
      <c r="C11" s="7">
        <v>512</v>
      </c>
    </row>
    <row r="12" spans="1:3" x14ac:dyDescent="0.25">
      <c r="A12" s="7">
        <v>7</v>
      </c>
      <c r="B12" s="7" t="s">
        <v>17</v>
      </c>
      <c r="C12" s="7">
        <v>33</v>
      </c>
    </row>
    <row r="13" spans="1:3" x14ac:dyDescent="0.25">
      <c r="A13" s="20"/>
      <c r="B13" s="20" t="s">
        <v>21</v>
      </c>
      <c r="C13" s="20">
        <f>SUM(C6:C12)</f>
        <v>88324</v>
      </c>
    </row>
    <row r="17" spans="1:4" ht="15.75" x14ac:dyDescent="0.25">
      <c r="A17" s="13" t="s">
        <v>23</v>
      </c>
      <c r="B17" s="12"/>
      <c r="C17" s="12"/>
      <c r="D17" s="12"/>
    </row>
    <row r="18" spans="1:4" ht="15.75" x14ac:dyDescent="0.25">
      <c r="A18" s="33" t="s">
        <v>9</v>
      </c>
      <c r="B18" s="33" t="s">
        <v>10</v>
      </c>
      <c r="C18" s="33">
        <v>2020</v>
      </c>
      <c r="D18" s="13"/>
    </row>
    <row r="19" spans="1:4" x14ac:dyDescent="0.25">
      <c r="A19" s="12">
        <v>1</v>
      </c>
      <c r="B19" s="12" t="s">
        <v>11</v>
      </c>
      <c r="C19" s="12">
        <v>20928</v>
      </c>
      <c r="D19" s="12"/>
    </row>
    <row r="20" spans="1:4" x14ac:dyDescent="0.25">
      <c r="A20" s="12">
        <v>2</v>
      </c>
      <c r="B20" s="12" t="s">
        <v>14</v>
      </c>
      <c r="C20" s="12">
        <v>727</v>
      </c>
      <c r="D20" s="12"/>
    </row>
    <row r="21" spans="1:4" x14ac:dyDescent="0.25">
      <c r="A21" s="12">
        <v>3</v>
      </c>
      <c r="B21" s="12" t="s">
        <v>12</v>
      </c>
      <c r="C21" s="12">
        <v>29</v>
      </c>
      <c r="D21" s="12"/>
    </row>
    <row r="22" spans="1:4" x14ac:dyDescent="0.25">
      <c r="A22" s="12">
        <v>4</v>
      </c>
      <c r="B22" s="12" t="s">
        <v>16</v>
      </c>
      <c r="C22" s="12">
        <v>27</v>
      </c>
      <c r="D22" s="12"/>
    </row>
    <row r="23" spans="1:4" x14ac:dyDescent="0.25">
      <c r="A23" s="12">
        <v>5</v>
      </c>
      <c r="B23" s="12" t="s">
        <v>15</v>
      </c>
      <c r="C23" s="12">
        <v>16</v>
      </c>
      <c r="D23" s="12"/>
    </row>
    <row r="24" spans="1:4" x14ac:dyDescent="0.25">
      <c r="A24" s="12">
        <v>6</v>
      </c>
      <c r="B24" s="12" t="s">
        <v>19</v>
      </c>
      <c r="C24" s="12">
        <v>2</v>
      </c>
      <c r="D24" s="12"/>
    </row>
    <row r="25" spans="1:4" x14ac:dyDescent="0.25">
      <c r="A25" s="12">
        <v>7</v>
      </c>
      <c r="B25" s="12" t="s">
        <v>13</v>
      </c>
      <c r="C25" s="12">
        <v>2</v>
      </c>
      <c r="D25" s="12"/>
    </row>
    <row r="26" spans="1:4" x14ac:dyDescent="0.25">
      <c r="A26" s="12">
        <v>8</v>
      </c>
      <c r="B26" s="12" t="s">
        <v>17</v>
      </c>
      <c r="C26" s="12">
        <v>1</v>
      </c>
      <c r="D26" s="12"/>
    </row>
    <row r="27" spans="1:4" x14ac:dyDescent="0.25">
      <c r="A27" s="20"/>
      <c r="B27" s="20" t="s">
        <v>21</v>
      </c>
      <c r="C27" s="20">
        <f>SUM(C19:C26)</f>
        <v>21732</v>
      </c>
    </row>
    <row r="28" spans="1:4" s="19" customFormat="1" x14ac:dyDescent="0.25"/>
    <row r="29" spans="1:4" s="19" customFormat="1" x14ac:dyDescent="0.25"/>
    <row r="30" spans="1:4" s="19" customFormat="1" x14ac:dyDescent="0.25"/>
    <row r="31" spans="1:4" s="19" customFormat="1" ht="15.75" x14ac:dyDescent="0.25">
      <c r="A31" s="10" t="s">
        <v>18</v>
      </c>
      <c r="B31" s="9"/>
      <c r="C31" s="9"/>
    </row>
    <row r="32" spans="1:4" s="19" customFormat="1" ht="15.75" x14ac:dyDescent="0.25">
      <c r="A32" s="33" t="s">
        <v>9</v>
      </c>
      <c r="B32" s="33" t="s">
        <v>10</v>
      </c>
      <c r="C32" s="33">
        <v>2020</v>
      </c>
    </row>
    <row r="33" spans="1:29" s="19" customFormat="1" x14ac:dyDescent="0.25">
      <c r="A33" s="9">
        <v>1</v>
      </c>
      <c r="B33" s="9" t="s">
        <v>11</v>
      </c>
      <c r="C33" s="9">
        <v>2043</v>
      </c>
    </row>
    <row r="34" spans="1:29" s="19" customFormat="1" x14ac:dyDescent="0.25">
      <c r="A34" s="9">
        <v>2</v>
      </c>
      <c r="B34" s="9" t="s">
        <v>19</v>
      </c>
      <c r="C34" s="9">
        <v>16</v>
      </c>
    </row>
    <row r="35" spans="1:29" s="19" customFormat="1" x14ac:dyDescent="0.25">
      <c r="A35" s="9">
        <v>3</v>
      </c>
      <c r="B35" s="9" t="s">
        <v>14</v>
      </c>
      <c r="C35" s="9">
        <v>6</v>
      </c>
    </row>
    <row r="36" spans="1:29" x14ac:dyDescent="0.25">
      <c r="A36" s="9">
        <v>4</v>
      </c>
      <c r="B36" s="9" t="s">
        <v>20</v>
      </c>
      <c r="C36" s="9">
        <v>1</v>
      </c>
    </row>
    <row r="37" spans="1:29" x14ac:dyDescent="0.25">
      <c r="A37" s="20"/>
      <c r="B37" s="20" t="s">
        <v>21</v>
      </c>
      <c r="C37" s="20">
        <f>SUM(C33:C36)</f>
        <v>2066</v>
      </c>
    </row>
    <row r="40" spans="1:29" ht="15.75" x14ac:dyDescent="0.25">
      <c r="B40" s="27" t="s">
        <v>85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1:29" x14ac:dyDescent="0.25">
      <c r="B41" s="22"/>
      <c r="C41" s="22" t="s">
        <v>27</v>
      </c>
      <c r="D41" s="22" t="s">
        <v>32</v>
      </c>
      <c r="E41" s="22" t="s">
        <v>42</v>
      </c>
      <c r="F41" s="22" t="s">
        <v>48</v>
      </c>
      <c r="G41" s="22" t="s">
        <v>50</v>
      </c>
      <c r="H41" s="22" t="s">
        <v>52</v>
      </c>
      <c r="I41" s="22" t="s">
        <v>58</v>
      </c>
      <c r="J41" s="22" t="s">
        <v>60</v>
      </c>
      <c r="K41" s="22" t="s">
        <v>64</v>
      </c>
      <c r="L41" s="22" t="s">
        <v>68</v>
      </c>
      <c r="M41" s="22" t="s">
        <v>78</v>
      </c>
      <c r="N41" s="22" t="s">
        <v>80</v>
      </c>
      <c r="O41" s="22" t="s">
        <v>82</v>
      </c>
      <c r="P41" s="22" t="s">
        <v>36</v>
      </c>
      <c r="Q41" s="22" t="s">
        <v>38</v>
      </c>
      <c r="R41" s="22" t="s">
        <v>46</v>
      </c>
      <c r="S41" s="22" t="s">
        <v>56</v>
      </c>
      <c r="T41" s="22" t="s">
        <v>74</v>
      </c>
      <c r="U41" s="22" t="s">
        <v>76</v>
      </c>
      <c r="V41" s="22" t="s">
        <v>44</v>
      </c>
      <c r="W41" s="22" t="s">
        <v>54</v>
      </c>
      <c r="X41" s="22" t="s">
        <v>62</v>
      </c>
      <c r="Y41" s="22" t="s">
        <v>70</v>
      </c>
      <c r="Z41" s="22" t="s">
        <v>72</v>
      </c>
      <c r="AA41" s="22" t="s">
        <v>34</v>
      </c>
      <c r="AB41" s="22" t="s">
        <v>40</v>
      </c>
      <c r="AC41" s="22" t="s">
        <v>66</v>
      </c>
    </row>
    <row r="42" spans="1:29" x14ac:dyDescent="0.25">
      <c r="B42" s="29" t="s">
        <v>86</v>
      </c>
      <c r="C42" s="25">
        <v>4857000.0000000037</v>
      </c>
      <c r="D42" s="25">
        <v>58069.41691963128</v>
      </c>
      <c r="E42" s="25">
        <v>1374277.23444491</v>
      </c>
      <c r="F42" s="25">
        <v>226949.29990665423</v>
      </c>
      <c r="G42" s="25">
        <v>101214.50818114332</v>
      </c>
      <c r="H42" s="25">
        <v>86389.120439155668</v>
      </c>
      <c r="I42" s="25">
        <v>41689.581918009018</v>
      </c>
      <c r="J42" s="25">
        <v>131458.91116190821</v>
      </c>
      <c r="K42" s="25">
        <v>198940.68983476012</v>
      </c>
      <c r="L42" s="25">
        <v>79518.545149851998</v>
      </c>
      <c r="M42" s="25">
        <v>90543.492938166033</v>
      </c>
      <c r="N42" s="25">
        <v>152713.2234954162</v>
      </c>
      <c r="O42" s="25">
        <v>145270.44025817615</v>
      </c>
      <c r="P42" s="25">
        <v>121190.78743307506</v>
      </c>
      <c r="Q42" s="25">
        <v>553713.69746937393</v>
      </c>
      <c r="R42" s="25">
        <v>150657.96678402266</v>
      </c>
      <c r="S42" s="25">
        <v>198792.79294982113</v>
      </c>
      <c r="T42" s="25">
        <v>162740.63229427967</v>
      </c>
      <c r="U42" s="25">
        <v>118497.02417015182</v>
      </c>
      <c r="V42" s="25">
        <v>263213.61609369441</v>
      </c>
      <c r="W42" s="25">
        <v>32684.191592999803</v>
      </c>
      <c r="X42" s="25">
        <v>133114.33629470808</v>
      </c>
      <c r="Y42" s="25">
        <v>65833.493389669806</v>
      </c>
      <c r="Z42" s="25">
        <v>66844.292099839033</v>
      </c>
      <c r="AA42" s="25">
        <v>77697.883497327202</v>
      </c>
      <c r="AB42" s="25">
        <v>162372.42004970741</v>
      </c>
      <c r="AC42" s="25">
        <v>62612.401233550299</v>
      </c>
    </row>
    <row r="43" spans="1:29" x14ac:dyDescent="0.25">
      <c r="B43" s="26" t="s">
        <v>87</v>
      </c>
      <c r="C43" s="30">
        <v>0.99999999999999956</v>
      </c>
      <c r="D43" s="26">
        <v>1.1955819831095581E-2</v>
      </c>
      <c r="E43" s="26">
        <v>0.28294775261373462</v>
      </c>
      <c r="F43" s="26">
        <v>4.6726230164021831E-2</v>
      </c>
      <c r="G43" s="26">
        <v>2.0838894004764925E-2</v>
      </c>
      <c r="H43" s="26">
        <v>1.7786518517429607E-2</v>
      </c>
      <c r="I43" s="26">
        <v>8.5834016714039507E-3</v>
      </c>
      <c r="J43" s="26">
        <v>2.7065865999981082E-2</v>
      </c>
      <c r="K43" s="26">
        <v>4.0959582012509772E-2</v>
      </c>
      <c r="L43" s="26">
        <v>1.6371946705754981E-2</v>
      </c>
      <c r="M43" s="26">
        <v>1.8641855659494742E-2</v>
      </c>
      <c r="N43" s="26">
        <v>3.1441882539719183E-2</v>
      </c>
      <c r="O43" s="26">
        <v>2.9909499744322842E-2</v>
      </c>
      <c r="P43" s="26">
        <v>2.4951778347349182E-2</v>
      </c>
      <c r="Q43" s="26">
        <v>0.11400323192698651</v>
      </c>
      <c r="R43" s="26">
        <v>3.1018729006387184E-2</v>
      </c>
      <c r="S43" s="26">
        <v>4.0929131758250151E-2</v>
      </c>
      <c r="T43" s="26">
        <v>3.350640977852163E-2</v>
      </c>
      <c r="U43" s="26">
        <v>2.4397163716317012E-2</v>
      </c>
      <c r="V43" s="26">
        <v>5.4192632508481407E-2</v>
      </c>
      <c r="W43" s="26">
        <v>6.7292961896231783E-3</v>
      </c>
      <c r="X43" s="26">
        <v>2.7406698845935346E-2</v>
      </c>
      <c r="Y43" s="26">
        <v>1.3554353178849033E-2</v>
      </c>
      <c r="Z43" s="26">
        <v>1.3762464916582043E-2</v>
      </c>
      <c r="AA43" s="26">
        <v>1.5997093575731345E-2</v>
      </c>
      <c r="AB43" s="26">
        <v>3.3430599145502837E-2</v>
      </c>
      <c r="AC43" s="26">
        <v>1.2891167641249795E-2</v>
      </c>
    </row>
    <row r="44" spans="1:29" x14ac:dyDescent="0.25">
      <c r="B44" s="23" t="s">
        <v>88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8"/>
    </row>
    <row r="49" spans="2:3" ht="21" x14ac:dyDescent="0.35">
      <c r="B49" s="50" t="s">
        <v>89</v>
      </c>
      <c r="C49" s="50"/>
    </row>
    <row r="50" spans="2:3" ht="15.75" thickBot="1" x14ac:dyDescent="0.3">
      <c r="B50" s="34" t="s">
        <v>90</v>
      </c>
      <c r="C50" s="34" t="s">
        <v>91</v>
      </c>
    </row>
    <row r="51" spans="2:3" ht="15.75" thickBot="1" x14ac:dyDescent="0.3">
      <c r="B51" s="35" t="s">
        <v>92</v>
      </c>
      <c r="C51" s="36"/>
    </row>
    <row r="52" spans="2:3" x14ac:dyDescent="0.25">
      <c r="B52" s="37" t="s">
        <v>93</v>
      </c>
      <c r="C52" s="37"/>
    </row>
    <row r="53" spans="2:3" x14ac:dyDescent="0.25">
      <c r="B53" s="38" t="s">
        <v>94</v>
      </c>
      <c r="C53" s="38" t="s">
        <v>95</v>
      </c>
    </row>
    <row r="54" spans="2:3" x14ac:dyDescent="0.25">
      <c r="B54" s="38" t="s">
        <v>96</v>
      </c>
      <c r="C54" s="38" t="s">
        <v>97</v>
      </c>
    </row>
    <row r="55" spans="2:3" x14ac:dyDescent="0.25">
      <c r="B55" s="37" t="s">
        <v>98</v>
      </c>
      <c r="C55" s="37"/>
    </row>
    <row r="56" spans="2:3" x14ac:dyDescent="0.25">
      <c r="B56" s="38" t="s">
        <v>99</v>
      </c>
      <c r="C56" s="38" t="s">
        <v>100</v>
      </c>
    </row>
    <row r="57" spans="2:3" x14ac:dyDescent="0.25">
      <c r="B57" s="38" t="s">
        <v>101</v>
      </c>
      <c r="C57" s="38" t="s">
        <v>102</v>
      </c>
    </row>
    <row r="58" spans="2:3" x14ac:dyDescent="0.25">
      <c r="B58" s="38" t="s">
        <v>103</v>
      </c>
      <c r="C58" s="38" t="s">
        <v>104</v>
      </c>
    </row>
    <row r="59" spans="2:3" x14ac:dyDescent="0.25">
      <c r="B59" s="38" t="s">
        <v>105</v>
      </c>
      <c r="C59" s="38" t="s">
        <v>106</v>
      </c>
    </row>
    <row r="60" spans="2:3" x14ac:dyDescent="0.25">
      <c r="B60" s="38" t="s">
        <v>107</v>
      </c>
      <c r="C60" s="38" t="s">
        <v>108</v>
      </c>
    </row>
    <row r="61" spans="2:3" x14ac:dyDescent="0.25">
      <c r="B61" s="38" t="s">
        <v>109</v>
      </c>
      <c r="C61" s="38" t="s">
        <v>110</v>
      </c>
    </row>
    <row r="62" spans="2:3" x14ac:dyDescent="0.25">
      <c r="B62" s="38" t="s">
        <v>111</v>
      </c>
      <c r="C62" s="38" t="s">
        <v>112</v>
      </c>
    </row>
    <row r="63" spans="2:3" x14ac:dyDescent="0.25">
      <c r="B63" s="38" t="s">
        <v>113</v>
      </c>
      <c r="C63" s="38" t="s">
        <v>114</v>
      </c>
    </row>
    <row r="64" spans="2:3" x14ac:dyDescent="0.25">
      <c r="B64" s="38" t="s">
        <v>115</v>
      </c>
      <c r="C64" s="38" t="s">
        <v>116</v>
      </c>
    </row>
    <row r="65" spans="2:3" x14ac:dyDescent="0.25">
      <c r="B65" s="38" t="s">
        <v>117</v>
      </c>
      <c r="C65" s="38" t="s">
        <v>118</v>
      </c>
    </row>
    <row r="66" spans="2:3" x14ac:dyDescent="0.25">
      <c r="B66" s="38" t="s">
        <v>119</v>
      </c>
      <c r="C66" s="38" t="s">
        <v>120</v>
      </c>
    </row>
    <row r="67" spans="2:3" x14ac:dyDescent="0.25">
      <c r="B67" s="38" t="s">
        <v>121</v>
      </c>
      <c r="C67" s="38" t="s">
        <v>122</v>
      </c>
    </row>
    <row r="68" spans="2:3" x14ac:dyDescent="0.25">
      <c r="B68" s="38" t="s">
        <v>123</v>
      </c>
      <c r="C68" s="38" t="s">
        <v>124</v>
      </c>
    </row>
    <row r="69" spans="2:3" x14ac:dyDescent="0.25">
      <c r="B69" s="38" t="s">
        <v>125</v>
      </c>
      <c r="C69" s="38" t="s">
        <v>126</v>
      </c>
    </row>
    <row r="70" spans="2:3" x14ac:dyDescent="0.25">
      <c r="B70" s="38" t="s">
        <v>127</v>
      </c>
      <c r="C70" s="38" t="s">
        <v>128</v>
      </c>
    </row>
    <row r="71" spans="2:3" x14ac:dyDescent="0.25">
      <c r="B71" s="38" t="s">
        <v>129</v>
      </c>
      <c r="C71" s="38" t="s">
        <v>130</v>
      </c>
    </row>
    <row r="72" spans="2:3" x14ac:dyDescent="0.25">
      <c r="B72" s="38" t="s">
        <v>131</v>
      </c>
      <c r="C72" s="38" t="s">
        <v>132</v>
      </c>
    </row>
    <row r="73" spans="2:3" x14ac:dyDescent="0.25">
      <c r="B73" s="38" t="s">
        <v>133</v>
      </c>
      <c r="C73" s="38" t="s">
        <v>134</v>
      </c>
    </row>
    <row r="74" spans="2:3" x14ac:dyDescent="0.25">
      <c r="B74" s="38" t="s">
        <v>135</v>
      </c>
      <c r="C74" s="38" t="s">
        <v>136</v>
      </c>
    </row>
    <row r="75" spans="2:3" x14ac:dyDescent="0.25">
      <c r="B75" s="37" t="s">
        <v>137</v>
      </c>
      <c r="C75" s="37"/>
    </row>
    <row r="76" spans="2:3" x14ac:dyDescent="0.25">
      <c r="B76" s="38" t="s">
        <v>138</v>
      </c>
      <c r="C76" s="38" t="s">
        <v>139</v>
      </c>
    </row>
    <row r="77" spans="2:3" x14ac:dyDescent="0.25">
      <c r="B77" s="38" t="s">
        <v>140</v>
      </c>
      <c r="C77" s="38" t="s">
        <v>141</v>
      </c>
    </row>
    <row r="78" spans="2:3" x14ac:dyDescent="0.25">
      <c r="B78" s="38" t="s">
        <v>142</v>
      </c>
      <c r="C78" s="38" t="s">
        <v>143</v>
      </c>
    </row>
    <row r="79" spans="2:3" x14ac:dyDescent="0.25">
      <c r="B79" s="38" t="s">
        <v>144</v>
      </c>
      <c r="C79" s="38" t="s">
        <v>145</v>
      </c>
    </row>
    <row r="80" spans="2:3" x14ac:dyDescent="0.25">
      <c r="B80" s="38" t="s">
        <v>146</v>
      </c>
      <c r="C80" s="38" t="s">
        <v>147</v>
      </c>
    </row>
    <row r="81" spans="2:3" x14ac:dyDescent="0.25">
      <c r="B81" s="38" t="s">
        <v>148</v>
      </c>
      <c r="C81" s="38" t="s">
        <v>149</v>
      </c>
    </row>
    <row r="82" spans="2:3" x14ac:dyDescent="0.25">
      <c r="B82" s="38" t="s">
        <v>150</v>
      </c>
      <c r="C82" s="38" t="s">
        <v>151</v>
      </c>
    </row>
    <row r="83" spans="2:3" x14ac:dyDescent="0.25">
      <c r="B83" s="38" t="s">
        <v>152</v>
      </c>
      <c r="C83" s="38" t="s">
        <v>153</v>
      </c>
    </row>
    <row r="84" spans="2:3" x14ac:dyDescent="0.25">
      <c r="B84" s="38" t="s">
        <v>154</v>
      </c>
      <c r="C84" s="38" t="s">
        <v>155</v>
      </c>
    </row>
    <row r="85" spans="2:3" x14ac:dyDescent="0.25">
      <c r="B85" s="38" t="s">
        <v>156</v>
      </c>
      <c r="C85" s="38" t="s">
        <v>157</v>
      </c>
    </row>
    <row r="86" spans="2:3" x14ac:dyDescent="0.25">
      <c r="B86" s="38" t="s">
        <v>158</v>
      </c>
      <c r="C86" s="38" t="s">
        <v>159</v>
      </c>
    </row>
    <row r="87" spans="2:3" x14ac:dyDescent="0.25">
      <c r="B87" s="38" t="s">
        <v>160</v>
      </c>
      <c r="C87" s="38" t="s">
        <v>161</v>
      </c>
    </row>
    <row r="88" spans="2:3" x14ac:dyDescent="0.25">
      <c r="B88" s="38" t="s">
        <v>162</v>
      </c>
      <c r="C88" s="38" t="s">
        <v>163</v>
      </c>
    </row>
    <row r="89" spans="2:3" x14ac:dyDescent="0.25">
      <c r="B89" s="38" t="s">
        <v>164</v>
      </c>
      <c r="C89" s="38" t="s">
        <v>165</v>
      </c>
    </row>
    <row r="90" spans="2:3" x14ac:dyDescent="0.25">
      <c r="B90" s="38" t="s">
        <v>166</v>
      </c>
      <c r="C90" s="38" t="s">
        <v>167</v>
      </c>
    </row>
    <row r="91" spans="2:3" x14ac:dyDescent="0.25">
      <c r="B91" s="38" t="s">
        <v>168</v>
      </c>
      <c r="C91" s="38" t="s">
        <v>169</v>
      </c>
    </row>
    <row r="92" spans="2:3" x14ac:dyDescent="0.25">
      <c r="B92" s="38" t="s">
        <v>170</v>
      </c>
      <c r="C92" s="38" t="s">
        <v>171</v>
      </c>
    </row>
    <row r="93" spans="2:3" x14ac:dyDescent="0.25">
      <c r="B93" s="38" t="s">
        <v>172</v>
      </c>
      <c r="C93" s="38" t="s">
        <v>173</v>
      </c>
    </row>
    <row r="94" spans="2:3" x14ac:dyDescent="0.25">
      <c r="B94" s="38" t="s">
        <v>174</v>
      </c>
      <c r="C94" s="38" t="s">
        <v>175</v>
      </c>
    </row>
    <row r="95" spans="2:3" x14ac:dyDescent="0.25">
      <c r="B95" s="37" t="s">
        <v>176</v>
      </c>
      <c r="C95" s="37"/>
    </row>
    <row r="96" spans="2:3" x14ac:dyDescent="0.25">
      <c r="B96" s="38" t="s">
        <v>177</v>
      </c>
      <c r="C96" s="38" t="s">
        <v>178</v>
      </c>
    </row>
    <row r="97" spans="2:3" x14ac:dyDescent="0.25">
      <c r="B97" s="38" t="s">
        <v>179</v>
      </c>
      <c r="C97" s="38" t="s">
        <v>180</v>
      </c>
    </row>
    <row r="98" spans="2:3" x14ac:dyDescent="0.25">
      <c r="B98" s="38" t="s">
        <v>181</v>
      </c>
      <c r="C98" s="38" t="s">
        <v>182</v>
      </c>
    </row>
    <row r="99" spans="2:3" x14ac:dyDescent="0.25">
      <c r="B99" s="38" t="s">
        <v>183</v>
      </c>
      <c r="C99" s="38" t="s">
        <v>184</v>
      </c>
    </row>
    <row r="100" spans="2:3" x14ac:dyDescent="0.25">
      <c r="B100" s="38" t="s">
        <v>185</v>
      </c>
      <c r="C100" s="38" t="s">
        <v>186</v>
      </c>
    </row>
    <row r="101" spans="2:3" x14ac:dyDescent="0.25">
      <c r="B101" s="37" t="s">
        <v>187</v>
      </c>
      <c r="C101" s="37"/>
    </row>
    <row r="102" spans="2:3" x14ac:dyDescent="0.25">
      <c r="B102" s="38" t="s">
        <v>188</v>
      </c>
      <c r="C102" s="38" t="s">
        <v>189</v>
      </c>
    </row>
    <row r="103" spans="2:3" x14ac:dyDescent="0.25">
      <c r="B103" s="38" t="s">
        <v>190</v>
      </c>
      <c r="C103" s="38" t="s">
        <v>191</v>
      </c>
    </row>
    <row r="104" spans="2:3" x14ac:dyDescent="0.25">
      <c r="B104" s="38" t="s">
        <v>192</v>
      </c>
      <c r="C104" s="38" t="s">
        <v>193</v>
      </c>
    </row>
    <row r="105" spans="2:3" x14ac:dyDescent="0.25">
      <c r="B105" s="39" t="s">
        <v>194</v>
      </c>
      <c r="C105" s="40"/>
    </row>
    <row r="106" spans="2:3" x14ac:dyDescent="0.25">
      <c r="B106" s="37" t="s">
        <v>195</v>
      </c>
      <c r="C106" s="37"/>
    </row>
    <row r="107" spans="2:3" x14ac:dyDescent="0.25">
      <c r="B107" s="38" t="s">
        <v>196</v>
      </c>
      <c r="C107" s="38" t="s">
        <v>197</v>
      </c>
    </row>
    <row r="108" spans="2:3" x14ac:dyDescent="0.25">
      <c r="B108" s="38" t="s">
        <v>198</v>
      </c>
      <c r="C108" s="38" t="s">
        <v>199</v>
      </c>
    </row>
    <row r="109" spans="2:3" x14ac:dyDescent="0.25">
      <c r="B109" s="38" t="s">
        <v>200</v>
      </c>
      <c r="C109" s="38" t="s">
        <v>201</v>
      </c>
    </row>
    <row r="110" spans="2:3" x14ac:dyDescent="0.25">
      <c r="B110" s="38" t="s">
        <v>202</v>
      </c>
      <c r="C110" s="38" t="s">
        <v>203</v>
      </c>
    </row>
    <row r="111" spans="2:3" x14ac:dyDescent="0.25">
      <c r="B111" s="38" t="s">
        <v>204</v>
      </c>
      <c r="C111" s="38" t="s">
        <v>205</v>
      </c>
    </row>
    <row r="112" spans="2:3" x14ac:dyDescent="0.25">
      <c r="B112" s="38" t="s">
        <v>206</v>
      </c>
      <c r="C112" s="38" t="s">
        <v>207</v>
      </c>
    </row>
    <row r="113" spans="2:3" x14ac:dyDescent="0.25">
      <c r="B113" s="38" t="s">
        <v>208</v>
      </c>
      <c r="C113" s="38" t="s">
        <v>209</v>
      </c>
    </row>
    <row r="114" spans="2:3" x14ac:dyDescent="0.25">
      <c r="B114" s="37" t="s">
        <v>210</v>
      </c>
      <c r="C114" s="37"/>
    </row>
    <row r="115" spans="2:3" x14ac:dyDescent="0.25">
      <c r="B115" s="38" t="s">
        <v>211</v>
      </c>
      <c r="C115" s="38" t="s">
        <v>212</v>
      </c>
    </row>
    <row r="116" spans="2:3" x14ac:dyDescent="0.25">
      <c r="B116" s="38" t="s">
        <v>213</v>
      </c>
      <c r="C116" s="38" t="s">
        <v>214</v>
      </c>
    </row>
    <row r="117" spans="2:3" x14ac:dyDescent="0.25">
      <c r="B117" s="38" t="s">
        <v>215</v>
      </c>
      <c r="C117" s="38" t="s">
        <v>216</v>
      </c>
    </row>
    <row r="118" spans="2:3" x14ac:dyDescent="0.25">
      <c r="B118" s="38" t="s">
        <v>217</v>
      </c>
      <c r="C118" s="38" t="s">
        <v>218</v>
      </c>
    </row>
    <row r="119" spans="2:3" x14ac:dyDescent="0.25">
      <c r="B119" s="38" t="s">
        <v>219</v>
      </c>
      <c r="C119" s="38" t="s">
        <v>220</v>
      </c>
    </row>
    <row r="120" spans="2:3" x14ac:dyDescent="0.25">
      <c r="B120" s="38" t="s">
        <v>221</v>
      </c>
      <c r="C120" s="38" t="s">
        <v>222</v>
      </c>
    </row>
    <row r="121" spans="2:3" x14ac:dyDescent="0.25">
      <c r="B121" s="38" t="s">
        <v>223</v>
      </c>
      <c r="C121" s="38" t="s">
        <v>224</v>
      </c>
    </row>
    <row r="122" spans="2:3" x14ac:dyDescent="0.25">
      <c r="B122" s="37" t="s">
        <v>225</v>
      </c>
      <c r="C122" s="37"/>
    </row>
    <row r="123" spans="2:3" x14ac:dyDescent="0.25">
      <c r="B123" s="38" t="s">
        <v>226</v>
      </c>
      <c r="C123" s="38" t="s">
        <v>227</v>
      </c>
    </row>
    <row r="124" spans="2:3" x14ac:dyDescent="0.25">
      <c r="B124" s="38" t="s">
        <v>228</v>
      </c>
      <c r="C124" s="38" t="s">
        <v>229</v>
      </c>
    </row>
    <row r="125" spans="2:3" x14ac:dyDescent="0.25">
      <c r="B125" s="38" t="s">
        <v>230</v>
      </c>
      <c r="C125" s="38" t="s">
        <v>231</v>
      </c>
    </row>
    <row r="126" spans="2:3" x14ac:dyDescent="0.25">
      <c r="B126" s="38" t="s">
        <v>232</v>
      </c>
      <c r="C126" s="38" t="s">
        <v>233</v>
      </c>
    </row>
    <row r="127" spans="2:3" x14ac:dyDescent="0.25">
      <c r="B127" s="38" t="s">
        <v>234</v>
      </c>
      <c r="C127" s="38" t="s">
        <v>235</v>
      </c>
    </row>
    <row r="128" spans="2:3" x14ac:dyDescent="0.25">
      <c r="B128" s="38" t="s">
        <v>236</v>
      </c>
      <c r="C128" s="38" t="s">
        <v>237</v>
      </c>
    </row>
    <row r="129" spans="2:3" x14ac:dyDescent="0.25">
      <c r="B129" s="38" t="s">
        <v>238</v>
      </c>
      <c r="C129" s="38" t="s">
        <v>239</v>
      </c>
    </row>
  </sheetData>
  <mergeCells count="1"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4F25-B177-4255-B4D5-BD4DFEB7A0BB}">
  <dimension ref="B4:D14"/>
  <sheetViews>
    <sheetView tabSelected="1" workbookViewId="0">
      <selection activeCell="G11" sqref="G11"/>
    </sheetView>
  </sheetViews>
  <sheetFormatPr defaultRowHeight="15" x14ac:dyDescent="0.25"/>
  <cols>
    <col min="1" max="1" width="9.140625" style="19"/>
    <col min="2" max="2" width="14" style="19" bestFit="1" customWidth="1"/>
    <col min="3" max="3" width="21.7109375" style="19" bestFit="1" customWidth="1"/>
    <col min="4" max="10" width="9.140625" style="19"/>
    <col min="11" max="11" width="10.5703125" style="19" bestFit="1" customWidth="1"/>
    <col min="12" max="12" width="12" style="19" bestFit="1" customWidth="1"/>
    <col min="13" max="16384" width="9.140625" style="19"/>
  </cols>
  <sheetData>
    <row r="4" spans="2:4" x14ac:dyDescent="0.25">
      <c r="B4" s="19" t="s">
        <v>244</v>
      </c>
      <c r="C4" s="19" t="str">
        <f xml:space="preserve"> _xlfn.TEXTJOIN("_",TRUE,"UC","Emissions","CO2","2020")</f>
        <v>UC_Emissions_CO2_2020</v>
      </c>
    </row>
    <row r="5" spans="2:4" x14ac:dyDescent="0.25">
      <c r="B5" s="19" t="s">
        <v>245</v>
      </c>
      <c r="C5" s="19" t="str">
        <f xml:space="preserve"> _xlfn.TEXTJOIN(" ",TRUE,"CO2 Emissions in 2020")</f>
        <v>CO2 Emissions in 2020</v>
      </c>
    </row>
    <row r="6" spans="2:4" x14ac:dyDescent="0.25">
      <c r="B6" s="19" t="s">
        <v>0</v>
      </c>
      <c r="C6" s="19">
        <v>2020</v>
      </c>
      <c r="D6" s="19">
        <v>0</v>
      </c>
    </row>
    <row r="7" spans="2:4" x14ac:dyDescent="0.25">
      <c r="B7" s="19" t="s">
        <v>246</v>
      </c>
      <c r="C7" s="24">
        <v>33792</v>
      </c>
      <c r="D7" s="19">
        <v>1</v>
      </c>
    </row>
    <row r="8" spans="2:4" x14ac:dyDescent="0.25">
      <c r="B8" s="19" t="s">
        <v>1</v>
      </c>
      <c r="C8" s="19" t="s">
        <v>247</v>
      </c>
    </row>
    <row r="9" spans="2:4" x14ac:dyDescent="0.25">
      <c r="B9" s="19" t="s">
        <v>248</v>
      </c>
      <c r="C9" s="19" t="s">
        <v>249</v>
      </c>
    </row>
    <row r="10" spans="2:4" x14ac:dyDescent="0.25">
      <c r="B10" s="19" t="s">
        <v>250</v>
      </c>
      <c r="C10" s="19" t="s">
        <v>251</v>
      </c>
    </row>
    <row r="11" spans="2:4" x14ac:dyDescent="0.25">
      <c r="B11" s="19" t="s">
        <v>252</v>
      </c>
    </row>
    <row r="12" spans="2:4" x14ac:dyDescent="0.25">
      <c r="B12" s="19" t="s">
        <v>3</v>
      </c>
      <c r="C12" s="19" t="s">
        <v>253</v>
      </c>
    </row>
    <row r="13" spans="2:4" x14ac:dyDescent="0.25">
      <c r="B13" s="19" t="s">
        <v>254</v>
      </c>
      <c r="C13" s="19">
        <v>-1</v>
      </c>
    </row>
    <row r="14" spans="2:4" x14ac:dyDescent="0.25">
      <c r="B14" s="19" t="s">
        <v>255</v>
      </c>
      <c r="C14" s="19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4196-8A95-476E-9042-3BA72963A05C}">
  <dimension ref="A1:K9"/>
  <sheetViews>
    <sheetView workbookViewId="0">
      <selection activeCell="B7" sqref="B7"/>
    </sheetView>
  </sheetViews>
  <sheetFormatPr defaultRowHeight="15" x14ac:dyDescent="0.25"/>
  <cols>
    <col min="1" max="1" width="9.140625" style="19"/>
    <col min="2" max="2" width="28.28515625" style="19" bestFit="1" customWidth="1"/>
    <col min="3" max="3" width="13.5703125" style="19" bestFit="1" customWidth="1"/>
    <col min="4" max="4" width="8.85546875" style="19" bestFit="1" customWidth="1"/>
    <col min="5" max="5" width="16.42578125" style="19" bestFit="1" customWidth="1"/>
    <col min="6" max="6" width="5.140625" style="19" bestFit="1" customWidth="1"/>
    <col min="7" max="7" width="9.140625" style="19"/>
    <col min="8" max="8" width="12.42578125" style="19" bestFit="1" customWidth="1"/>
    <col min="9" max="9" width="8.28515625" style="19" bestFit="1" customWidth="1"/>
    <col min="10" max="10" width="12" style="19" bestFit="1" customWidth="1"/>
    <col min="11" max="11" width="27.85546875" style="19" bestFit="1" customWidth="1"/>
    <col min="12" max="16384" width="9.140625" style="19"/>
  </cols>
  <sheetData>
    <row r="1" spans="1:11" x14ac:dyDescent="0.25">
      <c r="A1" s="19" t="s">
        <v>256</v>
      </c>
    </row>
    <row r="2" spans="1:11" x14ac:dyDescent="0.25">
      <c r="B2" s="44" t="str">
        <f>"~UC_Sets: R_E: "  &amp; _xlfn.TEXTJOIN(",",TRUE,Regions!C3)</f>
        <v>~UC_Sets: R_E: IE</v>
      </c>
    </row>
    <row r="3" spans="1:11" x14ac:dyDescent="0.25">
      <c r="B3" s="44" t="s">
        <v>257</v>
      </c>
    </row>
    <row r="4" spans="1:11" x14ac:dyDescent="0.25">
      <c r="G4" s="19" t="str">
        <f>IF(RIGHT(B2,1)&lt;&gt;" ","~UC_T","")</f>
        <v>~UC_T</v>
      </c>
    </row>
    <row r="5" spans="1:11" x14ac:dyDescent="0.25">
      <c r="B5" s="45" t="s">
        <v>244</v>
      </c>
      <c r="C5" s="46" t="s">
        <v>248</v>
      </c>
      <c r="D5" s="46" t="s">
        <v>250</v>
      </c>
      <c r="E5" s="46" t="s">
        <v>1</v>
      </c>
      <c r="F5" s="46" t="s">
        <v>0</v>
      </c>
      <c r="G5" s="46" t="s">
        <v>3</v>
      </c>
      <c r="H5" s="47" t="s">
        <v>255</v>
      </c>
      <c r="I5" s="47" t="s">
        <v>254</v>
      </c>
      <c r="J5" s="48" t="s">
        <v>258</v>
      </c>
      <c r="K5" s="45" t="s">
        <v>259</v>
      </c>
    </row>
    <row r="6" spans="1:11" x14ac:dyDescent="0.25">
      <c r="B6" s="20" t="s">
        <v>260</v>
      </c>
      <c r="C6" s="20"/>
      <c r="D6" s="20"/>
      <c r="E6" s="20"/>
      <c r="F6" s="20"/>
      <c r="G6" s="20"/>
      <c r="H6" s="20"/>
      <c r="I6" s="20"/>
      <c r="J6" s="20" t="s">
        <v>261</v>
      </c>
      <c r="K6" s="49"/>
    </row>
    <row r="7" spans="1:11" x14ac:dyDescent="0.25">
      <c r="B7" s="19" t="str">
        <f>VLOOKUP(B$5, emi_config!$B$4:$D$14,2,FALSE) &amp; "_Single"</f>
        <v>UC_Emissions_CO2_2020_Single</v>
      </c>
      <c r="C7" s="19" t="str">
        <f>VLOOKUP(C$5, emi_config!$B$4:$D$14,MATCH($F7,emi_config!$B$6:$D$6,),FALSE)</f>
        <v>*CO2*,-*CO2S</v>
      </c>
      <c r="D7" s="19" t="str">
        <f>VLOOKUP(D$5, emi_config!$B$4:$D$14,MATCH($F7,emi_config!$B$6:$D$6,),FALSE)</f>
        <v>ENV</v>
      </c>
      <c r="F7" s="19">
        <v>2020</v>
      </c>
      <c r="G7" s="19" t="str">
        <f>VLOOKUP(G$5, emi_config!$B$4:$D$14,MATCH($F7,emi_config!$B$6:$D$6,),FALSE)</f>
        <v>UP</v>
      </c>
      <c r="H7" s="19">
        <f>VLOOKUP(H$5, emi_config!$B$4:$D$14,MATCH($F7,emi_config!$B$6:$D$6,),FALSE)</f>
        <v>1</v>
      </c>
      <c r="J7" s="19">
        <f>VLOOKUP("Value", emi_config!$B$4:$D$14,MATCH($F7,emi_config!$B$6:$D$6,),FALSE)</f>
        <v>33792</v>
      </c>
      <c r="K7" s="19" t="str">
        <f>VLOOKUP(K$5, emi_config!$B$4:$D$14,2,FALSE) &amp; " - Single"</f>
        <v>CO2 Emissions in 2020 - Single</v>
      </c>
    </row>
    <row r="8" spans="1:11" x14ac:dyDescent="0.25">
      <c r="C8" s="19" t="str">
        <f>VLOOKUP(C$5, emi_config!$B$4:$D$14,MATCH($F8,emi_config!$B$6:$D$6,),FALSE)</f>
        <v>*CO2*,-*CO2S</v>
      </c>
      <c r="D8" s="19" t="str">
        <f>VLOOKUP(D$5, emi_config!$B$4:$D$14,MATCH($F8,emi_config!$B$6:$D$6,),FALSE)</f>
        <v>ENV</v>
      </c>
      <c r="E8" s="19" t="str">
        <f>VLOOKUP(E$5, emi_config!$B$4:$D$14,MATCH($F8,emi_config!$B$6:$D$6,),FALSE)</f>
        <v>T-A*INT*,T-NAV*</v>
      </c>
      <c r="F8" s="19">
        <f>F7</f>
        <v>2020</v>
      </c>
      <c r="I8" s="19">
        <f>VLOOKUP(I$5, emi_config!$B$4:$D$14,MATCH($F8,emi_config!$B$6:$D$6,),FALSE)</f>
        <v>-1</v>
      </c>
    </row>
    <row r="9" spans="1:11" x14ac:dyDescent="0.25">
      <c r="F9" s="19">
        <v>0</v>
      </c>
      <c r="J9" s="19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08C3-5E7F-44AF-A248-ED23EE280DA3}">
  <dimension ref="A1:K9"/>
  <sheetViews>
    <sheetView workbookViewId="0">
      <selection activeCell="K7" sqref="K7"/>
    </sheetView>
  </sheetViews>
  <sheetFormatPr defaultRowHeight="15" x14ac:dyDescent="0.25"/>
  <cols>
    <col min="1" max="1" width="9.140625" style="19"/>
    <col min="2" max="2" width="27.28515625" style="19" customWidth="1"/>
    <col min="3" max="3" width="13.5703125" style="19" bestFit="1" customWidth="1"/>
    <col min="4" max="4" width="8.85546875" style="19" bestFit="1" customWidth="1"/>
    <col min="5" max="5" width="16.42578125" style="19" bestFit="1" customWidth="1"/>
    <col min="6" max="6" width="5.140625" style="19" bestFit="1" customWidth="1"/>
    <col min="7" max="7" width="8.85546875" style="19" bestFit="1" customWidth="1"/>
    <col min="8" max="8" width="12.42578125" style="19" bestFit="1" customWidth="1"/>
    <col min="9" max="9" width="8.28515625" style="19" bestFit="1" customWidth="1"/>
    <col min="10" max="10" width="10.7109375" style="19" bestFit="1" customWidth="1"/>
    <col min="11" max="11" width="26.5703125" style="19" bestFit="1" customWidth="1"/>
    <col min="12" max="16384" width="9.140625" style="19"/>
  </cols>
  <sheetData>
    <row r="1" spans="1:11" x14ac:dyDescent="0.25">
      <c r="A1" s="19" t="s">
        <v>262</v>
      </c>
    </row>
    <row r="2" spans="1:11" x14ac:dyDescent="0.25">
      <c r="B2" s="44" t="str">
        <f>"~UC_Sets: R_S: " &amp; _xlfn.TEXTJOIN(",",TRUE,Regions!D3:AD3)</f>
        <v>~UC_Sets: R_S: IE-CW,IE-D,IE-KE,IE-KK,IE-LS,IE-LD,IE-LH,IE-MH,IE-OY,IE-WH,IE-WX,IE-WW,IE-CE,IE-CO,IE-KY,IE-LK,IE-TA,IE-WD,IE-G,IE-LM,IE-MO,IE-RN,IE-SO,IE-CN,IE-DL,IE-MN</v>
      </c>
    </row>
    <row r="3" spans="1:11" x14ac:dyDescent="0.25">
      <c r="B3" s="44" t="s">
        <v>257</v>
      </c>
    </row>
    <row r="4" spans="1:11" x14ac:dyDescent="0.25">
      <c r="G4" s="19" t="str">
        <f>IF(RIGHT(B2,1)&lt;&gt;" ","~UC_T","")</f>
        <v>~UC_T</v>
      </c>
    </row>
    <row r="5" spans="1:11" x14ac:dyDescent="0.25">
      <c r="B5" s="45" t="s">
        <v>244</v>
      </c>
      <c r="C5" s="46" t="s">
        <v>248</v>
      </c>
      <c r="D5" s="46" t="s">
        <v>250</v>
      </c>
      <c r="E5" s="46" t="s">
        <v>1</v>
      </c>
      <c r="F5" s="46" t="s">
        <v>0</v>
      </c>
      <c r="G5" s="46" t="s">
        <v>3</v>
      </c>
      <c r="H5" s="47" t="s">
        <v>255</v>
      </c>
      <c r="I5" s="47" t="s">
        <v>254</v>
      </c>
      <c r="J5" s="48" t="s">
        <v>263</v>
      </c>
      <c r="K5" s="45" t="s">
        <v>259</v>
      </c>
    </row>
    <row r="6" spans="1:11" x14ac:dyDescent="0.25">
      <c r="B6" s="20" t="s">
        <v>260</v>
      </c>
      <c r="C6" s="20"/>
      <c r="D6" s="20"/>
      <c r="E6" s="20"/>
      <c r="F6" s="20"/>
      <c r="G6" s="20"/>
      <c r="H6" s="20"/>
      <c r="I6" s="20"/>
      <c r="J6" s="20" t="s">
        <v>261</v>
      </c>
      <c r="K6" s="20"/>
    </row>
    <row r="7" spans="1:11" x14ac:dyDescent="0.25">
      <c r="B7" s="19" t="str">
        <f>VLOOKUP(B$5, emi_config!$B$4:$D$14,2,FALSE) &amp; "_Multi"</f>
        <v>UC_Emissions_CO2_2020_Multi</v>
      </c>
      <c r="C7" s="19" t="str">
        <f>VLOOKUP(C$5, emi_config!$B$4:$D$14,MATCH($F7,emi_config!$B$6:$D$6,),FALSE)</f>
        <v>*CO2*,-*CO2S</v>
      </c>
      <c r="D7" s="19" t="str">
        <f>VLOOKUP(D$5, emi_config!$B$4:$D$14,MATCH($F7,emi_config!$B$6:$D$6,),FALSE)</f>
        <v>ENV</v>
      </c>
      <c r="F7" s="19">
        <v>2020</v>
      </c>
      <c r="G7" s="19" t="str">
        <f>VLOOKUP(G$5, emi_config!$B$4:$D$14,MATCH($F7,emi_config!$B$6:$D$6,),FALSE)</f>
        <v>UP</v>
      </c>
      <c r="H7" s="19">
        <f>VLOOKUP(H$5, emi_config!$B$4:$D$14,MATCH($F7,emi_config!$B$6:$D$6,),FALSE)</f>
        <v>1</v>
      </c>
      <c r="J7" s="19">
        <f>VLOOKUP("Value", emi_config!$B$4:$D$14,MATCH($F7,emi_config!$B$6:$D$6,),FALSE)</f>
        <v>33792</v>
      </c>
      <c r="K7" s="19" t="str">
        <f>VLOOKUP(K$5, emi_config!$B$4:$D$14,2,FALSE) &amp; " - Multi"</f>
        <v>CO2 Emissions in 2020 - Multi</v>
      </c>
    </row>
    <row r="8" spans="1:11" x14ac:dyDescent="0.25">
      <c r="C8" s="19" t="str">
        <f>VLOOKUP(C$5, emi_config!$B$4:$D$14,MATCH($F8,emi_config!$B$6:$D$6,),FALSE)</f>
        <v>*CO2*,-*CO2S</v>
      </c>
      <c r="D8" s="19" t="str">
        <f>VLOOKUP(D$5, emi_config!$B$4:$D$14,MATCH($F8,emi_config!$B$6:$D$6,),FALSE)</f>
        <v>ENV</v>
      </c>
      <c r="E8" s="19" t="str">
        <f>VLOOKUP(E$5, emi_config!$B$4:$D$14,MATCH($F8,emi_config!$B$6:$D$6,),FALSE)</f>
        <v>T-A*INT*,T-NAV*</v>
      </c>
      <c r="F8" s="19">
        <f>F7</f>
        <v>2020</v>
      </c>
      <c r="I8" s="19">
        <f>VLOOKUP(I$5, emi_config!$B$4:$D$14,MATCH($F8,emi_config!$B$6:$D$6,),FALSE)</f>
        <v>-1</v>
      </c>
    </row>
    <row r="9" spans="1:11" x14ac:dyDescent="0.25">
      <c r="F9" s="19">
        <v>0</v>
      </c>
      <c r="J9" s="19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TRA_NCAP</vt:lpstr>
      <vt:lpstr>New vehicle sales</vt:lpstr>
      <vt:lpstr>emi_config</vt:lpstr>
      <vt:lpstr>emi_single</vt:lpstr>
      <vt:lpstr>emi_multi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2021-06-24T10:38:33Z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924328029155731</vt:r8>
  </property>
</Properties>
</file>