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A2659BC-D81E-4F42-8537-0173AB60FA72}" xr6:coauthVersionLast="46" xr6:coauthVersionMax="46" xr10:uidLastSave="{00000000-0000-0000-0000-000000000000}"/>
  <bookViews>
    <workbookView xWindow="1950" yWindow="1950" windowWidth="21600" windowHeight="11385" activeTab="2" xr2:uid="{39DC52AD-7AD8-48BE-9D85-AA1C40791A2D}"/>
  </bookViews>
  <sheets>
    <sheet name="Regions" sheetId="2" r:id="rId1"/>
    <sheet name="TRA" sheetId="1" r:id="rId2"/>
    <sheet name="PWR" sheetId="3" r:id="rId3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3" l="1"/>
  <c r="N8" i="3"/>
  <c r="L7" i="3"/>
  <c r="L8" i="3"/>
  <c r="J7" i="3"/>
  <c r="J8" i="3"/>
  <c r="J6" i="3"/>
  <c r="B7" i="3"/>
  <c r="B8" i="3"/>
  <c r="N6" i="3"/>
  <c r="B6" i="3"/>
  <c r="L6" i="3"/>
  <c r="B2" i="3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L12" i="1"/>
  <c r="B2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2" i="1" l="1"/>
  <c r="B49" i="1"/>
  <c r="C49" i="1" s="1"/>
  <c r="L21" i="1" s="1"/>
  <c r="L23" i="1" l="1"/>
  <c r="L20" i="1"/>
  <c r="L19" i="1"/>
  <c r="L22" i="1"/>
  <c r="C52" i="1"/>
  <c r="L8" i="1" s="1"/>
  <c r="B51" i="1"/>
  <c r="C51" i="1" s="1"/>
  <c r="B50" i="1"/>
  <c r="C50" i="1" s="1"/>
  <c r="D49" i="1"/>
  <c r="E49" i="1" s="1"/>
  <c r="F49" i="1" s="1"/>
  <c r="G49" i="1" s="1"/>
  <c r="H49" i="1" s="1"/>
  <c r="E29" i="1"/>
  <c r="E30" i="1"/>
  <c r="E31" i="1"/>
  <c r="E32" i="1"/>
  <c r="E33" i="1"/>
  <c r="E34" i="1"/>
  <c r="E36" i="1"/>
  <c r="E37" i="1"/>
  <c r="E38" i="1"/>
  <c r="E35" i="1"/>
  <c r="L15" i="1" l="1"/>
  <c r="L16" i="1"/>
  <c r="L14" i="1"/>
  <c r="L6" i="1"/>
  <c r="L9" i="1"/>
  <c r="L7" i="1"/>
  <c r="L18" i="1"/>
  <c r="L17" i="1"/>
  <c r="L13" i="1"/>
  <c r="L11" i="1"/>
  <c r="L10" i="1"/>
  <c r="D51" i="1"/>
  <c r="E51" i="1" s="1"/>
  <c r="F51" i="1" s="1"/>
  <c r="G51" i="1" s="1"/>
  <c r="H51" i="1" s="1"/>
  <c r="I51" i="1" s="1"/>
  <c r="J51" i="1" s="1"/>
  <c r="D50" i="1"/>
  <c r="E50" i="1" s="1"/>
  <c r="F50" i="1" s="1"/>
  <c r="G50" i="1" s="1"/>
  <c r="H50" i="1" s="1"/>
  <c r="I50" i="1" s="1"/>
  <c r="J50" i="1" s="1"/>
  <c r="D52" i="1"/>
  <c r="E52" i="1" s="1"/>
  <c r="F52" i="1" s="1"/>
  <c r="G52" i="1" s="1"/>
  <c r="H52" i="1" s="1"/>
  <c r="I49" i="1"/>
  <c r="J49" i="1" s="1"/>
  <c r="I52" i="1" l="1"/>
  <c r="J52" i="1" s="1"/>
  <c r="K52" i="1" s="1"/>
  <c r="L52" i="1" s="1"/>
  <c r="K50" i="1"/>
  <c r="L50" i="1" s="1"/>
  <c r="K51" i="1"/>
  <c r="L51" i="1" s="1"/>
  <c r="K49" i="1"/>
  <c r="L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<sst xmlns="http://schemas.openxmlformats.org/spreadsheetml/2006/main" count="234" uniqueCount="162">
  <si>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</si>
  <si>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</si>
  <si>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</si>
  <si>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</si>
  <si>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</si>
  <si>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</si>
  <si>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</si>
  <si>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</si>
  <si>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</si>
  <si>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</si>
  <si>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</si>
  <si>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</si>
  <si>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</si>
  <si>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</si>
  <si>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</si>
  <si>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</si>
  <si>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</si>
  <si>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</si>
  <si>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</si>
  <si>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</si>
  <si>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</si>
  <si>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</si>
  <si>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</si>
  <si>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</si>
  <si>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</si>
  <si>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</si>
  <si>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</si>
  <si>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</si>
  <si>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</si>
  <si>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</si>
  <si>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</si>
  <si>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</si>
  <si>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</si>
  <si>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</si>
  <si>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</si>
  <si>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</si>
  <si>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</si>
  <si>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</si>
  <si>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</si>
  <si>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</si>
  <si>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</si>
  <si>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</si>
  <si>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</si>
  <si>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</si>
  <si>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</si>
  <si>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</si>
  <si>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</si>
  <si>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</si>
  <si>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</si>
  <si>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</si>
  <si>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</si>
  <si>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</si>
  <si>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</si>
  <si>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</si>
  <si>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</si>
  <si>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</si>
  <si>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</si>
  <si>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</si>
  <si>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</si>
  <si>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</si>
  <si>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</si>
  <si>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</si>
  <si>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</si>
  <si>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</si>
  <si>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</si>
  <si>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</si>
  <si>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</si>
  <si>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</si>
  <si>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</si>
  <si>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</si>
  <si>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</si>
  <si>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</si>
  <si>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</si>
  <si>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</si>
  <si>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</si>
  <si>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</si>
  <si>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</si>
  <si>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</si>
  <si>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</si>
  <si>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</si>
  <si>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</si>
  <si>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</si>
  <si>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</si>
  <si>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</si>
  <si>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</si>
  <si>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</si>
  <si>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</si>
  <si>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</si>
  <si>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</si>
  <si>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</si>
  <si>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</si>
  <si>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</si>
  <si>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</si>
  <si>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</si>
  <si>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</si>
  <si>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</si>
  <si>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</si>
  <si>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</si>
  <si>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</si>
  <si>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</si>
  <si>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</si>
  <si>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</si>
  <si>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</si>
  <si>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</si>
  <si>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</si>
  <si>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</si>
  <si>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</si>
  <si>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</si>
  <si>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</si>
  <si>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</si>
  <si>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</si>
  <si>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</si>
  <si>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</si>
  <si>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</si>
  <si>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</si>
  <si>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</si>
  <si>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</si>
  <si>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</si>
  <si>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</si>
  <si>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</si>
  <si>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</si>
  <si>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</si>
  <si>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</si>
  <si>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</si>
  <si>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</si>
  <si>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</si>
  <si>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</si>
  <si>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</si>
  <si>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</si>
  <si>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</si>
  <si>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</si>
  <si>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</si>
  <si>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</si>
  <si>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</si>
  <si>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</si>
  <si>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</si>
  <si>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</si>
  <si>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</si>
  <si>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</si>
  <si>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</si>
  <si>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</si>
  <si>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</si>
  <si>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</si>
  <si>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</si>
  <si>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</si>
  <si>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</si>
  <si>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</si>
  <si>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</si>
  <si>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</si>
  <si>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</si>
  <si>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</si>
  <si>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</si>
  <si>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</si>
  <si>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</si>
  <si>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</si>
  <si>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</si>
  <si>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</si>
  <si>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CCS</t>
  </si>
  <si>
    <t>Wave</t>
  </si>
  <si>
    <t>Tidal</t>
  </si>
  <si>
    <t>P*OCE*TID*</t>
  </si>
  <si>
    <t>P*OCE*WAV*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</si>
</sst>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0" fontId="0" fillId="0" borderId="0" xfId="0" applyAlignment="1">
      <alignment horizontal="center" vertical="center"/>
    </xf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/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78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79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80</v>
      </c>
      <c r="C7" s="23" t="str">
        <f>"*"&amp;C5</f>
        <v>*IE</v>
      </c>
      <c r="D7" s="23" t="str">
        <f>D5</f>
        <v>*National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81</v>
      </c>
      <c r="B10" s="25" t="s">
        <v>82</v>
      </c>
    </row>
    <row r="11" spans="1:30" x14ac:dyDescent="0.25">
      <c r="A11" s="26" t="s">
        <v>83</v>
      </c>
      <c r="B11" s="26" t="s">
        <v>84</v>
      </c>
    </row>
    <row r="12" spans="1:30" x14ac:dyDescent="0.25">
      <c r="A12" s="27" t="s">
        <v>85</v>
      </c>
      <c r="B12" s="27" t="s">
        <v>86</v>
      </c>
    </row>
    <row r="13" spans="1:30" x14ac:dyDescent="0.25">
      <c r="A13" s="27" t="s">
        <v>87</v>
      </c>
      <c r="B13" s="27" t="s">
        <v>88</v>
      </c>
    </row>
    <row r="14" spans="1:30" x14ac:dyDescent="0.25">
      <c r="A14" s="27" t="s">
        <v>89</v>
      </c>
      <c r="B14" s="27" t="s">
        <v>90</v>
      </c>
    </row>
    <row r="15" spans="1:30" x14ac:dyDescent="0.25">
      <c r="A15" s="27" t="s">
        <v>91</v>
      </c>
      <c r="B15" s="27" t="s">
        <v>92</v>
      </c>
    </row>
    <row r="16" spans="1:30" x14ac:dyDescent="0.25">
      <c r="A16" s="27" t="s">
        <v>93</v>
      </c>
      <c r="B16" s="27" t="s">
        <v>94</v>
      </c>
    </row>
    <row r="17" spans="1:2" x14ac:dyDescent="0.25">
      <c r="A17" s="27" t="s">
        <v>95</v>
      </c>
      <c r="B17" s="27" t="s">
        <v>96</v>
      </c>
    </row>
    <row r="18" spans="1:2" x14ac:dyDescent="0.25">
      <c r="A18" s="27" t="s">
        <v>97</v>
      </c>
      <c r="B18" s="27" t="s">
        <v>98</v>
      </c>
    </row>
    <row r="19" spans="1:2" x14ac:dyDescent="0.25">
      <c r="A19" s="27" t="s">
        <v>99</v>
      </c>
      <c r="B19" s="27" t="s">
        <v>100</v>
      </c>
    </row>
    <row r="20" spans="1:2" x14ac:dyDescent="0.25">
      <c r="A20" s="27" t="s">
        <v>101</v>
      </c>
      <c r="B20" s="27" t="s">
        <v>102</v>
      </c>
    </row>
    <row r="21" spans="1:2" x14ac:dyDescent="0.25">
      <c r="A21" s="27" t="s">
        <v>103</v>
      </c>
      <c r="B21" s="27" t="s">
        <v>104</v>
      </c>
    </row>
    <row r="22" spans="1:2" x14ac:dyDescent="0.25">
      <c r="A22" s="27" t="s">
        <v>105</v>
      </c>
      <c r="B22" s="27" t="s">
        <v>106</v>
      </c>
    </row>
    <row r="23" spans="1:2" x14ac:dyDescent="0.25">
      <c r="A23" s="27" t="s">
        <v>107</v>
      </c>
      <c r="B23" s="27" t="s">
        <v>108</v>
      </c>
    </row>
    <row r="24" spans="1:2" x14ac:dyDescent="0.25">
      <c r="A24" s="27" t="s">
        <v>109</v>
      </c>
      <c r="B24" s="27" t="s">
        <v>110</v>
      </c>
    </row>
    <row r="25" spans="1:2" x14ac:dyDescent="0.25">
      <c r="A25" s="27" t="s">
        <v>111</v>
      </c>
      <c r="B25" s="27" t="s">
        <v>112</v>
      </c>
    </row>
    <row r="26" spans="1:2" x14ac:dyDescent="0.25">
      <c r="A26" s="27" t="s">
        <v>113</v>
      </c>
      <c r="B26" s="27" t="s">
        <v>114</v>
      </c>
    </row>
    <row r="27" spans="1:2" x14ac:dyDescent="0.25">
      <c r="A27" s="27" t="s">
        <v>115</v>
      </c>
      <c r="B27" s="27" t="s">
        <v>116</v>
      </c>
    </row>
    <row r="28" spans="1:2" x14ac:dyDescent="0.25">
      <c r="A28" s="27" t="s">
        <v>117</v>
      </c>
      <c r="B28" s="27" t="s">
        <v>118</v>
      </c>
    </row>
    <row r="29" spans="1:2" x14ac:dyDescent="0.25">
      <c r="A29" s="27" t="s">
        <v>119</v>
      </c>
      <c r="B29" s="27" t="s">
        <v>120</v>
      </c>
    </row>
    <row r="30" spans="1:2" x14ac:dyDescent="0.25">
      <c r="A30" s="27" t="s">
        <v>121</v>
      </c>
      <c r="B30" s="27" t="s">
        <v>122</v>
      </c>
    </row>
    <row r="31" spans="1:2" x14ac:dyDescent="0.25">
      <c r="A31" s="27" t="s">
        <v>123</v>
      </c>
      <c r="B31" s="27" t="s">
        <v>124</v>
      </c>
    </row>
    <row r="32" spans="1:2" x14ac:dyDescent="0.25">
      <c r="A32" s="27" t="s">
        <v>125</v>
      </c>
      <c r="B32" s="27" t="s">
        <v>126</v>
      </c>
    </row>
    <row r="33" spans="1:2" x14ac:dyDescent="0.25">
      <c r="A33" s="27" t="s">
        <v>127</v>
      </c>
      <c r="B33" s="27" t="s">
        <v>128</v>
      </c>
    </row>
    <row r="34" spans="1:2" x14ac:dyDescent="0.25">
      <c r="A34" s="27" t="s">
        <v>129</v>
      </c>
      <c r="B34" s="27" t="s">
        <v>130</v>
      </c>
    </row>
    <row r="35" spans="1:2" x14ac:dyDescent="0.25">
      <c r="A35" s="27" t="s">
        <v>131</v>
      </c>
      <c r="B35" s="27" t="s">
        <v>132</v>
      </c>
    </row>
    <row r="36" spans="1:2" x14ac:dyDescent="0.25">
      <c r="A36" s="27" t="s">
        <v>133</v>
      </c>
      <c r="B36" s="27" t="s">
        <v>134</v>
      </c>
    </row>
    <row r="37" spans="1:2" x14ac:dyDescent="0.25">
      <c r="A37" s="28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O52"/>
  <sheetViews>
    <sheetView topLeftCell="B3" zoomScaleNormal="100" workbookViewId="0">
      <selection activeCell="M17" sqref="M17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4" customWidth="1"/>
    <col min="15" max="15" width="9.42578125" customWidth="1"/>
  </cols>
  <sheetData>
    <row r="2" spans="2:15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1+$B$46</f>
        <v>1.2</v>
      </c>
      <c r="K6" s="18">
        <v>1</v>
      </c>
      <c r="L6" s="19">
        <f>-C52/1000</f>
        <v>-24.2242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1.2</v>
      </c>
      <c r="K7" s="18">
        <v>1</v>
      </c>
      <c r="L7" s="19">
        <f>-C52/1000</f>
        <v>-24.2242</v>
      </c>
      <c r="M7" s="18">
        <v>5</v>
      </c>
      <c r="N7" s="18" t="s">
        <v>60</v>
      </c>
    </row>
    <row r="8" spans="2:15" x14ac:dyDescent="0.25">
      <c r="B8" s="18" t="s">
        <v>148</v>
      </c>
      <c r="C8" s="18" t="s">
        <v>13</v>
      </c>
      <c r="D8" s="18" t="s">
        <v>14</v>
      </c>
      <c r="E8" s="18"/>
      <c r="F8" s="18"/>
      <c r="G8" s="18" t="s">
        <v>149</v>
      </c>
      <c r="H8" s="18">
        <v>2018</v>
      </c>
      <c r="I8" s="18" t="s">
        <v>15</v>
      </c>
      <c r="J8" s="29">
        <f t="shared" si="0"/>
        <v>1.2</v>
      </c>
      <c r="K8" s="18">
        <v>1</v>
      </c>
      <c r="L8" s="19">
        <f>-C52/1000</f>
        <v>-24.2242</v>
      </c>
      <c r="M8" s="18">
        <v>5</v>
      </c>
      <c r="N8" s="18" t="s">
        <v>150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1.2</v>
      </c>
      <c r="K9" s="21">
        <v>1</v>
      </c>
      <c r="L9" s="22">
        <f>-C52/1000</f>
        <v>-24.2242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1.2</v>
      </c>
      <c r="K10" s="18">
        <v>1</v>
      </c>
      <c r="L10" s="19">
        <f>-C51/1000</f>
        <v>-1.6539000000000001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1.2</v>
      </c>
      <c r="K11" s="18">
        <v>1</v>
      </c>
      <c r="L11" s="19">
        <f>-C51/1000</f>
        <v>-1.6539000000000001</v>
      </c>
      <c r="M11" s="18">
        <v>5</v>
      </c>
      <c r="N11" s="18" t="s">
        <v>70</v>
      </c>
    </row>
    <row r="12" spans="2:15" x14ac:dyDescent="0.25">
      <c r="B12" s="18" t="s">
        <v>151</v>
      </c>
      <c r="C12" s="18" t="s">
        <v>13</v>
      </c>
      <c r="D12" s="18" t="s">
        <v>14</v>
      </c>
      <c r="E12" s="18"/>
      <c r="F12" s="18"/>
      <c r="G12" s="18" t="s">
        <v>152</v>
      </c>
      <c r="H12" s="18">
        <v>2018</v>
      </c>
      <c r="I12" s="18" t="s">
        <v>15</v>
      </c>
      <c r="J12" s="29">
        <f t="shared" si="0"/>
        <v>1.2</v>
      </c>
      <c r="K12" s="18">
        <v>1</v>
      </c>
      <c r="L12" s="19">
        <f>-C51/1000</f>
        <v>-1.6539000000000001</v>
      </c>
      <c r="M12" s="18">
        <v>5</v>
      </c>
      <c r="N12" s="18" t="s">
        <v>153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1.2</v>
      </c>
      <c r="K13" s="21">
        <v>1</v>
      </c>
      <c r="L13" s="22">
        <f>-C51/1000</f>
        <v>-1.6539000000000001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1.2</v>
      </c>
      <c r="K14" s="18">
        <v>1</v>
      </c>
      <c r="L14" s="19">
        <f>-C50/1000</f>
        <v>-5.2999999999999999E-2</v>
      </c>
      <c r="M14" s="18">
        <v>5</v>
      </c>
      <c r="N14" s="18" t="s">
        <v>53</v>
      </c>
    </row>
    <row r="15" spans="2:15" x14ac:dyDescent="0.25">
      <c r="B15" s="18" t="s">
        <v>137</v>
      </c>
      <c r="C15" s="18" t="s">
        <v>13</v>
      </c>
      <c r="D15" s="18" t="s">
        <v>14</v>
      </c>
      <c r="E15" s="18"/>
      <c r="F15" s="18"/>
      <c r="G15" s="18" t="s">
        <v>138</v>
      </c>
      <c r="H15" s="18">
        <v>2018</v>
      </c>
      <c r="I15" s="18" t="s">
        <v>15</v>
      </c>
      <c r="J15" s="29">
        <f t="shared" si="0"/>
        <v>1.2</v>
      </c>
      <c r="K15" s="18">
        <v>1</v>
      </c>
      <c r="L15" s="19">
        <f>-C50/1000</f>
        <v>-5.2999999999999999E-2</v>
      </c>
      <c r="M15" s="18">
        <v>5</v>
      </c>
      <c r="N15" s="18" t="s">
        <v>139</v>
      </c>
    </row>
    <row r="16" spans="2:15" x14ac:dyDescent="0.25">
      <c r="B16" s="18" t="s">
        <v>143</v>
      </c>
      <c r="C16" s="18" t="s">
        <v>13</v>
      </c>
      <c r="D16" s="18" t="s">
        <v>14</v>
      </c>
      <c r="E16" s="18"/>
      <c r="F16" s="18"/>
      <c r="G16" s="18" t="s">
        <v>144</v>
      </c>
      <c r="H16" s="18">
        <v>2018</v>
      </c>
      <c r="I16" s="18" t="s">
        <v>15</v>
      </c>
      <c r="J16" s="29">
        <f t="shared" si="0"/>
        <v>1.2</v>
      </c>
      <c r="K16" s="18">
        <v>1</v>
      </c>
      <c r="L16" s="19">
        <f>-C50/1000</f>
        <v>-5.2999999999999999E-2</v>
      </c>
      <c r="M16" s="18">
        <v>5</v>
      </c>
      <c r="N16" s="18" t="s">
        <v>145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1.2</v>
      </c>
      <c r="K17" s="18">
        <v>1</v>
      </c>
      <c r="L17" s="19">
        <f>-C50/1000</f>
        <v>-5.2999999999999999E-2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1.2</v>
      </c>
      <c r="K18" s="21">
        <v>1</v>
      </c>
      <c r="L18" s="22">
        <f>-C50/1000</f>
        <v>-5.2999999999999999E-2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1.2</v>
      </c>
      <c r="K19" s="18">
        <v>1</v>
      </c>
      <c r="L19" s="19">
        <f>-C49/1000</f>
        <v>-0.15180000000000002</v>
      </c>
      <c r="M19" s="18">
        <v>5</v>
      </c>
      <c r="N19" s="18" t="s">
        <v>46</v>
      </c>
    </row>
    <row r="20" spans="1:15" x14ac:dyDescent="0.25">
      <c r="B20" s="18" t="s">
        <v>136</v>
      </c>
      <c r="C20" s="18" t="s">
        <v>13</v>
      </c>
      <c r="D20" s="18" t="s">
        <v>14</v>
      </c>
      <c r="E20" s="18"/>
      <c r="F20" s="18"/>
      <c r="G20" s="18" t="s">
        <v>146</v>
      </c>
      <c r="H20" s="18">
        <v>2018</v>
      </c>
      <c r="I20" s="18" t="s">
        <v>15</v>
      </c>
      <c r="J20" s="29">
        <f t="shared" si="0"/>
        <v>1.2</v>
      </c>
      <c r="K20" s="18">
        <v>1</v>
      </c>
      <c r="L20" s="19">
        <f>-C49/1000</f>
        <v>-0.15180000000000002</v>
      </c>
      <c r="M20" s="18">
        <v>5</v>
      </c>
      <c r="N20" s="18" t="s">
        <v>140</v>
      </c>
    </row>
    <row r="21" spans="1:15" x14ac:dyDescent="0.25">
      <c r="B21" s="18" t="s">
        <v>141</v>
      </c>
      <c r="C21" s="18" t="s">
        <v>13</v>
      </c>
      <c r="D21" s="18" t="s">
        <v>14</v>
      </c>
      <c r="E21" s="18"/>
      <c r="F21" s="18"/>
      <c r="G21" s="18" t="s">
        <v>147</v>
      </c>
      <c r="H21" s="18">
        <v>2018</v>
      </c>
      <c r="I21" s="18" t="s">
        <v>15</v>
      </c>
      <c r="J21" s="29">
        <f t="shared" si="0"/>
        <v>1.2</v>
      </c>
      <c r="K21" s="18">
        <v>1</v>
      </c>
      <c r="L21" s="19">
        <f>-C49/1000</f>
        <v>-0.15180000000000002</v>
      </c>
      <c r="M21" s="18">
        <v>5</v>
      </c>
      <c r="N21" s="18" t="s">
        <v>142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1.2</v>
      </c>
      <c r="K22" s="18">
        <v>1</v>
      </c>
      <c r="L22" s="19">
        <f>-C49/1000</f>
        <v>-0.15180000000000002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1.2</v>
      </c>
      <c r="K23" s="21">
        <v>1</v>
      </c>
      <c r="L23" s="22">
        <f>-C49/1000</f>
        <v>-0.15180000000000002</v>
      </c>
      <c r="M23" s="21">
        <v>5</v>
      </c>
      <c r="N23" s="21" t="s">
        <v>63</v>
      </c>
    </row>
    <row r="27" spans="1:15" x14ac:dyDescent="0.25">
      <c r="A27" s="4" t="s">
        <v>29</v>
      </c>
    </row>
    <row r="28" spans="1:15" x14ac:dyDescent="0.25">
      <c r="A28" s="5"/>
      <c r="B28" s="5"/>
      <c r="C28" s="10" t="s">
        <v>31</v>
      </c>
      <c r="D28" s="10" t="s">
        <v>30</v>
      </c>
      <c r="E28" s="10" t="s">
        <v>32</v>
      </c>
    </row>
    <row r="29" spans="1:15" x14ac:dyDescent="0.25">
      <c r="A29" s="31" t="s">
        <v>27</v>
      </c>
      <c r="B29" s="3" t="s">
        <v>26</v>
      </c>
      <c r="C29" s="8">
        <v>228046</v>
      </c>
      <c r="D29" s="8">
        <v>9959</v>
      </c>
      <c r="E29" s="11">
        <f t="shared" ref="E29:E34" si="1">D29/C29</f>
        <v>4.3671013742841359E-2</v>
      </c>
    </row>
    <row r="30" spans="1:15" x14ac:dyDescent="0.25">
      <c r="A30" s="31"/>
      <c r="B30" s="3" t="s">
        <v>25</v>
      </c>
      <c r="C30" s="8">
        <v>100649</v>
      </c>
      <c r="D30" s="8">
        <v>6580</v>
      </c>
      <c r="E30" s="11">
        <f t="shared" si="1"/>
        <v>6.5375711631511485E-2</v>
      </c>
    </row>
    <row r="31" spans="1:15" x14ac:dyDescent="0.25">
      <c r="A31" s="31"/>
      <c r="B31" s="3" t="s">
        <v>24</v>
      </c>
      <c r="C31" s="8">
        <v>4546</v>
      </c>
      <c r="D31" s="8">
        <v>201</v>
      </c>
      <c r="E31" s="11">
        <f t="shared" si="1"/>
        <v>4.4214694236691596E-2</v>
      </c>
    </row>
    <row r="32" spans="1:15" x14ac:dyDescent="0.25">
      <c r="A32" s="31"/>
      <c r="B32" s="3" t="s">
        <v>23</v>
      </c>
      <c r="C32" s="8">
        <v>6661</v>
      </c>
      <c r="D32" s="8">
        <v>329</v>
      </c>
      <c r="E32" s="11">
        <f t="shared" si="1"/>
        <v>4.9391983185707852E-2</v>
      </c>
    </row>
    <row r="33" spans="1:12" x14ac:dyDescent="0.25">
      <c r="A33" s="31"/>
      <c r="B33" s="3" t="s">
        <v>22</v>
      </c>
      <c r="C33" s="8">
        <v>8424</v>
      </c>
      <c r="D33" s="8">
        <v>485</v>
      </c>
      <c r="E33" s="11">
        <f t="shared" si="1"/>
        <v>5.7573599240265907E-2</v>
      </c>
    </row>
    <row r="34" spans="1:12" x14ac:dyDescent="0.25">
      <c r="A34" s="31"/>
      <c r="B34" s="3" t="s">
        <v>21</v>
      </c>
      <c r="C34" s="8">
        <v>14373</v>
      </c>
      <c r="D34" s="8">
        <v>1033</v>
      </c>
      <c r="E34" s="11">
        <f t="shared" si="1"/>
        <v>7.187086899046824E-2</v>
      </c>
    </row>
    <row r="35" spans="1:12" x14ac:dyDescent="0.25">
      <c r="B35" s="3" t="s">
        <v>20</v>
      </c>
      <c r="C35" s="8">
        <v>2168099</v>
      </c>
      <c r="D35" s="8">
        <v>121121</v>
      </c>
      <c r="E35" s="11">
        <f>D35/C35</f>
        <v>5.5865068892149296E-2</v>
      </c>
    </row>
    <row r="36" spans="1:12" x14ac:dyDescent="0.25">
      <c r="B36" s="3" t="s">
        <v>19</v>
      </c>
      <c r="C36" s="8">
        <v>41471</v>
      </c>
      <c r="D36" s="8">
        <v>2566</v>
      </c>
      <c r="E36" s="11">
        <f t="shared" ref="E36:E38" si="2">D36/C36</f>
        <v>6.1874562947601935E-2</v>
      </c>
    </row>
    <row r="37" spans="1:12" x14ac:dyDescent="0.25">
      <c r="B37" s="3" t="s">
        <v>18</v>
      </c>
      <c r="C37" s="8">
        <v>21457</v>
      </c>
      <c r="D37" s="8">
        <v>1224</v>
      </c>
      <c r="E37" s="11">
        <f t="shared" si="2"/>
        <v>5.7044321200540614E-2</v>
      </c>
    </row>
    <row r="38" spans="1:12" x14ac:dyDescent="0.25">
      <c r="A38" s="6"/>
      <c r="B38" s="7" t="s">
        <v>17</v>
      </c>
      <c r="C38" s="9">
        <v>11206</v>
      </c>
      <c r="D38" s="9">
        <v>551</v>
      </c>
      <c r="E38" s="12">
        <f t="shared" si="2"/>
        <v>4.9170087453150095E-2</v>
      </c>
    </row>
    <row r="39" spans="1:12" x14ac:dyDescent="0.25">
      <c r="A39" t="s">
        <v>28</v>
      </c>
    </row>
    <row r="45" spans="1:12" x14ac:dyDescent="0.25">
      <c r="B45" t="s">
        <v>33</v>
      </c>
    </row>
    <row r="46" spans="1:12" x14ac:dyDescent="0.25">
      <c r="B46" s="13">
        <v>0.2</v>
      </c>
    </row>
    <row r="47" spans="1:12" x14ac:dyDescent="0.25"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</row>
    <row r="48" spans="1:12" x14ac:dyDescent="0.25">
      <c r="B48" t="s">
        <v>34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 s="14">
        <v>8</v>
      </c>
      <c r="K48">
        <v>9</v>
      </c>
      <c r="L48">
        <v>10</v>
      </c>
    </row>
    <row r="49" spans="1:13" x14ac:dyDescent="0.25">
      <c r="A49" t="s">
        <v>35</v>
      </c>
      <c r="B49" s="15">
        <f>D34+D33</f>
        <v>1518</v>
      </c>
      <c r="C49" s="14">
        <f>B49/10</f>
        <v>151.80000000000001</v>
      </c>
      <c r="D49" s="14">
        <f t="shared" ref="D49:L49" si="3">C49*(1+$B$46)</f>
        <v>182.16</v>
      </c>
      <c r="E49" s="20">
        <f t="shared" si="3"/>
        <v>218.59199999999998</v>
      </c>
      <c r="F49" s="14">
        <f t="shared" si="3"/>
        <v>262.31039999999996</v>
      </c>
      <c r="G49" s="14">
        <f t="shared" si="3"/>
        <v>314.77247999999992</v>
      </c>
      <c r="H49" s="14">
        <f t="shared" si="3"/>
        <v>377.72697599999987</v>
      </c>
      <c r="I49" s="14">
        <f t="shared" si="3"/>
        <v>453.27237119999984</v>
      </c>
      <c r="J49" s="14">
        <f t="shared" si="3"/>
        <v>543.92684543999974</v>
      </c>
      <c r="K49" s="14">
        <f t="shared" si="3"/>
        <v>652.71221452799966</v>
      </c>
      <c r="L49" s="14">
        <f t="shared" si="3"/>
        <v>783.25465743359962</v>
      </c>
      <c r="M49" s="14"/>
    </row>
    <row r="50" spans="1:13" x14ac:dyDescent="0.25">
      <c r="A50" t="s">
        <v>36</v>
      </c>
      <c r="B50" s="15">
        <f>D32+D31</f>
        <v>530</v>
      </c>
      <c r="C50" s="14">
        <f>B50/10</f>
        <v>53</v>
      </c>
      <c r="D50" s="14">
        <f t="shared" ref="D50:L50" si="4">C50*(1+$B$46)</f>
        <v>63.599999999999994</v>
      </c>
      <c r="E50" s="20">
        <f t="shared" si="4"/>
        <v>76.319999999999993</v>
      </c>
      <c r="F50" s="14">
        <f t="shared" si="4"/>
        <v>91.583999999999989</v>
      </c>
      <c r="G50" s="14">
        <f t="shared" si="4"/>
        <v>109.90079999999999</v>
      </c>
      <c r="H50" s="14">
        <f t="shared" si="4"/>
        <v>131.88095999999999</v>
      </c>
      <c r="I50" s="14">
        <f t="shared" si="4"/>
        <v>158.25715199999999</v>
      </c>
      <c r="J50" s="14">
        <f t="shared" si="4"/>
        <v>189.90858239999997</v>
      </c>
      <c r="K50" s="14">
        <f t="shared" si="4"/>
        <v>227.89029887999996</v>
      </c>
      <c r="L50" s="14">
        <f t="shared" si="4"/>
        <v>273.46835865599996</v>
      </c>
      <c r="M50" s="14"/>
    </row>
    <row r="51" spans="1:13" x14ac:dyDescent="0.25">
      <c r="A51" t="s">
        <v>37</v>
      </c>
      <c r="B51" s="15">
        <f>D30+D29</f>
        <v>16539</v>
      </c>
      <c r="C51" s="14">
        <f>B51/10</f>
        <v>1653.9</v>
      </c>
      <c r="D51" s="14">
        <f>C51*(1+$B$46)</f>
        <v>1984.68</v>
      </c>
      <c r="E51" s="20">
        <f t="shared" ref="E51:L51" si="5">D51*(1+$B$46)</f>
        <v>2381.616</v>
      </c>
      <c r="F51" s="14">
        <f t="shared" si="5"/>
        <v>2857.9391999999998</v>
      </c>
      <c r="G51" s="14">
        <f t="shared" si="5"/>
        <v>3429.5270399999995</v>
      </c>
      <c r="H51" s="14">
        <f t="shared" si="5"/>
        <v>4115.4324479999996</v>
      </c>
      <c r="I51" s="14">
        <f t="shared" si="5"/>
        <v>4938.5189375999989</v>
      </c>
      <c r="J51" s="14">
        <f t="shared" si="5"/>
        <v>5926.2227251199984</v>
      </c>
      <c r="K51" s="14">
        <f t="shared" si="5"/>
        <v>7111.4672701439977</v>
      </c>
      <c r="L51" s="14">
        <f t="shared" si="5"/>
        <v>8533.7607241727965</v>
      </c>
      <c r="M51" s="14"/>
    </row>
    <row r="52" spans="1:13" x14ac:dyDescent="0.25">
      <c r="A52" t="s">
        <v>38</v>
      </c>
      <c r="B52" s="15">
        <f>D35</f>
        <v>121121</v>
      </c>
      <c r="C52" s="14">
        <f>B52/5</f>
        <v>24224.2</v>
      </c>
      <c r="D52" s="14">
        <f t="shared" ref="D52:L52" si="6">C52*(1+$B$46)</f>
        <v>29069.040000000001</v>
      </c>
      <c r="E52" s="20">
        <f t="shared" si="6"/>
        <v>34882.847999999998</v>
      </c>
      <c r="F52" s="14">
        <f t="shared" si="6"/>
        <v>41859.417599999993</v>
      </c>
      <c r="G52" s="14">
        <f t="shared" si="6"/>
        <v>50231.301119999989</v>
      </c>
      <c r="H52" s="14">
        <f t="shared" si="6"/>
        <v>60277.561343999987</v>
      </c>
      <c r="I52" s="14">
        <f t="shared" si="6"/>
        <v>72333.073612799984</v>
      </c>
      <c r="J52" s="14">
        <f t="shared" si="6"/>
        <v>86799.688335359984</v>
      </c>
      <c r="K52" s="14">
        <f t="shared" si="6"/>
        <v>104159.62600243198</v>
      </c>
      <c r="L52" s="14">
        <f t="shared" si="6"/>
        <v>124991.55120291837</v>
      </c>
      <c r="M52" s="14"/>
    </row>
  </sheetData>
  <mergeCells count="1">
    <mergeCell ref="A29:A3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7F6E-94AE-4E0F-A04E-E84AF9E35740}">
  <dimension ref="A2:N14"/>
  <sheetViews>
    <sheetView tabSelected="1" workbookViewId="0">
      <selection activeCell="N16" sqref="N16"/>
    </sheetView>
  </sheetViews>
  <sheetFormatPr defaultRowHeight="15" x14ac:dyDescent="0.25"/>
  <cols>
    <col min="2" max="2" width="25.5703125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18" t="str">
        <f>_xlfn.TEXTJOIN("",TRUE,"UC-PWR_MaxGrowth",A12)</f>
        <v>UC-PWR_MaxGrowthCCS</v>
      </c>
      <c r="C6" s="18" t="s">
        <v>13</v>
      </c>
      <c r="D6" s="18"/>
      <c r="E6" s="18"/>
      <c r="F6" s="18"/>
      <c r="G6" s="18" t="s">
        <v>155</v>
      </c>
      <c r="H6" s="18">
        <v>2018</v>
      </c>
      <c r="I6" s="18" t="s">
        <v>15</v>
      </c>
      <c r="J6" s="29">
        <f>1+$B12</f>
        <v>1.2</v>
      </c>
      <c r="K6" s="18">
        <v>1</v>
      </c>
      <c r="L6" s="19">
        <f>-D12</f>
        <v>-0.4</v>
      </c>
      <c r="M6" s="18">
        <v>5</v>
      </c>
      <c r="N6" s="18" t="str">
        <f>_xlfn.TEXTJOIN(" ",TRUE,"PWR",A12, "maximum growth rate")</f>
        <v>PWR CCS maximum growth rate</v>
      </c>
    </row>
    <row r="7" spans="1:14" x14ac:dyDescent="0.25">
      <c r="B7" s="18" t="str">
        <f t="shared" ref="B7:B8" si="0">_xlfn.TEXTJOIN("",TRUE,"UC-PWR_MaxGrowth",A13)</f>
        <v>UC-PWR_MaxGrowthWave</v>
      </c>
      <c r="C7" s="18" t="s">
        <v>13</v>
      </c>
      <c r="G7" s="18" t="s">
        <v>160</v>
      </c>
      <c r="H7">
        <v>2035</v>
      </c>
      <c r="I7" s="18" t="s">
        <v>15</v>
      </c>
      <c r="J7" s="29">
        <f t="shared" ref="J7:J8" si="1">1+$B13</f>
        <v>1.2</v>
      </c>
      <c r="K7" s="18">
        <v>1</v>
      </c>
      <c r="L7" s="19">
        <f t="shared" ref="L7:L8" si="2">-D13</f>
        <v>-0.4</v>
      </c>
      <c r="M7" s="18">
        <v>5</v>
      </c>
      <c r="N7" s="18" t="str">
        <f t="shared" ref="N7:N8" si="3">_xlfn.TEXTJOIN(" ",TRUE,"PWR",A13, "maximum growth rate")</f>
        <v>PWR Wave maximum growth rate</v>
      </c>
    </row>
    <row r="8" spans="1:14" x14ac:dyDescent="0.25">
      <c r="B8" s="18" t="str">
        <f t="shared" si="0"/>
        <v>UC-PWR_MaxGrowthTidal</v>
      </c>
      <c r="C8" s="18" t="s">
        <v>13</v>
      </c>
      <c r="G8" s="18" t="s">
        <v>161</v>
      </c>
      <c r="H8">
        <v>2035</v>
      </c>
      <c r="I8" s="18" t="s">
        <v>15</v>
      </c>
      <c r="J8" s="29">
        <f t="shared" si="1"/>
        <v>1.2</v>
      </c>
      <c r="K8" s="18">
        <v>1</v>
      </c>
      <c r="L8" s="19">
        <f t="shared" si="2"/>
        <v>-0.1</v>
      </c>
      <c r="M8" s="18">
        <v>5</v>
      </c>
      <c r="N8" s="18" t="str">
        <f t="shared" si="3"/>
        <v>PWR Tidal maximum growth rate</v>
      </c>
    </row>
    <row r="11" spans="1:14" x14ac:dyDescent="0.25">
      <c r="B11" t="s">
        <v>154</v>
      </c>
      <c r="D11" t="s">
        <v>156</v>
      </c>
    </row>
    <row r="12" spans="1:14" x14ac:dyDescent="0.25">
      <c r="A12" t="s">
        <v>157</v>
      </c>
      <c r="B12" s="13">
        <v>0.2</v>
      </c>
      <c r="D12">
        <v>0.4</v>
      </c>
    </row>
    <row r="13" spans="1:14" x14ac:dyDescent="0.25">
      <c r="A13" t="s">
        <v>158</v>
      </c>
      <c r="B13" s="13">
        <v>0.2</v>
      </c>
      <c r="D13">
        <v>0.4</v>
      </c>
    </row>
    <row r="14" spans="1:14" x14ac:dyDescent="0.25">
      <c r="A14" t="s">
        <v>159</v>
      </c>
      <c r="B14" s="13">
        <v>0.2</v>
      </c>
      <c r="D14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TRA</vt:lpstr>
      <vt:lpstr>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2021-04-28T10:23:15Z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123786568641662</vt:r8>
  </property>
</Properties>
</file>