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codeName="ThisWorkbook" defaultThemeVersion="124226"/>
  <xr:revisionPtr revIDLastSave="0" documentId="13_ncr:1_{34FCB3A9-69F1-4321-9845-DCB5EEE14E2C}" xr6:coauthVersionLast="46" xr6:coauthVersionMax="46" xr10:uidLastSave="{00000000-0000-0000-0000-000000000000}"/>
  <bookViews>
    <workbookView xWindow="-120" yWindow="-120" windowWidth="29040" windowHeight="15840" firstSheet="3" activeTab="10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O13" i="48"/>
  <c r="F27" i="48" s="1"/>
  <c r="AK24" i="22"/>
  <c r="AH24" i="22"/>
  <c r="L8" i="24" l="1"/>
  <c r="AQ8" i="24" s="1"/>
  <c r="L72" i="24"/>
  <c r="AQ72" i="24" s="1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H28" i="48"/>
  <c r="I28" i="48"/>
  <c r="J28" i="48"/>
  <c r="K28" i="48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R59" i="5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K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K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P9" i="48"/>
  <c r="O9" i="48" s="1"/>
  <c r="F23" i="48" s="1"/>
  <c r="G23" i="48" s="1"/>
  <c r="H23" i="48" s="1"/>
  <c r="I23" i="48" s="1"/>
  <c r="J23" i="48" s="1"/>
  <c r="K23" i="48" s="1"/>
  <c r="AO11" i="22"/>
  <c r="P11" i="48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K18" i="46" s="1"/>
  <c r="U33" i="52"/>
  <c r="Z27" i="51"/>
  <c r="K11" i="46" s="1"/>
  <c r="U7" i="51"/>
  <c r="U7" i="52"/>
  <c r="Y11" i="22"/>
  <c r="AA9" i="22" l="1"/>
  <c r="AC9" i="22"/>
  <c r="F21" i="48"/>
  <c r="G21" i="48" s="1"/>
  <c r="H21" i="48" s="1"/>
  <c r="I21" i="48" s="1"/>
  <c r="J21" i="48" s="1"/>
  <c r="K21" i="48" s="1"/>
  <c r="J5" i="48"/>
  <c r="J9" i="48"/>
  <c r="Y28" i="22"/>
  <c r="Z35" i="22"/>
  <c r="AK25" i="22"/>
  <c r="Z36" i="22"/>
  <c r="AL25" i="22"/>
  <c r="Z27" i="28"/>
  <c r="K6" i="46" s="1"/>
  <c r="Z27" i="52"/>
  <c r="K16" i="46" s="1"/>
  <c r="F29" i="22"/>
  <c r="Z53" i="51"/>
  <c r="K13" i="46" s="1"/>
  <c r="H29" i="22"/>
  <c r="H31" i="22"/>
  <c r="Y19" i="22"/>
  <c r="U19" i="52"/>
  <c r="U19" i="28"/>
  <c r="I29" i="22"/>
  <c r="J29" i="22"/>
  <c r="Y10" i="22"/>
  <c r="Z53" i="28"/>
  <c r="K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P12" i="48" l="1"/>
  <c r="O12" i="48" s="1"/>
  <c r="W29" i="22"/>
  <c r="F26" i="48" l="1"/>
  <c r="G26" i="48" s="1"/>
  <c r="H26" i="48" s="1"/>
  <c r="I26" i="48" s="1"/>
  <c r="J26" i="48" s="1"/>
  <c r="K26" i="48" s="1"/>
  <c r="J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l="1"/>
  <c r="F25" i="48"/>
  <c r="G25" i="48" s="1"/>
  <c r="H25" i="48" s="1"/>
  <c r="I25" i="48" s="1"/>
  <c r="J25" i="48" s="1"/>
  <c r="K25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<sst xmlns="http://schemas.openxmlformats.org/spreadsheetml/2006/main" count="68820" uniqueCount="1010">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</sst>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78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91" fillId="48" borderId="176" xfId="0" applyFont="1" applyFill="1" applyBorder="1" applyAlignment="1">
      <alignment horizontal="center" vertical="center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2" t="s">
        <v>897</v>
      </c>
      <c r="B17" s="1022"/>
      <c r="C17" s="1022"/>
      <c r="D17" s="1022"/>
      <c r="E17" s="1022"/>
      <c r="F17" s="1022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3" t="s">
        <v>658</v>
      </c>
      <c r="C20" s="1023"/>
      <c r="D20" s="1023"/>
      <c r="E20" s="1023"/>
      <c r="F20" s="1023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4" t="s">
        <v>1</v>
      </c>
      <c r="C21" s="1024"/>
      <c r="D21" s="1024"/>
      <c r="E21" s="1024"/>
      <c r="F21" s="1024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4" t="s">
        <v>660</v>
      </c>
      <c r="C22" s="1024"/>
      <c r="D22" s="1024"/>
      <c r="E22" s="1024"/>
      <c r="F22" s="1024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898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5"/>
      <c r="B25" s="1025"/>
      <c r="C25" s="1025"/>
      <c r="D25" s="1025"/>
      <c r="E25" s="1025"/>
      <c r="F25" s="1025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1"/>
      <c r="B26" s="1021"/>
      <c r="C26" s="1021"/>
      <c r="D26" s="1021"/>
      <c r="E26" s="1021"/>
      <c r="F26" s="1021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6" t="s">
        <v>4</v>
      </c>
      <c r="C2" s="1027"/>
      <c r="D2" s="1027"/>
      <c r="E2" s="1028"/>
      <c r="G2" s="1026" t="s">
        <v>5</v>
      </c>
      <c r="H2" s="1028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901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899</v>
      </c>
      <c r="C4" s="660" t="s">
        <v>900</v>
      </c>
      <c r="D4" s="661">
        <v>44136</v>
      </c>
      <c r="E4" s="662" t="s">
        <v>902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903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904</v>
      </c>
      <c r="C6" s="635" t="s">
        <v>905</v>
      </c>
      <c r="D6" s="639">
        <v>44166</v>
      </c>
      <c r="E6" s="664" t="s">
        <v>903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907</v>
      </c>
      <c r="C7" s="635" t="s">
        <v>667</v>
      </c>
      <c r="D7" s="636">
        <v>43862</v>
      </c>
      <c r="E7" s="664" t="s">
        <v>903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906</v>
      </c>
      <c r="D8" s="636">
        <v>44166</v>
      </c>
      <c r="E8" s="664" t="s">
        <v>903</v>
      </c>
      <c r="G8" s="643"/>
      <c r="H8" s="691" t="s">
        <v>931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908</v>
      </c>
      <c r="C9" s="635" t="s">
        <v>909</v>
      </c>
      <c r="D9" s="636">
        <v>44044</v>
      </c>
      <c r="E9" s="664" t="s">
        <v>903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910</v>
      </c>
      <c r="C10" s="635" t="s">
        <v>671</v>
      </c>
      <c r="D10" s="636">
        <v>44136</v>
      </c>
      <c r="E10" s="664" t="s">
        <v>903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911</v>
      </c>
      <c r="C11" s="635" t="s">
        <v>673</v>
      </c>
      <c r="D11" s="636">
        <v>44013</v>
      </c>
      <c r="E11" s="664" t="s">
        <v>903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912</v>
      </c>
      <c r="C12" s="635" t="s">
        <v>674</v>
      </c>
      <c r="D12" s="636">
        <v>44136</v>
      </c>
      <c r="E12" s="664" t="s">
        <v>902</v>
      </c>
    </row>
    <row r="13" spans="2:20">
      <c r="B13" s="663" t="s">
        <v>913</v>
      </c>
      <c r="C13" s="635" t="s">
        <v>915</v>
      </c>
      <c r="D13" s="636">
        <v>44136</v>
      </c>
      <c r="E13" s="664" t="s">
        <v>903</v>
      </c>
    </row>
    <row r="14" spans="2:20">
      <c r="B14" s="663" t="s">
        <v>914</v>
      </c>
      <c r="C14" s="635" t="s">
        <v>916</v>
      </c>
      <c r="D14" s="636">
        <v>44105</v>
      </c>
      <c r="E14" s="664" t="s">
        <v>903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903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903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903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903</v>
      </c>
    </row>
    <row r="19" spans="2:8" ht="15" thickBot="1"/>
    <row r="20" spans="2:8" ht="19.5" thickBot="1">
      <c r="B20" s="1029" t="s">
        <v>683</v>
      </c>
      <c r="C20" s="1030"/>
      <c r="D20" s="1030"/>
      <c r="E20" s="1031"/>
      <c r="G20" s="1026" t="s">
        <v>14</v>
      </c>
      <c r="H20" s="1028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901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917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903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903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903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903</v>
      </c>
    </row>
    <row r="28" spans="2:8" ht="15" customHeight="1">
      <c r="B28" s="681" t="s">
        <v>919</v>
      </c>
      <c r="C28" s="679" t="s">
        <v>922</v>
      </c>
      <c r="D28" s="678">
        <v>43983</v>
      </c>
      <c r="E28" s="664" t="s">
        <v>903</v>
      </c>
    </row>
    <row r="29" spans="2:8" ht="15" customHeight="1">
      <c r="B29" s="681" t="s">
        <v>920</v>
      </c>
      <c r="C29" s="679" t="s">
        <v>921</v>
      </c>
      <c r="D29" s="678">
        <v>43983</v>
      </c>
      <c r="E29" s="664" t="s">
        <v>903</v>
      </c>
    </row>
    <row r="30" spans="2:8" ht="15">
      <c r="B30" s="681" t="s">
        <v>923</v>
      </c>
      <c r="C30" s="680" t="s">
        <v>654</v>
      </c>
      <c r="D30" s="678">
        <v>43983</v>
      </c>
      <c r="E30" s="664" t="s">
        <v>903</v>
      </c>
    </row>
    <row r="31" spans="2:8" ht="15">
      <c r="B31" s="681" t="s">
        <v>924</v>
      </c>
      <c r="C31" s="679" t="s">
        <v>654</v>
      </c>
      <c r="D31" s="678">
        <v>43983</v>
      </c>
      <c r="E31" s="664" t="s">
        <v>903</v>
      </c>
    </row>
    <row r="32" spans="2:8" ht="15">
      <c r="B32" s="681" t="s">
        <v>926</v>
      </c>
      <c r="C32" s="679" t="s">
        <v>655</v>
      </c>
      <c r="D32" s="678">
        <v>43983</v>
      </c>
      <c r="E32" s="664" t="s">
        <v>903</v>
      </c>
    </row>
    <row r="33" spans="1:8" ht="17.25" customHeight="1">
      <c r="B33" s="681" t="s">
        <v>925</v>
      </c>
      <c r="C33" s="680" t="s">
        <v>653</v>
      </c>
      <c r="D33" s="678">
        <v>43983</v>
      </c>
      <c r="E33" s="664" t="s">
        <v>903</v>
      </c>
    </row>
    <row r="34" spans="1:8" ht="15">
      <c r="B34" s="681" t="s">
        <v>927</v>
      </c>
      <c r="C34" s="680" t="s">
        <v>928</v>
      </c>
      <c r="D34" s="678">
        <v>44044</v>
      </c>
      <c r="E34" s="664" t="s">
        <v>903</v>
      </c>
    </row>
    <row r="35" spans="1:8" ht="15">
      <c r="B35" s="681" t="s">
        <v>930</v>
      </c>
      <c r="C35" s="679" t="s">
        <v>929</v>
      </c>
      <c r="D35" s="678">
        <v>44044</v>
      </c>
      <c r="E35" s="664" t="s">
        <v>903</v>
      </c>
    </row>
    <row r="36" spans="1:8" ht="15.75" thickBot="1">
      <c r="B36" s="683" t="s">
        <v>930</v>
      </c>
      <c r="C36" s="685" t="s">
        <v>929</v>
      </c>
      <c r="D36" s="684">
        <v>44044</v>
      </c>
      <c r="E36" s="668" t="s">
        <v>903</v>
      </c>
    </row>
    <row r="37" spans="1:8" ht="15" thickBot="1"/>
    <row r="38" spans="1:8" ht="19.5" thickBot="1">
      <c r="B38" s="1026" t="s">
        <v>691</v>
      </c>
      <c r="C38" s="1027"/>
      <c r="D38" s="1027"/>
      <c r="E38" s="1028"/>
      <c r="G38" s="1032" t="s">
        <v>685</v>
      </c>
      <c r="H38" s="1033"/>
    </row>
    <row r="39" spans="1:8" ht="15">
      <c r="B39" s="653" t="s">
        <v>692</v>
      </c>
      <c r="C39" s="654" t="s">
        <v>6</v>
      </c>
      <c r="D39" s="633" t="s">
        <v>7</v>
      </c>
      <c r="E39" s="633" t="s">
        <v>901</v>
      </c>
      <c r="G39" s="674" t="s">
        <v>20</v>
      </c>
      <c r="H39" s="674" t="s">
        <v>932</v>
      </c>
    </row>
    <row r="40" spans="1:8" ht="15">
      <c r="B40" s="674" t="s">
        <v>26</v>
      </c>
      <c r="C40" s="675" t="s">
        <v>918</v>
      </c>
      <c r="D40" s="688">
        <v>44166</v>
      </c>
      <c r="E40" s="689" t="s">
        <v>903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4" t="s">
        <v>27</v>
      </c>
      <c r="B1" s="1035"/>
      <c r="C1" s="1035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6" t="s">
        <v>29</v>
      </c>
      <c r="B7" s="1037"/>
      <c r="C7" s="1038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6" t="s">
        <v>30</v>
      </c>
      <c r="B28" s="1037"/>
      <c r="C28" s="1038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6" t="s">
        <v>43</v>
      </c>
      <c r="B35" s="1037"/>
      <c r="C35" s="1038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6" t="s">
        <v>51</v>
      </c>
      <c r="B39" s="1037"/>
      <c r="C39" s="1038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6" t="s">
        <v>70</v>
      </c>
      <c r="B49" s="1037"/>
      <c r="C49" s="1038"/>
    </row>
    <row r="50" spans="1:3">
      <c r="A50" s="315"/>
      <c r="B50" s="294" t="s">
        <v>882</v>
      </c>
      <c r="C50" s="293" t="s">
        <v>224</v>
      </c>
    </row>
    <row r="51" spans="1:3">
      <c r="A51" s="577" t="s">
        <v>261</v>
      </c>
      <c r="B51" s="294" t="s">
        <v>883</v>
      </c>
      <c r="C51" s="293" t="s">
        <v>893</v>
      </c>
    </row>
    <row r="52" spans="1:3">
      <c r="A52" s="315"/>
      <c r="B52" s="294" t="s">
        <v>884</v>
      </c>
      <c r="C52" s="293" t="s">
        <v>225</v>
      </c>
    </row>
    <row r="53" spans="1:3">
      <c r="A53" s="315"/>
      <c r="B53" s="294" t="s">
        <v>886</v>
      </c>
      <c r="C53" s="293" t="s">
        <v>226</v>
      </c>
    </row>
    <row r="54" spans="1:3">
      <c r="A54" s="315"/>
      <c r="B54" s="294" t="s">
        <v>885</v>
      </c>
      <c r="C54" s="293" t="s">
        <v>227</v>
      </c>
    </row>
    <row r="55" spans="1:3">
      <c r="A55" s="315"/>
      <c r="B55" s="294" t="s">
        <v>887</v>
      </c>
      <c r="C55" s="293" t="s">
        <v>229</v>
      </c>
    </row>
    <row r="56" spans="1:3">
      <c r="A56" s="315"/>
      <c r="B56" s="294" t="s">
        <v>888</v>
      </c>
      <c r="C56" s="293" t="s">
        <v>228</v>
      </c>
    </row>
    <row r="57" spans="1:3">
      <c r="A57" s="315"/>
      <c r="B57" s="294" t="s">
        <v>889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890</v>
      </c>
      <c r="C59" s="293" t="s">
        <v>232</v>
      </c>
    </row>
    <row r="60" spans="1:3">
      <c r="A60" s="315"/>
      <c r="B60" s="294" t="s">
        <v>891</v>
      </c>
      <c r="C60" s="293" t="s">
        <v>894</v>
      </c>
    </row>
    <row r="61" spans="1:3">
      <c r="A61" s="577" t="s">
        <v>261</v>
      </c>
      <c r="B61" s="294" t="s">
        <v>892</v>
      </c>
      <c r="C61" s="293" t="s">
        <v>895</v>
      </c>
    </row>
    <row r="62" spans="1:3">
      <c r="A62" s="1036" t="s">
        <v>72</v>
      </c>
      <c r="B62" s="1037"/>
      <c r="C62" s="1038"/>
    </row>
    <row r="63" spans="1:3">
      <c r="A63" s="1036" t="s">
        <v>73</v>
      </c>
      <c r="B63" s="1037"/>
      <c r="C63" s="1038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6" t="s">
        <v>80</v>
      </c>
      <c r="B70" s="1037"/>
      <c r="C70" s="1038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6" t="s">
        <v>535</v>
      </c>
      <c r="B76" s="1037"/>
      <c r="C76" s="1038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6" t="s">
        <v>879</v>
      </c>
      <c r="B84" s="1037"/>
      <c r="C84" s="1038"/>
    </row>
    <row r="85" spans="1:3">
      <c r="B85" s="81" t="s">
        <v>880</v>
      </c>
      <c r="C85" s="81" t="s">
        <v>881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L30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973</v>
      </c>
      <c r="B1" s="745" t="s">
        <v>974</v>
      </c>
      <c r="C1" s="1013" t="s">
        <v>92</v>
      </c>
      <c r="D1" s="1016" t="s">
        <v>93</v>
      </c>
      <c r="E1" s="1017" t="s">
        <v>975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976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977</v>
      </c>
      <c r="AF1" s="1017" t="s">
        <v>978</v>
      </c>
      <c r="AG1" s="1017" t="s">
        <v>118</v>
      </c>
      <c r="AH1" s="1017" t="s">
        <v>119</v>
      </c>
      <c r="AI1" s="1017" t="s">
        <v>979</v>
      </c>
      <c r="AJ1" s="1017" t="s">
        <v>980</v>
      </c>
      <c r="AK1" s="1017" t="s">
        <v>981</v>
      </c>
      <c r="AL1" s="1017" t="s">
        <v>982</v>
      </c>
      <c r="AM1" s="1018" t="s">
        <v>983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984</v>
      </c>
      <c r="B44" s="913" t="s">
        <v>985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986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987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988</v>
      </c>
      <c r="B59" s="950" t="s">
        <v>989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990</v>
      </c>
      <c r="B60" s="950" t="s">
        <v>991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992</v>
      </c>
      <c r="B61" s="950" t="s">
        <v>993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994</v>
      </c>
      <c r="B62" s="950" t="s">
        <v>995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996</v>
      </c>
      <c r="B63" s="950" t="s">
        <v>997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998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999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1000</v>
      </c>
      <c r="B66" s="977" t="s">
        <v>1001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1002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1003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1004</v>
      </c>
      <c r="B69" s="968" t="s">
        <v>1005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1006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P5"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39" t="s">
        <v>808</v>
      </c>
      <c r="G1" s="1040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46" t="s">
        <v>792</v>
      </c>
      <c r="G2" s="1047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48" t="s">
        <v>542</v>
      </c>
      <c r="G3" s="1049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958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0" t="s">
        <v>213</v>
      </c>
      <c r="G4" s="1051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954</v>
      </c>
    </row>
    <row r="5" spans="1:45" ht="13.5" thickBot="1">
      <c r="A5" s="55"/>
      <c r="B5" s="55"/>
      <c r="C5" s="64"/>
      <c r="D5" s="64"/>
      <c r="E5" s="64"/>
      <c r="F5" s="1052" t="s">
        <v>550</v>
      </c>
      <c r="G5" s="1053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952</v>
      </c>
      <c r="AF6" s="718" t="s">
        <v>950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45" t="s">
        <v>225</v>
      </c>
      <c r="J7" s="1043"/>
      <c r="K7" s="1044"/>
      <c r="L7" s="1045" t="s">
        <v>226</v>
      </c>
      <c r="M7" s="1043"/>
      <c r="N7" s="1044"/>
      <c r="O7" s="1045" t="s">
        <v>227</v>
      </c>
      <c r="P7" s="1043"/>
      <c r="Q7" s="1043"/>
      <c r="R7" s="1041" t="s">
        <v>228</v>
      </c>
      <c r="S7" s="1043" t="s">
        <v>807</v>
      </c>
      <c r="T7" s="1043"/>
      <c r="U7" s="1043"/>
      <c r="V7" s="1043"/>
      <c r="W7" s="1043"/>
      <c r="X7" s="1044"/>
      <c r="Y7" s="1054" t="s">
        <v>876</v>
      </c>
      <c r="Z7" s="1054" t="s">
        <v>552</v>
      </c>
      <c r="AA7" s="1056" t="s">
        <v>943</v>
      </c>
      <c r="AB7" s="1056" t="s">
        <v>942</v>
      </c>
      <c r="AC7" s="1056" t="s">
        <v>944</v>
      </c>
      <c r="AE7" s="1056" t="s">
        <v>948</v>
      </c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2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55"/>
      <c r="Z8" s="1055"/>
      <c r="AA8" s="1058" t="s">
        <v>816</v>
      </c>
      <c r="AB8" s="1058"/>
      <c r="AC8" s="1058" t="s">
        <v>816</v>
      </c>
      <c r="AE8" s="1058"/>
      <c r="AF8" s="1059"/>
      <c r="AG8" s="1059"/>
      <c r="AH8" s="1059"/>
      <c r="AI8" s="1059"/>
      <c r="AJ8" s="1059"/>
      <c r="AK8" s="1059"/>
      <c r="AL8" s="1059"/>
      <c r="AM8" s="1059"/>
      <c r="AN8" s="1059"/>
      <c r="AO8" s="1059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951</v>
      </c>
      <c r="AG9" s="704" t="s">
        <v>947</v>
      </c>
      <c r="AH9" s="704" t="s">
        <v>956</v>
      </c>
      <c r="AI9" s="704" t="s">
        <v>228</v>
      </c>
      <c r="AK9" s="704" t="s">
        <v>945</v>
      </c>
      <c r="AL9" s="704" t="s">
        <v>946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958</v>
      </c>
      <c r="AS10" s="81" t="s">
        <v>957</v>
      </c>
    </row>
    <row r="11" spans="1:45" s="81" customFormat="1" ht="12" customHeight="1">
      <c r="A11" s="305" t="s">
        <v>961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960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962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896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963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964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965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20">
        <v>0.245097802600691</v>
      </c>
      <c r="AG16" s="1020">
        <v>1.357E-2</v>
      </c>
      <c r="AH16" s="1020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966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967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968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969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970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971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972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60" t="s">
        <v>608</v>
      </c>
      <c r="C4" s="1060"/>
      <c r="D4" s="1060"/>
      <c r="E4" s="1060"/>
      <c r="F4" s="1060"/>
      <c r="G4" s="1060"/>
      <c r="H4" s="1060"/>
      <c r="I4" s="1060"/>
      <c r="J4" s="1060"/>
      <c r="K4" s="1060"/>
      <c r="L4" s="1060"/>
      <c r="M4" s="373"/>
      <c r="O4" s="1060" t="s">
        <v>610</v>
      </c>
      <c r="P4" s="1060"/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1" t="s">
        <v>617</v>
      </c>
      <c r="AZ18" s="1061"/>
      <c r="BA18" s="1061"/>
      <c r="BB18" s="1061"/>
      <c r="BC18" s="1061"/>
      <c r="BD18" s="1061"/>
      <c r="BE18" s="1061"/>
      <c r="BF18" s="1061"/>
      <c r="BG18" s="1061"/>
      <c r="BH18" s="1061"/>
      <c r="BI18" s="1061"/>
      <c r="BJ18" s="1061"/>
      <c r="BL18" s="1061" t="s">
        <v>618</v>
      </c>
      <c r="BM18" s="1061"/>
      <c r="BN18" s="1061"/>
      <c r="BO18" s="1061"/>
      <c r="BP18" s="1061"/>
      <c r="BQ18" s="1061"/>
      <c r="BR18" s="1061"/>
      <c r="BS18" s="1061"/>
      <c r="BT18" s="1061"/>
      <c r="BU18" s="1061"/>
      <c r="BV18" s="1061"/>
      <c r="BW18" s="1061"/>
      <c r="BX18" s="1061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60" t="s">
        <v>609</v>
      </c>
      <c r="C19" s="1060"/>
      <c r="D19" s="1060"/>
      <c r="E19" s="1060"/>
      <c r="F19" s="1060"/>
      <c r="G19" s="1060"/>
      <c r="H19" s="1060"/>
      <c r="I19" s="1060"/>
      <c r="J19" s="1060"/>
      <c r="K19" s="1060"/>
      <c r="L19" s="1060"/>
      <c r="M19" s="373"/>
      <c r="O19" s="1060" t="s">
        <v>610</v>
      </c>
      <c r="P19" s="1060"/>
      <c r="Q19" s="1060"/>
      <c r="R19" s="1060"/>
      <c r="S19" s="1060"/>
      <c r="T19" s="1060"/>
      <c r="U19" s="1060"/>
      <c r="V19" s="1060"/>
      <c r="W19" s="1060"/>
      <c r="X19" s="1060"/>
      <c r="Y19" s="1060"/>
      <c r="Z19" s="1060"/>
      <c r="AB19" s="1060" t="s">
        <v>611</v>
      </c>
      <c r="AC19" s="1060"/>
      <c r="AD19" s="1060"/>
      <c r="AE19" s="1060"/>
      <c r="AF19" s="1060"/>
      <c r="AG19" s="1060"/>
      <c r="AH19" s="1060"/>
      <c r="AI19" s="1060"/>
      <c r="AJ19" s="1060"/>
      <c r="AK19" s="1060"/>
      <c r="AL19" s="1060"/>
      <c r="AN19" s="1060" t="s">
        <v>612</v>
      </c>
      <c r="AO19" s="1060"/>
      <c r="AP19" s="1060"/>
      <c r="AQ19" s="1060"/>
      <c r="AR19" s="1060"/>
      <c r="AS19" s="1060"/>
      <c r="AT19" s="1060"/>
      <c r="AU19" s="1060"/>
      <c r="AV19" s="1060"/>
      <c r="AW19" s="1060"/>
      <c r="AY19" s="1060" t="s">
        <v>613</v>
      </c>
      <c r="AZ19" s="1060"/>
      <c r="BA19" s="1060"/>
      <c r="BB19" s="1060"/>
      <c r="BC19" s="1060"/>
      <c r="BD19" s="1060"/>
      <c r="BE19" s="1060"/>
      <c r="BF19" s="1060"/>
      <c r="BG19" s="1060"/>
      <c r="BH19" s="1060"/>
      <c r="BI19" s="1060"/>
      <c r="BJ19" s="1060"/>
      <c r="BL19" s="1060" t="s">
        <v>619</v>
      </c>
      <c r="BM19" s="1060"/>
      <c r="BN19" s="1060"/>
      <c r="BO19" s="1060"/>
      <c r="BP19" s="1060"/>
      <c r="BQ19" s="1060"/>
      <c r="BR19" s="1060"/>
      <c r="BS19" s="1060"/>
      <c r="BT19" s="1060"/>
      <c r="BU19" s="1060"/>
      <c r="BV19" s="1060"/>
      <c r="BW19" s="1060"/>
      <c r="BX19" s="1060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935</v>
      </c>
      <c r="D3" s="34"/>
      <c r="E3" s="701"/>
      <c r="F3" s="701"/>
      <c r="G3" s="701"/>
      <c r="H3" s="701"/>
      <c r="I3" s="701"/>
      <c r="J3" s="701"/>
      <c r="K3" s="700"/>
      <c r="M3" s="34" t="s">
        <v>935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936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936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937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937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/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/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/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938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936</v>
      </c>
      <c r="C5" s="349" t="s">
        <v>238</v>
      </c>
      <c r="D5" s="626" t="s">
        <v>896</v>
      </c>
      <c r="E5" s="434" t="s">
        <v>460</v>
      </c>
      <c r="F5" s="434" t="s">
        <v>638</v>
      </c>
      <c r="G5" s="434" t="s">
        <v>640</v>
      </c>
      <c r="H5" s="434" t="s">
        <v>644</v>
      </c>
      <c r="I5" s="434" t="s">
        <v>646</v>
      </c>
      <c r="J5" s="434" t="s">
        <v>650</v>
      </c>
      <c r="K5" s="434" t="s">
        <v>651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tabSelected="1" workbookViewId="0">
      <selection activeCell="G28" sqref="G28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24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940</v>
      </c>
      <c r="F2" s="557"/>
      <c r="H2" s="557"/>
      <c r="K2" s="558" t="s">
        <v>939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936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934</v>
      </c>
      <c r="H3" s="562" t="s">
        <v>933</v>
      </c>
      <c r="I3" s="562" t="s">
        <v>853</v>
      </c>
      <c r="K3" s="563" t="s">
        <v>268</v>
      </c>
      <c r="L3" s="563" t="s">
        <v>936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937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937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1009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870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871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1008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959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workbookViewId="0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70" t="s">
        <v>941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1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1" ht="21">
      <c r="B3" s="70" t="s">
        <v>819</v>
      </c>
      <c r="C3" s="70"/>
      <c r="D3" s="70"/>
      <c r="E3" s="70"/>
      <c r="F3" s="43" t="s">
        <v>940</v>
      </c>
      <c r="G3" s="43"/>
      <c r="H3" s="43"/>
      <c r="I3" s="43"/>
      <c r="J3" s="43"/>
      <c r="K3" s="43"/>
      <c r="L3" s="32"/>
      <c r="M3" s="34" t="s">
        <v>939</v>
      </c>
      <c r="N3" s="34"/>
      <c r="O3" s="34"/>
      <c r="P3" s="34"/>
      <c r="Q3" s="34"/>
      <c r="R3" s="34"/>
      <c r="S3" s="34"/>
      <c r="T3" s="34"/>
      <c r="U3" s="323"/>
      <c r="V3" s="323"/>
      <c r="W3" s="323"/>
      <c r="X3" s="323"/>
      <c r="Y3" s="323"/>
      <c r="Z3" s="323"/>
      <c r="AA3" s="323"/>
      <c r="AB3" s="323"/>
      <c r="AC3" s="323"/>
      <c r="AD3" s="466" t="str">
        <f>"*H_"&amp;"*"&amp;RIGHT(AG3,LEN(AG3)-3)&amp;"_"&amp;SETUP!B64</f>
        <v>*H_*COABIT_X0</v>
      </c>
      <c r="AE3" s="466" t="str">
        <f>COMM!F6&amp;"_"&amp;SETUP!C64</f>
        <v>Coal to Residential_Existing 00</v>
      </c>
      <c r="AF3" s="466" t="e">
        <f>RSD_Balance!#REF!</f>
        <v>#REF!</v>
      </c>
      <c r="AG3" s="466" t="s">
        <v>634</v>
      </c>
      <c r="AH3" s="466">
        <v>1</v>
      </c>
      <c r="AI3" s="466"/>
      <c r="AJ3" s="466"/>
      <c r="AK3" s="466"/>
      <c r="AL3" s="466">
        <v>5.2909653443917494E-2</v>
      </c>
      <c r="AM3" s="466">
        <v>0.1130595111768057</v>
      </c>
      <c r="AN3" s="466">
        <v>0.18480169736713609</v>
      </c>
      <c r="AO3" s="466">
        <v>9.1980608893918028E-2</v>
      </c>
      <c r="AP3" s="466">
        <v>4.0248445684114405E-2</v>
      </c>
      <c r="AQ3" s="466">
        <v>6.6194646918417144E-2</v>
      </c>
      <c r="AR3" s="466">
        <v>0.12021532312122017</v>
      </c>
      <c r="AS3" s="466">
        <v>5.2154967135292975E-2</v>
      </c>
      <c r="AT3" s="466">
        <v>1.3178805351752886E-2</v>
      </c>
      <c r="AU3" s="466">
        <v>1.4108453121111133E-2</v>
      </c>
      <c r="AV3" s="466">
        <v>2.1205986611954164E-2</v>
      </c>
      <c r="AW3" s="466">
        <v>7.1491504124769718E-3</v>
      </c>
      <c r="AX3" s="466">
        <v>3.4589279795612465E-2</v>
      </c>
      <c r="AY3" s="466">
        <v>5.5365584468802055E-2</v>
      </c>
      <c r="AZ3" s="466">
        <v>9.9766180708504015E-2</v>
      </c>
      <c r="BA3" s="466">
        <v>4.2243948847130071E-2</v>
      </c>
      <c r="BB3" s="464"/>
      <c r="BC3" s="466">
        <v>5.0264170771721614E-2</v>
      </c>
      <c r="BD3" s="466">
        <v>0.10740653561796541</v>
      </c>
      <c r="BE3" s="466">
        <v>0.17556161249877927</v>
      </c>
      <c r="BF3" s="466">
        <v>8.7381578449222119E-2</v>
      </c>
      <c r="BG3" s="466">
        <v>3.8236023399908683E-2</v>
      </c>
      <c r="BH3" s="466">
        <v>6.2884914572496287E-2</v>
      </c>
      <c r="BI3" s="466">
        <v>0.11420455696515916</v>
      </c>
      <c r="BJ3" s="466">
        <v>4.9547218778528322E-2</v>
      </c>
      <c r="BK3" s="466">
        <v>1.2519865084165241E-2</v>
      </c>
      <c r="BL3" s="466">
        <v>1.3403030465055575E-2</v>
      </c>
      <c r="BM3" s="466">
        <v>2.0145687281356454E-2</v>
      </c>
      <c r="BN3" s="466">
        <v>6.7916928918531228E-3</v>
      </c>
      <c r="BO3" s="466">
        <v>3.2859815805831839E-2</v>
      </c>
      <c r="BP3" s="466">
        <v>5.259730524536195E-2</v>
      </c>
      <c r="BQ3" s="466">
        <v>9.4777871673078815E-2</v>
      </c>
      <c r="BR3" s="466">
        <v>4.0131751404773562E-2</v>
      </c>
      <c r="BS3" s="458" t="s">
        <v>458</v>
      </c>
    </row>
    <row r="4" spans="2:71" ht="12" customHeight="1">
      <c r="B4" s="36" t="s">
        <v>936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953</v>
      </c>
      <c r="I4" s="44" t="s">
        <v>276</v>
      </c>
      <c r="J4" s="44" t="s">
        <v>277</v>
      </c>
      <c r="K4" s="44" t="s">
        <v>877</v>
      </c>
      <c r="L4" s="32"/>
      <c r="M4" s="36" t="s">
        <v>268</v>
      </c>
      <c r="N4" s="36" t="s">
        <v>936</v>
      </c>
      <c r="O4" s="36" t="s">
        <v>262</v>
      </c>
      <c r="P4" s="36" t="s">
        <v>263</v>
      </c>
      <c r="Q4" s="36" t="s">
        <v>269</v>
      </c>
      <c r="R4" s="36" t="s">
        <v>270</v>
      </c>
      <c r="S4" s="36" t="s">
        <v>271</v>
      </c>
      <c r="T4" s="36" t="s">
        <v>272</v>
      </c>
      <c r="U4" s="81"/>
      <c r="V4" s="81"/>
      <c r="W4" s="81"/>
      <c r="X4" s="81"/>
      <c r="Y4" s="81"/>
      <c r="Z4" s="81"/>
      <c r="AA4" s="81"/>
      <c r="AB4" s="81"/>
      <c r="AC4" s="81"/>
      <c r="AD4" s="467" t="str">
        <f>"*H_"&amp;"*"&amp;RIGHT(AG4,LEN(AG4)-3)&amp;"_"&amp;SETUP!B64</f>
        <v>*H_*COAHAR_X0</v>
      </c>
      <c r="AE4" s="467" t="e">
        <f>COMM!#REF!&amp;"_"&amp;SETUP!C64</f>
        <v>#REF!</v>
      </c>
      <c r="AF4" s="467" t="e">
        <f>RSD_Balance!#REF!</f>
        <v>#REF!</v>
      </c>
      <c r="AG4" s="467" t="s">
        <v>635</v>
      </c>
      <c r="AH4" s="467">
        <v>1</v>
      </c>
      <c r="AI4" s="467"/>
      <c r="AJ4" s="467"/>
      <c r="AK4" s="467"/>
      <c r="AL4" s="467">
        <v>5.2909653443917494E-2</v>
      </c>
      <c r="AM4" s="467">
        <v>0.1130595111768057</v>
      </c>
      <c r="AN4" s="467">
        <v>0.18480169736713609</v>
      </c>
      <c r="AO4" s="467">
        <v>9.1980608893918028E-2</v>
      </c>
      <c r="AP4" s="467">
        <v>4.0248445684114405E-2</v>
      </c>
      <c r="AQ4" s="467">
        <v>6.6194646918417144E-2</v>
      </c>
      <c r="AR4" s="467">
        <v>0.12021532312122017</v>
      </c>
      <c r="AS4" s="467">
        <v>5.2154967135292975E-2</v>
      </c>
      <c r="AT4" s="467">
        <v>1.3178805351752886E-2</v>
      </c>
      <c r="AU4" s="467">
        <v>1.4108453121111133E-2</v>
      </c>
      <c r="AV4" s="467">
        <v>2.1205986611954164E-2</v>
      </c>
      <c r="AW4" s="467">
        <v>7.1491504124769718E-3</v>
      </c>
      <c r="AX4" s="467">
        <v>3.4589279795612465E-2</v>
      </c>
      <c r="AY4" s="467">
        <v>5.5365584468802055E-2</v>
      </c>
      <c r="AZ4" s="467">
        <v>9.9766180708504015E-2</v>
      </c>
      <c r="BA4" s="467">
        <v>4.2243948847130071E-2</v>
      </c>
      <c r="BB4" s="464"/>
      <c r="BC4" s="467">
        <v>5.0264170771721614E-2</v>
      </c>
      <c r="BD4" s="467">
        <v>0.10740653561796541</v>
      </c>
      <c r="BE4" s="467">
        <v>0.17556161249877927</v>
      </c>
      <c r="BF4" s="467">
        <v>8.7381578449222119E-2</v>
      </c>
      <c r="BG4" s="467">
        <v>3.8236023399908683E-2</v>
      </c>
      <c r="BH4" s="467">
        <v>6.2884914572496287E-2</v>
      </c>
      <c r="BI4" s="467">
        <v>0.11420455696515916</v>
      </c>
      <c r="BJ4" s="467">
        <v>4.9547218778528322E-2</v>
      </c>
      <c r="BK4" s="467">
        <v>1.2519865084165241E-2</v>
      </c>
      <c r="BL4" s="467">
        <v>1.3403030465055575E-2</v>
      </c>
      <c r="BM4" s="467">
        <v>2.0145687281356454E-2</v>
      </c>
      <c r="BN4" s="467">
        <v>6.7916928918531228E-3</v>
      </c>
      <c r="BO4" s="467">
        <v>3.2859815805831839E-2</v>
      </c>
      <c r="BP4" s="467">
        <v>5.259730524536195E-2</v>
      </c>
      <c r="BQ4" s="467">
        <v>9.4777871673078815E-2</v>
      </c>
      <c r="BR4" s="467">
        <v>4.0131751404773562E-2</v>
      </c>
      <c r="BS4" s="458" t="s">
        <v>458</v>
      </c>
    </row>
    <row r="5" spans="2:71" ht="26.25" thickBot="1">
      <c r="B5" s="37" t="s">
        <v>949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5"/>
      <c r="J5" s="45"/>
      <c r="K5" s="45" t="s">
        <v>878</v>
      </c>
      <c r="L5" s="32"/>
      <c r="M5" s="38" t="s">
        <v>261</v>
      </c>
      <c r="N5" s="38"/>
      <c r="O5" s="38"/>
      <c r="P5" s="37"/>
      <c r="Q5" s="38"/>
      <c r="R5" s="38"/>
      <c r="S5" s="38"/>
      <c r="T5" s="38"/>
      <c r="U5" s="81"/>
      <c r="V5" s="81"/>
      <c r="W5" s="81"/>
      <c r="X5" s="81"/>
      <c r="Y5" s="81"/>
      <c r="Z5" s="81"/>
      <c r="AA5" s="81"/>
      <c r="AB5" s="81"/>
      <c r="AC5" s="81"/>
      <c r="AD5" s="466" t="str">
        <f>"*H_"&amp;"*"&amp;RIGHT(AG5,LEN(AG5)-3)&amp;"_"&amp;SETUP!B65</f>
        <v>*H_*COAHAR_X1</v>
      </c>
      <c r="AE5" s="466" t="e">
        <f>COMM!#REF!&amp;"_"&amp;SETUP!C65</f>
        <v>#REF!</v>
      </c>
      <c r="AF5" s="466" t="e">
        <f>RSD_Balance!#REF!</f>
        <v>#REF!</v>
      </c>
      <c r="AG5" s="466" t="s">
        <v>635</v>
      </c>
      <c r="AH5" s="466">
        <v>1</v>
      </c>
      <c r="AI5" s="466"/>
      <c r="AJ5" s="466"/>
      <c r="AK5" s="466"/>
      <c r="AL5" s="466">
        <v>5.2909653443917494E-2</v>
      </c>
      <c r="AM5" s="466">
        <v>0.1130595111768057</v>
      </c>
      <c r="AN5" s="466">
        <v>0.18480169736713609</v>
      </c>
      <c r="AO5" s="466">
        <v>9.1980608893918028E-2</v>
      </c>
      <c r="AP5" s="466">
        <v>4.0248445684114405E-2</v>
      </c>
      <c r="AQ5" s="466">
        <v>6.6194646918417144E-2</v>
      </c>
      <c r="AR5" s="466">
        <v>0.12021532312122017</v>
      </c>
      <c r="AS5" s="466">
        <v>5.2154967135292975E-2</v>
      </c>
      <c r="AT5" s="466">
        <v>1.3178805351752886E-2</v>
      </c>
      <c r="AU5" s="466">
        <v>1.4108453121111133E-2</v>
      </c>
      <c r="AV5" s="466">
        <v>2.1205986611954164E-2</v>
      </c>
      <c r="AW5" s="466">
        <v>7.1491504124769718E-3</v>
      </c>
      <c r="AX5" s="466">
        <v>3.4589279795612465E-2</v>
      </c>
      <c r="AY5" s="466">
        <v>5.5365584468802055E-2</v>
      </c>
      <c r="AZ5" s="466">
        <v>9.9766180708504015E-2</v>
      </c>
      <c r="BA5" s="466">
        <v>4.2243948847130071E-2</v>
      </c>
      <c r="BB5" s="464"/>
      <c r="BC5" s="466">
        <v>5.0264170771721614E-2</v>
      </c>
      <c r="BD5" s="466">
        <v>0.10740653561796541</v>
      </c>
      <c r="BE5" s="466">
        <v>0.17556161249877927</v>
      </c>
      <c r="BF5" s="466">
        <v>8.7381578449222119E-2</v>
      </c>
      <c r="BG5" s="466">
        <v>3.8236023399908683E-2</v>
      </c>
      <c r="BH5" s="466">
        <v>6.2884914572496287E-2</v>
      </c>
      <c r="BI5" s="466">
        <v>0.11420455696515916</v>
      </c>
      <c r="BJ5" s="466">
        <v>4.9547218778528322E-2</v>
      </c>
      <c r="BK5" s="466">
        <v>1.2519865084165241E-2</v>
      </c>
      <c r="BL5" s="466">
        <v>1.3403030465055575E-2</v>
      </c>
      <c r="BM5" s="466">
        <v>2.0145687281356454E-2</v>
      </c>
      <c r="BN5" s="466">
        <v>6.7916928918531228E-3</v>
      </c>
      <c r="BO5" s="466">
        <v>3.2859815805831839E-2</v>
      </c>
      <c r="BP5" s="466">
        <v>5.259730524536195E-2</v>
      </c>
      <c r="BQ5" s="466">
        <v>9.4777871673078815E-2</v>
      </c>
      <c r="BR5" s="466">
        <v>4.0131751404773562E-2</v>
      </c>
      <c r="BS5" s="458" t="s">
        <v>458</v>
      </c>
    </row>
    <row r="6" spans="2:71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O6</f>
        <v>R-BLD_Apt</v>
      </c>
      <c r="D6" s="360" t="str">
        <f>P6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360">
        <v>100</v>
      </c>
      <c r="J6" s="360">
        <v>1</v>
      </c>
      <c r="K6" s="624">
        <f>'SHWLP-Apt'!$Z$27/$G$6</f>
        <v>1.6534164675637491E-2</v>
      </c>
      <c r="L6" s="556"/>
      <c r="M6" s="360" t="s">
        <v>283</v>
      </c>
      <c r="N6" s="360" t="str">
        <f>_xlfn.TEXTJOIN(",",TRUE,IF(LEFT(Regions!$C$3,1)&lt;&gt;"*",Regions!$C$3,""),IF(LEFT(Regions!$D$3,1)&lt;&gt;"*",Regions!$D$3,""))</f>
        <v>IE,National</v>
      </c>
      <c r="O6" s="360" t="str">
        <f>_xlfn.TEXTJOIN("",TRUE,LEFT(SETUP!B$3,1),"-",SETUP!B$85,"_",SETUP!B$36)</f>
        <v>R-BLD_Apt</v>
      </c>
      <c r="P6" s="361" t="str">
        <f>_xlfn.TEXTJOIN(" ",TRUE,SETUP!C$3,SETUP!C$85,SETUP!C$36)</f>
        <v>Residential Building Apartment</v>
      </c>
      <c r="Q6" s="360" t="s">
        <v>282</v>
      </c>
      <c r="R6" s="362" t="s">
        <v>282</v>
      </c>
      <c r="S6" s="360"/>
      <c r="T6" s="360"/>
      <c r="U6" s="81"/>
      <c r="V6" s="81"/>
      <c r="W6" s="81"/>
      <c r="X6" s="81"/>
      <c r="Y6" s="81"/>
      <c r="Z6" s="81"/>
      <c r="AA6" s="81"/>
      <c r="AB6" s="81"/>
      <c r="AC6" s="81"/>
      <c r="AD6" s="467" t="str">
        <f>"*H_"&amp;"*"&amp;RIGHT(AG6,LEN(AG6)-3)&amp;"_"&amp;SETUP!B64</f>
        <v>*H_*COACOK_X0</v>
      </c>
      <c r="AE6" s="467" t="e">
        <f>COMM!#REF!&amp;"_"&amp;SETUP!C64</f>
        <v>#REF!</v>
      </c>
      <c r="AF6" s="467" t="e">
        <f>RSD_Balance!#REF!</f>
        <v>#REF!</v>
      </c>
      <c r="AG6" s="467" t="s">
        <v>636</v>
      </c>
      <c r="AH6" s="467">
        <v>1</v>
      </c>
      <c r="AI6" s="467"/>
      <c r="AJ6" s="467"/>
      <c r="AK6" s="467"/>
      <c r="AL6" s="467">
        <v>5.2909653443917494E-2</v>
      </c>
      <c r="AM6" s="467">
        <v>0.1130595111768057</v>
      </c>
      <c r="AN6" s="467">
        <v>0.18480169736713609</v>
      </c>
      <c r="AO6" s="467">
        <v>9.1980608893918028E-2</v>
      </c>
      <c r="AP6" s="467">
        <v>4.0248445684114405E-2</v>
      </c>
      <c r="AQ6" s="467">
        <v>6.6194646918417144E-2</v>
      </c>
      <c r="AR6" s="467">
        <v>0.12021532312122017</v>
      </c>
      <c r="AS6" s="467">
        <v>5.2154967135292975E-2</v>
      </c>
      <c r="AT6" s="467">
        <v>1.3178805351752886E-2</v>
      </c>
      <c r="AU6" s="467">
        <v>1.4108453121111133E-2</v>
      </c>
      <c r="AV6" s="467">
        <v>2.1205986611954164E-2</v>
      </c>
      <c r="AW6" s="467">
        <v>7.1491504124769718E-3</v>
      </c>
      <c r="AX6" s="467">
        <v>3.4589279795612465E-2</v>
      </c>
      <c r="AY6" s="467">
        <v>5.5365584468802055E-2</v>
      </c>
      <c r="AZ6" s="467">
        <v>9.9766180708504015E-2</v>
      </c>
      <c r="BA6" s="467">
        <v>4.2243948847130071E-2</v>
      </c>
      <c r="BB6" s="464"/>
      <c r="BC6" s="467">
        <v>5.0264170771721614E-2</v>
      </c>
      <c r="BD6" s="467">
        <v>0.10740653561796541</v>
      </c>
      <c r="BE6" s="467">
        <v>0.17556161249877927</v>
      </c>
      <c r="BF6" s="467">
        <v>8.7381578449222119E-2</v>
      </c>
      <c r="BG6" s="467">
        <v>3.8236023399908683E-2</v>
      </c>
      <c r="BH6" s="467">
        <v>6.2884914572496287E-2</v>
      </c>
      <c r="BI6" s="467">
        <v>0.11420455696515916</v>
      </c>
      <c r="BJ6" s="467">
        <v>4.9547218778528322E-2</v>
      </c>
      <c r="BK6" s="467">
        <v>1.2519865084165241E-2</v>
      </c>
      <c r="BL6" s="467">
        <v>1.3403030465055575E-2</v>
      </c>
      <c r="BM6" s="467">
        <v>2.0145687281356454E-2</v>
      </c>
      <c r="BN6" s="467">
        <v>6.7916928918531228E-3</v>
      </c>
      <c r="BO6" s="467">
        <v>3.2859815805831839E-2</v>
      </c>
      <c r="BP6" s="467">
        <v>5.259730524536195E-2</v>
      </c>
      <c r="BQ6" s="467">
        <v>9.4777871673078815E-2</v>
      </c>
      <c r="BR6" s="467">
        <v>4.0131751404773562E-2</v>
      </c>
      <c r="BS6" s="458" t="s">
        <v>458</v>
      </c>
    </row>
    <row r="7" spans="2:71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622"/>
      <c r="J7" s="622"/>
      <c r="K7" s="625">
        <v>0</v>
      </c>
      <c r="L7" s="556"/>
      <c r="M7" s="622" t="s">
        <v>283</v>
      </c>
      <c r="N7" s="622" t="str">
        <f>_xlfn.TEXTJOIN(",",TRUE,IF(LEFT(Regions!$C$3,1)&lt;&gt;"*",Regions!$C$3,""),IF(LEFT(Regions!$D$3,1)&lt;&gt;"*",Regions!$D$3,""))</f>
        <v>IE,National</v>
      </c>
      <c r="O7" s="622" t="str">
        <f>_xlfn.TEXTJOIN("",TRUE,LEFT(SETUP!B$3,1),"-",SETUP!B$85,"_",SETUP!B$37)</f>
        <v>R-BLD_Att</v>
      </c>
      <c r="P7" s="622" t="str">
        <f>_xlfn.TEXTJOIN(" ",TRUE,SETUP!C$3,SETUP!C$85,SETUP!C$37)</f>
        <v>Residential Building Attached</v>
      </c>
      <c r="Q7" s="623" t="s">
        <v>282</v>
      </c>
      <c r="R7" s="622" t="s">
        <v>282</v>
      </c>
      <c r="S7" s="623"/>
      <c r="T7" s="622"/>
      <c r="U7" s="81"/>
      <c r="V7" s="81"/>
      <c r="W7" s="81"/>
      <c r="X7" s="81"/>
      <c r="Y7" s="81"/>
      <c r="Z7" s="81"/>
      <c r="AA7" s="81"/>
      <c r="AB7" s="81"/>
      <c r="AC7" s="81"/>
      <c r="AD7" s="467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4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58"/>
    </row>
    <row r="8" spans="2:71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360"/>
      <c r="J8" s="360"/>
      <c r="K8" s="624">
        <f>'SHWLP-Apt'!$Z$53/$G$6</f>
        <v>1.3128101846771158E-2</v>
      </c>
      <c r="L8" s="556"/>
      <c r="M8" s="360" t="s">
        <v>283</v>
      </c>
      <c r="N8" s="496" t="str">
        <f>_xlfn.TEXTJOIN(",",TRUE,IF(LEFT(Regions!$C$3,1)&lt;&gt;"*",Regions!$C$3,""),IF(LEFT(Regions!$D$3,1)&lt;&gt;"*",Regions!$D$3,""))</f>
        <v>IE,National</v>
      </c>
      <c r="O8" s="496" t="str">
        <f>_xlfn.TEXTJOIN("",TRUE,LEFT(SETUP!B$3,1),"-",SETUP!B$85,"_",SETUP!B$38)</f>
        <v>R-BLD_Det</v>
      </c>
      <c r="P8" s="496" t="str">
        <f>_xlfn.TEXTJOIN(" ",TRUE,SETUP!C$3,SETUP!C$85,SETUP!C$38)</f>
        <v>Residential Building Detached</v>
      </c>
      <c r="Q8" s="360" t="s">
        <v>282</v>
      </c>
      <c r="R8" s="362" t="s">
        <v>282</v>
      </c>
      <c r="S8" s="360"/>
      <c r="T8" s="360"/>
      <c r="U8" s="81"/>
      <c r="V8" s="81"/>
      <c r="W8" s="81"/>
      <c r="X8" s="81"/>
      <c r="Y8" s="81"/>
      <c r="Z8" s="81"/>
      <c r="AA8" s="81"/>
      <c r="AB8" s="81"/>
      <c r="AC8" s="81"/>
      <c r="AD8" s="467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4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58"/>
    </row>
    <row r="9" spans="2:71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622"/>
      <c r="J9" s="622"/>
      <c r="K9" s="625">
        <f>'SHWLP-Apt'!$Z$58/$G$6</f>
        <v>6.4458708104453747E-4</v>
      </c>
      <c r="L9" s="556"/>
      <c r="M9"/>
      <c r="N9"/>
      <c r="O9"/>
      <c r="P9"/>
      <c r="Q9"/>
      <c r="R9"/>
      <c r="S9"/>
      <c r="T9" s="81"/>
      <c r="U9" s="81"/>
      <c r="V9" s="81"/>
      <c r="W9" s="81"/>
      <c r="X9" s="81"/>
      <c r="Y9" s="81"/>
      <c r="Z9" s="81"/>
      <c r="AA9" s="81"/>
      <c r="AB9" s="81"/>
      <c r="AC9" s="81"/>
      <c r="AD9" s="467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4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58"/>
    </row>
    <row r="10" spans="2:71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360"/>
      <c r="J10" s="360"/>
      <c r="K10" s="624">
        <f>'SHWLP-Apt'!$Z$59/$G$6</f>
        <v>1.9923424990874787E-4</v>
      </c>
      <c r="L10" s="556"/>
      <c r="M10"/>
      <c r="N10"/>
      <c r="O10"/>
      <c r="P10"/>
      <c r="Q10"/>
      <c r="R10"/>
      <c r="S10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467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4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58"/>
    </row>
    <row r="11" spans="2:71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O7</f>
        <v>R-BLD_Att</v>
      </c>
      <c r="D11" s="622" t="str">
        <f>P7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622">
        <v>100</v>
      </c>
      <c r="J11" s="622">
        <v>1</v>
      </c>
      <c r="K11" s="625">
        <f>'SHWLP-Att'!$Z$27/$G$11</f>
        <v>2.9990596485367418E-2</v>
      </c>
      <c r="L11" s="556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466" t="str">
        <f>"*H_"&amp;"*"&amp;RIGHT(AG11,LEN(AG11)-3)&amp;"_"&amp;SETUP!B64</f>
        <v>*H_*COALIG_X0</v>
      </c>
      <c r="AE11" s="466" t="e">
        <f>COMM!#REF!&amp;"_"&amp;SETUP!C64</f>
        <v>#REF!</v>
      </c>
      <c r="AF11" s="466" t="e">
        <f>RSD_Balance!#REF!</f>
        <v>#REF!</v>
      </c>
      <c r="AG11" s="466" t="s">
        <v>637</v>
      </c>
      <c r="AH11" s="466">
        <v>1</v>
      </c>
      <c r="AI11" s="466"/>
      <c r="AJ11" s="466"/>
      <c r="AK11" s="466"/>
      <c r="AL11" s="466">
        <v>5.2909653443917494E-2</v>
      </c>
      <c r="AM11" s="466">
        <v>0.1130595111768057</v>
      </c>
      <c r="AN11" s="466">
        <v>0.18480169736713609</v>
      </c>
      <c r="AO11" s="466">
        <v>9.1980608893918028E-2</v>
      </c>
      <c r="AP11" s="466">
        <v>4.0248445684114405E-2</v>
      </c>
      <c r="AQ11" s="466">
        <v>6.6194646918417144E-2</v>
      </c>
      <c r="AR11" s="466">
        <v>0.12021532312122017</v>
      </c>
      <c r="AS11" s="466">
        <v>5.2154967135292975E-2</v>
      </c>
      <c r="AT11" s="466">
        <v>1.3178805351752886E-2</v>
      </c>
      <c r="AU11" s="466">
        <v>1.4108453121111133E-2</v>
      </c>
      <c r="AV11" s="466">
        <v>2.1205986611954164E-2</v>
      </c>
      <c r="AW11" s="466">
        <v>7.1491504124769718E-3</v>
      </c>
      <c r="AX11" s="466">
        <v>3.4589279795612465E-2</v>
      </c>
      <c r="AY11" s="466">
        <v>5.5365584468802055E-2</v>
      </c>
      <c r="AZ11" s="466">
        <v>9.9766180708504015E-2</v>
      </c>
      <c r="BA11" s="466">
        <v>4.2243948847130071E-2</v>
      </c>
      <c r="BB11" s="464"/>
      <c r="BC11" s="466">
        <v>5.0264170771721614E-2</v>
      </c>
      <c r="BD11" s="466">
        <v>0.10740653561796541</v>
      </c>
      <c r="BE11" s="466">
        <v>0.17556161249877927</v>
      </c>
      <c r="BF11" s="466">
        <v>8.7381578449222119E-2</v>
      </c>
      <c r="BG11" s="466">
        <v>3.8236023399908683E-2</v>
      </c>
      <c r="BH11" s="466">
        <v>6.2884914572496287E-2</v>
      </c>
      <c r="BI11" s="466">
        <v>0.11420455696515916</v>
      </c>
      <c r="BJ11" s="466">
        <v>4.9547218778528322E-2</v>
      </c>
      <c r="BK11" s="466">
        <v>1.2519865084165241E-2</v>
      </c>
      <c r="BL11" s="466">
        <v>1.3403030465055575E-2</v>
      </c>
      <c r="BM11" s="466">
        <v>2.0145687281356454E-2</v>
      </c>
      <c r="BN11" s="466">
        <v>6.7916928918531228E-3</v>
      </c>
      <c r="BO11" s="466">
        <v>3.2859815805831839E-2</v>
      </c>
      <c r="BP11" s="466">
        <v>5.259730524536195E-2</v>
      </c>
      <c r="BQ11" s="466">
        <v>9.4777871673078815E-2</v>
      </c>
      <c r="BR11" s="466">
        <v>4.0131751404773562E-2</v>
      </c>
      <c r="BS11" s="458" t="s">
        <v>458</v>
      </c>
    </row>
    <row r="12" spans="2:71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360"/>
      <c r="J12" s="360"/>
      <c r="K12" s="624">
        <v>0</v>
      </c>
      <c r="L12" s="556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467" t="str">
        <f>"*H_"&amp;"*"&amp;RIGHT(AG12,LEN(AG12)-3)&amp;"_"&amp;SETUP!B64</f>
        <v>*H_*PEA_X0</v>
      </c>
      <c r="AE12" s="467" t="str">
        <f>COMM!F7&amp;"_"&amp;SETUP!C64</f>
        <v>Peat to Residential_Existing 00</v>
      </c>
      <c r="AF12" s="467" t="str">
        <f>RSD_Balance!A10</f>
        <v>PEA</v>
      </c>
      <c r="AG12" s="467" t="s">
        <v>460</v>
      </c>
      <c r="AH12" s="467">
        <v>1</v>
      </c>
      <c r="AI12" s="467"/>
      <c r="AJ12" s="467"/>
      <c r="AK12" s="467"/>
      <c r="AL12" s="467">
        <v>5.2909653443917494E-2</v>
      </c>
      <c r="AM12" s="467">
        <v>0.1130595111768057</v>
      </c>
      <c r="AN12" s="467">
        <v>0.18480169736713609</v>
      </c>
      <c r="AO12" s="467">
        <v>9.1980608893918028E-2</v>
      </c>
      <c r="AP12" s="467">
        <v>4.0248445684114405E-2</v>
      </c>
      <c r="AQ12" s="467">
        <v>6.6194646918417144E-2</v>
      </c>
      <c r="AR12" s="467">
        <v>0.12021532312122017</v>
      </c>
      <c r="AS12" s="467">
        <v>5.2154967135292975E-2</v>
      </c>
      <c r="AT12" s="467">
        <v>1.3178805351752886E-2</v>
      </c>
      <c r="AU12" s="467">
        <v>1.4108453121111133E-2</v>
      </c>
      <c r="AV12" s="467">
        <v>2.1205986611954164E-2</v>
      </c>
      <c r="AW12" s="467">
        <v>7.1491504124769718E-3</v>
      </c>
      <c r="AX12" s="467">
        <v>3.4589279795612465E-2</v>
      </c>
      <c r="AY12" s="467">
        <v>5.5365584468802055E-2</v>
      </c>
      <c r="AZ12" s="467">
        <v>9.9766180708504015E-2</v>
      </c>
      <c r="BA12" s="467">
        <v>4.2243948847130071E-2</v>
      </c>
      <c r="BB12" s="464"/>
      <c r="BC12" s="467">
        <v>5.0264170771721614E-2</v>
      </c>
      <c r="BD12" s="467">
        <v>0.10740653561796541</v>
      </c>
      <c r="BE12" s="467">
        <v>0.17556161249877927</v>
      </c>
      <c r="BF12" s="467">
        <v>8.7381578449222119E-2</v>
      </c>
      <c r="BG12" s="467">
        <v>3.8236023399908683E-2</v>
      </c>
      <c r="BH12" s="467">
        <v>6.2884914572496287E-2</v>
      </c>
      <c r="BI12" s="467">
        <v>0.11420455696515916</v>
      </c>
      <c r="BJ12" s="467">
        <v>4.9547218778528322E-2</v>
      </c>
      <c r="BK12" s="467">
        <v>1.2519865084165241E-2</v>
      </c>
      <c r="BL12" s="467">
        <v>1.3403030465055575E-2</v>
      </c>
      <c r="BM12" s="467">
        <v>2.0145687281356454E-2</v>
      </c>
      <c r="BN12" s="467">
        <v>6.7916928918531228E-3</v>
      </c>
      <c r="BO12" s="467">
        <v>3.2859815805831839E-2</v>
      </c>
      <c r="BP12" s="467">
        <v>5.259730524536195E-2</v>
      </c>
      <c r="BQ12" s="467">
        <v>9.4777871673078815E-2</v>
      </c>
      <c r="BR12" s="467">
        <v>4.0131751404773562E-2</v>
      </c>
      <c r="BS12" s="458" t="s">
        <v>458</v>
      </c>
    </row>
    <row r="13" spans="2:71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622"/>
      <c r="J13" s="622"/>
      <c r="K13" s="625">
        <f>'SHWLP-Att'!$Z$53/$G$11</f>
        <v>1.0994534987992988E-2</v>
      </c>
      <c r="L13" s="556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466" t="str">
        <f>"*H_"&amp;"*"&amp;RIGHT(AG13,LEN(AG13)-3)&amp;"_"&amp;SETUP!B65</f>
        <v>*H_*PEA_X1</v>
      </c>
      <c r="AE13" s="466" t="str">
        <f>COMM!F7&amp;"_"&amp;SETUP!C65</f>
        <v>Peat to Residential_Existing 01</v>
      </c>
      <c r="AF13" s="466" t="str">
        <f>RSD_Balance!A10</f>
        <v>PEA</v>
      </c>
      <c r="AG13" s="466" t="s">
        <v>460</v>
      </c>
      <c r="AH13" s="466">
        <v>1</v>
      </c>
      <c r="AI13" s="466"/>
      <c r="AJ13" s="466"/>
      <c r="AK13" s="466"/>
      <c r="AL13" s="466">
        <v>5.2909653443917494E-2</v>
      </c>
      <c r="AM13" s="466">
        <v>0.1130595111768057</v>
      </c>
      <c r="AN13" s="466">
        <v>0.18480169736713609</v>
      </c>
      <c r="AO13" s="466">
        <v>9.1980608893918028E-2</v>
      </c>
      <c r="AP13" s="466">
        <v>4.0248445684114405E-2</v>
      </c>
      <c r="AQ13" s="466">
        <v>6.6194646918417144E-2</v>
      </c>
      <c r="AR13" s="466">
        <v>0.12021532312122017</v>
      </c>
      <c r="AS13" s="466">
        <v>5.2154967135292975E-2</v>
      </c>
      <c r="AT13" s="466">
        <v>1.3178805351752886E-2</v>
      </c>
      <c r="AU13" s="466">
        <v>1.4108453121111133E-2</v>
      </c>
      <c r="AV13" s="466">
        <v>2.1205986611954164E-2</v>
      </c>
      <c r="AW13" s="466">
        <v>7.1491504124769718E-3</v>
      </c>
      <c r="AX13" s="466">
        <v>3.4589279795612465E-2</v>
      </c>
      <c r="AY13" s="466">
        <v>5.5365584468802055E-2</v>
      </c>
      <c r="AZ13" s="466">
        <v>9.9766180708504015E-2</v>
      </c>
      <c r="BA13" s="466">
        <v>4.2243948847130071E-2</v>
      </c>
      <c r="BB13" s="464"/>
      <c r="BC13" s="466">
        <v>5.0264170771721614E-2</v>
      </c>
      <c r="BD13" s="466">
        <v>0.10740653561796541</v>
      </c>
      <c r="BE13" s="466">
        <v>0.17556161249877927</v>
      </c>
      <c r="BF13" s="466">
        <v>8.7381578449222119E-2</v>
      </c>
      <c r="BG13" s="466">
        <v>3.8236023399908683E-2</v>
      </c>
      <c r="BH13" s="466">
        <v>6.2884914572496287E-2</v>
      </c>
      <c r="BI13" s="466">
        <v>0.11420455696515916</v>
      </c>
      <c r="BJ13" s="466">
        <v>4.9547218778528322E-2</v>
      </c>
      <c r="BK13" s="466">
        <v>1.2519865084165241E-2</v>
      </c>
      <c r="BL13" s="466">
        <v>1.3403030465055575E-2</v>
      </c>
      <c r="BM13" s="466">
        <v>2.0145687281356454E-2</v>
      </c>
      <c r="BN13" s="466">
        <v>6.7916928918531228E-3</v>
      </c>
      <c r="BO13" s="466">
        <v>3.2859815805831839E-2</v>
      </c>
      <c r="BP13" s="466">
        <v>5.259730524536195E-2</v>
      </c>
      <c r="BQ13" s="466">
        <v>9.4777871673078815E-2</v>
      </c>
      <c r="BR13" s="466">
        <v>4.0131751404773562E-2</v>
      </c>
      <c r="BS13" s="458" t="s">
        <v>458</v>
      </c>
    </row>
    <row r="14" spans="2:71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360"/>
      <c r="J14" s="360"/>
      <c r="K14" s="624">
        <f>'SHWLP-Att'!Z58/$G$11</f>
        <v>9.1487081392159866E-4</v>
      </c>
      <c r="L14" s="556"/>
      <c r="O14" s="556"/>
      <c r="P14" s="556"/>
      <c r="Q14" s="556"/>
      <c r="R14" s="556"/>
      <c r="S14" s="556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467" t="str">
        <f>"*H_"&amp;"*"&amp;RIGHT(AG14,LEN(AG14)-3)&amp;"_"&amp;SETUP!B64</f>
        <v>*H_*OILLPG_X0</v>
      </c>
      <c r="AE14" s="467" t="str">
        <f>COMM!F8&amp;"_"&amp;SETUP!C64</f>
        <v>LPG to Residential_Existing 00</v>
      </c>
      <c r="AF14" s="467" t="str">
        <f>RSD_Balance!A11</f>
        <v>LPG</v>
      </c>
      <c r="AG14" s="467" t="s">
        <v>638</v>
      </c>
      <c r="AH14" s="467">
        <v>1</v>
      </c>
      <c r="AI14" s="467"/>
      <c r="AJ14" s="467"/>
      <c r="AK14" s="467"/>
      <c r="AL14" s="467">
        <v>5.2909653443917494E-2</v>
      </c>
      <c r="AM14" s="467">
        <v>0.1130595111768057</v>
      </c>
      <c r="AN14" s="467">
        <v>0.18480169736713609</v>
      </c>
      <c r="AO14" s="467">
        <v>9.1980608893918028E-2</v>
      </c>
      <c r="AP14" s="467">
        <v>4.0248445684114405E-2</v>
      </c>
      <c r="AQ14" s="467">
        <v>6.6194646918417144E-2</v>
      </c>
      <c r="AR14" s="467">
        <v>0.12021532312122017</v>
      </c>
      <c r="AS14" s="467">
        <v>5.2154967135292975E-2</v>
      </c>
      <c r="AT14" s="467">
        <v>1.3178805351752886E-2</v>
      </c>
      <c r="AU14" s="467">
        <v>1.4108453121111133E-2</v>
      </c>
      <c r="AV14" s="467">
        <v>2.1205986611954164E-2</v>
      </c>
      <c r="AW14" s="467">
        <v>7.1491504124769718E-3</v>
      </c>
      <c r="AX14" s="467">
        <v>3.4589279795612465E-2</v>
      </c>
      <c r="AY14" s="467">
        <v>5.5365584468802055E-2</v>
      </c>
      <c r="AZ14" s="467">
        <v>9.9766180708504015E-2</v>
      </c>
      <c r="BA14" s="467">
        <v>4.2243948847130071E-2</v>
      </c>
      <c r="BB14" s="464"/>
      <c r="BC14" s="467">
        <v>5.0264170771721614E-2</v>
      </c>
      <c r="BD14" s="467">
        <v>0.10740653561796541</v>
      </c>
      <c r="BE14" s="467">
        <v>0.17556161249877927</v>
      </c>
      <c r="BF14" s="467">
        <v>8.7381578449222119E-2</v>
      </c>
      <c r="BG14" s="467">
        <v>3.8236023399908683E-2</v>
      </c>
      <c r="BH14" s="467">
        <v>6.2884914572496287E-2</v>
      </c>
      <c r="BI14" s="467">
        <v>0.11420455696515916</v>
      </c>
      <c r="BJ14" s="467">
        <v>4.9547218778528322E-2</v>
      </c>
      <c r="BK14" s="467">
        <v>1.2519865084165241E-2</v>
      </c>
      <c r="BL14" s="467">
        <v>1.3403030465055575E-2</v>
      </c>
      <c r="BM14" s="467">
        <v>2.0145687281356454E-2</v>
      </c>
      <c r="BN14" s="467">
        <v>6.7916928918531228E-3</v>
      </c>
      <c r="BO14" s="467">
        <v>3.2859815805831839E-2</v>
      </c>
      <c r="BP14" s="467">
        <v>5.259730524536195E-2</v>
      </c>
      <c r="BQ14" s="467">
        <v>9.4777871673078815E-2</v>
      </c>
      <c r="BR14" s="467">
        <v>4.0131751404773562E-2</v>
      </c>
      <c r="BS14" s="458" t="s">
        <v>458</v>
      </c>
    </row>
    <row r="15" spans="2:71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622"/>
      <c r="J15" s="622"/>
      <c r="K15" s="625">
        <f>'SHWLP-Att'!Z59/$G$11</f>
        <v>3.8001436556751221E-4</v>
      </c>
      <c r="L15" s="556"/>
      <c r="O15" s="556"/>
      <c r="P15" s="556"/>
      <c r="Q15" s="556"/>
      <c r="R15" s="556"/>
      <c r="S15" s="556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466" t="str">
        <f>"*H_"&amp;"*"&amp;RIGHT(AG15,LEN(AG15)-3)&amp;"_"&amp;SETUP!B65</f>
        <v>*H_*OILLPG_X1</v>
      </c>
      <c r="AE15" s="466" t="str">
        <f>COMM!F8&amp;"_"&amp;SETUP!C65</f>
        <v>LPG to Residential_Existing 01</v>
      </c>
      <c r="AF15" s="466" t="str">
        <f>RSD_Balance!A11</f>
        <v>LPG</v>
      </c>
      <c r="AG15" s="466" t="s">
        <v>638</v>
      </c>
      <c r="AH15" s="466">
        <v>1</v>
      </c>
      <c r="AI15" s="466"/>
      <c r="AJ15" s="466"/>
      <c r="AK15" s="466"/>
      <c r="AL15" s="466">
        <v>5.2909653443917494E-2</v>
      </c>
      <c r="AM15" s="466">
        <v>0.1130595111768057</v>
      </c>
      <c r="AN15" s="466">
        <v>0.18480169736713609</v>
      </c>
      <c r="AO15" s="466">
        <v>9.1980608893918028E-2</v>
      </c>
      <c r="AP15" s="466">
        <v>4.0248445684114405E-2</v>
      </c>
      <c r="AQ15" s="466">
        <v>6.6194646918417144E-2</v>
      </c>
      <c r="AR15" s="466">
        <v>0.12021532312122017</v>
      </c>
      <c r="AS15" s="466">
        <v>5.2154967135292975E-2</v>
      </c>
      <c r="AT15" s="466">
        <v>1.3178805351752886E-2</v>
      </c>
      <c r="AU15" s="466">
        <v>1.4108453121111133E-2</v>
      </c>
      <c r="AV15" s="466">
        <v>2.1205986611954164E-2</v>
      </c>
      <c r="AW15" s="466">
        <v>7.1491504124769718E-3</v>
      </c>
      <c r="AX15" s="466">
        <v>3.4589279795612465E-2</v>
      </c>
      <c r="AY15" s="466">
        <v>5.5365584468802055E-2</v>
      </c>
      <c r="AZ15" s="466">
        <v>9.9766180708504015E-2</v>
      </c>
      <c r="BA15" s="466">
        <v>4.2243948847130071E-2</v>
      </c>
      <c r="BB15" s="464"/>
      <c r="BC15" s="466">
        <v>5.0264170771721614E-2</v>
      </c>
      <c r="BD15" s="466">
        <v>0.10740653561796541</v>
      </c>
      <c r="BE15" s="466">
        <v>0.17556161249877927</v>
      </c>
      <c r="BF15" s="466">
        <v>8.7381578449222119E-2</v>
      </c>
      <c r="BG15" s="466">
        <v>3.8236023399908683E-2</v>
      </c>
      <c r="BH15" s="466">
        <v>6.2884914572496287E-2</v>
      </c>
      <c r="BI15" s="466">
        <v>0.11420455696515916</v>
      </c>
      <c r="BJ15" s="466">
        <v>4.9547218778528322E-2</v>
      </c>
      <c r="BK15" s="466">
        <v>1.2519865084165241E-2</v>
      </c>
      <c r="BL15" s="466">
        <v>1.3403030465055575E-2</v>
      </c>
      <c r="BM15" s="466">
        <v>2.0145687281356454E-2</v>
      </c>
      <c r="BN15" s="466">
        <v>6.7916928918531228E-3</v>
      </c>
      <c r="BO15" s="466">
        <v>3.2859815805831839E-2</v>
      </c>
      <c r="BP15" s="466">
        <v>5.259730524536195E-2</v>
      </c>
      <c r="BQ15" s="466">
        <v>9.4777871673078815E-2</v>
      </c>
      <c r="BR15" s="466">
        <v>4.0131751404773562E-2</v>
      </c>
      <c r="BS15" s="458" t="s">
        <v>458</v>
      </c>
    </row>
    <row r="16" spans="2:71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O8</f>
        <v>R-BLD_Det</v>
      </c>
      <c r="D16" s="360" t="str">
        <f>P8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360">
        <v>100</v>
      </c>
      <c r="J16" s="360">
        <v>1</v>
      </c>
      <c r="K16" s="624">
        <f>'SHWLP-Det'!$Z$27/$G$16</f>
        <v>5.2849616307060754E-2</v>
      </c>
      <c r="L16" s="556"/>
      <c r="O16" s="556"/>
      <c r="P16" s="556"/>
      <c r="Q16" s="556"/>
      <c r="R16" s="556"/>
      <c r="S16" s="556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467" t="str">
        <f>"*H_"&amp;"*"&amp;RIGHT(AG16,LEN(AG16)-3)&amp;"_"&amp;SETUP!B64</f>
        <v>*H_*OILGSL_X0</v>
      </c>
      <c r="AE16" s="467" t="str">
        <f>COMM!F9&amp;"_"&amp;SETUP!C64</f>
        <v>Gasoline to Residential_Existing 00</v>
      </c>
      <c r="AF16" s="467" t="str">
        <f>RSD_Balance!A12</f>
        <v>GSL</v>
      </c>
      <c r="AG16" s="467" t="s">
        <v>639</v>
      </c>
      <c r="AH16" s="467">
        <v>1</v>
      </c>
      <c r="AI16" s="467"/>
      <c r="AJ16" s="467"/>
      <c r="AK16" s="467"/>
      <c r="AL16" s="467">
        <v>5.2909653443917494E-2</v>
      </c>
      <c r="AM16" s="467">
        <v>0.1130595111768057</v>
      </c>
      <c r="AN16" s="467">
        <v>0.18480169736713609</v>
      </c>
      <c r="AO16" s="467">
        <v>9.1980608893918028E-2</v>
      </c>
      <c r="AP16" s="467">
        <v>4.0248445684114405E-2</v>
      </c>
      <c r="AQ16" s="467">
        <v>6.6194646918417144E-2</v>
      </c>
      <c r="AR16" s="467">
        <v>0.12021532312122017</v>
      </c>
      <c r="AS16" s="467">
        <v>5.2154967135292975E-2</v>
      </c>
      <c r="AT16" s="467">
        <v>1.3178805351752886E-2</v>
      </c>
      <c r="AU16" s="467">
        <v>1.4108453121111133E-2</v>
      </c>
      <c r="AV16" s="467">
        <v>2.1205986611954164E-2</v>
      </c>
      <c r="AW16" s="467">
        <v>7.1491504124769718E-3</v>
      </c>
      <c r="AX16" s="467">
        <v>3.4589279795612465E-2</v>
      </c>
      <c r="AY16" s="467">
        <v>5.5365584468802055E-2</v>
      </c>
      <c r="AZ16" s="467">
        <v>9.9766180708504015E-2</v>
      </c>
      <c r="BA16" s="467">
        <v>4.2243948847130071E-2</v>
      </c>
      <c r="BB16" s="464"/>
      <c r="BC16" s="467">
        <v>5.0264170771721614E-2</v>
      </c>
      <c r="BD16" s="467">
        <v>0.10740653561796541</v>
      </c>
      <c r="BE16" s="467">
        <v>0.17556161249877927</v>
      </c>
      <c r="BF16" s="467">
        <v>8.7381578449222119E-2</v>
      </c>
      <c r="BG16" s="467">
        <v>3.8236023399908683E-2</v>
      </c>
      <c r="BH16" s="467">
        <v>6.2884914572496287E-2</v>
      </c>
      <c r="BI16" s="467">
        <v>0.11420455696515916</v>
      </c>
      <c r="BJ16" s="467">
        <v>4.9547218778528322E-2</v>
      </c>
      <c r="BK16" s="467">
        <v>1.2519865084165241E-2</v>
      </c>
      <c r="BL16" s="467">
        <v>1.3403030465055575E-2</v>
      </c>
      <c r="BM16" s="467">
        <v>2.0145687281356454E-2</v>
      </c>
      <c r="BN16" s="467">
        <v>6.7916928918531228E-3</v>
      </c>
      <c r="BO16" s="467">
        <v>3.2859815805831839E-2</v>
      </c>
      <c r="BP16" s="467">
        <v>5.259730524536195E-2</v>
      </c>
      <c r="BQ16" s="467">
        <v>9.4777871673078815E-2</v>
      </c>
      <c r="BR16" s="467">
        <v>4.0131751404773562E-2</v>
      </c>
      <c r="BS16" s="458" t="s">
        <v>458</v>
      </c>
    </row>
    <row r="17" spans="2:71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2"/>
      <c r="J17" s="622"/>
      <c r="K17" s="625">
        <v>0</v>
      </c>
      <c r="L17" s="290"/>
      <c r="O17" s="556"/>
      <c r="P17" s="556"/>
      <c r="Q17" s="556"/>
      <c r="R17" s="556"/>
      <c r="S17" s="556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466" t="str">
        <f>"*H_"&amp;"*"&amp;RIGHT(AG17,LEN(AG17)-3)&amp;"_"&amp;SETUP!B64</f>
        <v>*H_*OILKER_X0</v>
      </c>
      <c r="AE17" s="466" t="str">
        <f>COMM!F10&amp;"_"&amp;SETUP!C64</f>
        <v>Kerosene to Residential_Existing 00</v>
      </c>
      <c r="AF17" s="466" t="str">
        <f>RSD_Balance!A13</f>
        <v>KER</v>
      </c>
      <c r="AG17" s="466" t="s">
        <v>640</v>
      </c>
      <c r="AH17" s="466">
        <v>0.84</v>
      </c>
      <c r="AI17" s="466"/>
      <c r="AJ17" s="466"/>
      <c r="AK17" s="466"/>
      <c r="AL17" s="466">
        <v>5.2909653443917494E-2</v>
      </c>
      <c r="AM17" s="466">
        <v>0.1130595111768057</v>
      </c>
      <c r="AN17" s="466">
        <v>0.18480169736713609</v>
      </c>
      <c r="AO17" s="466">
        <v>9.1980608893918028E-2</v>
      </c>
      <c r="AP17" s="466">
        <v>4.0248445684114405E-2</v>
      </c>
      <c r="AQ17" s="466">
        <v>6.6194646918417144E-2</v>
      </c>
      <c r="AR17" s="466">
        <v>0.12021532312122017</v>
      </c>
      <c r="AS17" s="466">
        <v>5.2154967135292975E-2</v>
      </c>
      <c r="AT17" s="466">
        <v>1.3178805351752886E-2</v>
      </c>
      <c r="AU17" s="466">
        <v>1.4108453121111133E-2</v>
      </c>
      <c r="AV17" s="466">
        <v>2.1205986611954164E-2</v>
      </c>
      <c r="AW17" s="466">
        <v>7.1491504124769718E-3</v>
      </c>
      <c r="AX17" s="466">
        <v>3.4589279795612465E-2</v>
      </c>
      <c r="AY17" s="466">
        <v>5.5365584468802055E-2</v>
      </c>
      <c r="AZ17" s="466">
        <v>9.9766180708504015E-2</v>
      </c>
      <c r="BA17" s="466">
        <v>4.2243948847130071E-2</v>
      </c>
      <c r="BB17" s="464"/>
      <c r="BC17" s="466">
        <v>5.0264170771721614E-2</v>
      </c>
      <c r="BD17" s="466">
        <v>0.10740653561796541</v>
      </c>
      <c r="BE17" s="466">
        <v>0.17556161249877927</v>
      </c>
      <c r="BF17" s="466">
        <v>8.7381578449222119E-2</v>
      </c>
      <c r="BG17" s="466">
        <v>3.8236023399908683E-2</v>
      </c>
      <c r="BH17" s="466">
        <v>6.2884914572496287E-2</v>
      </c>
      <c r="BI17" s="466">
        <v>0.11420455696515916</v>
      </c>
      <c r="BJ17" s="466">
        <v>4.9547218778528322E-2</v>
      </c>
      <c r="BK17" s="466">
        <v>1.2519865084165241E-2</v>
      </c>
      <c r="BL17" s="466">
        <v>1.3403030465055575E-2</v>
      </c>
      <c r="BM17" s="466">
        <v>2.0145687281356454E-2</v>
      </c>
      <c r="BN17" s="466">
        <v>6.7916928918531228E-3</v>
      </c>
      <c r="BO17" s="466">
        <v>3.2859815805831839E-2</v>
      </c>
      <c r="BP17" s="466">
        <v>5.259730524536195E-2</v>
      </c>
      <c r="BQ17" s="466">
        <v>9.4777871673078815E-2</v>
      </c>
      <c r="BR17" s="466">
        <v>4.0131751404773562E-2</v>
      </c>
      <c r="BS17" s="458" t="s">
        <v>458</v>
      </c>
    </row>
    <row r="18" spans="2:71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0"/>
      <c r="J18" s="360"/>
      <c r="K18" s="624">
        <f>'SHWLP-Det'!Z53/$G$16</f>
        <v>1.4648486376153701E-2</v>
      </c>
      <c r="L18" s="290"/>
      <c r="O18" s="556"/>
      <c r="P18" s="556"/>
      <c r="Q18" s="556"/>
      <c r="R18" s="556"/>
      <c r="S18" s="556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467" t="str">
        <f>"*H_"&amp;"*"&amp;RIGHT(AG17,LEN(AG17)-3)&amp;"_"&amp;SETUP!B64</f>
        <v>*H_*OILKER_X0</v>
      </c>
      <c r="AE18" s="467" t="str">
        <f>COMM!F10&amp;"_"&amp;SETUP!C64</f>
        <v>Kerosene to Residential_Existing 00</v>
      </c>
      <c r="AF18" s="467"/>
      <c r="AG18" s="467" t="s">
        <v>641</v>
      </c>
      <c r="AH18" s="467">
        <v>0.16</v>
      </c>
      <c r="AI18" s="467"/>
      <c r="AJ18" s="467"/>
      <c r="AK18" s="467"/>
      <c r="AL18" s="467">
        <v>5.2909653443917494E-2</v>
      </c>
      <c r="AM18" s="467">
        <v>0.1130595111768057</v>
      </c>
      <c r="AN18" s="467">
        <v>0.18480169736713609</v>
      </c>
      <c r="AO18" s="467">
        <v>9.1980608893918028E-2</v>
      </c>
      <c r="AP18" s="467">
        <v>4.0248445684114405E-2</v>
      </c>
      <c r="AQ18" s="467">
        <v>6.6194646918417144E-2</v>
      </c>
      <c r="AR18" s="467">
        <v>0.12021532312122017</v>
      </c>
      <c r="AS18" s="467">
        <v>5.2154967135292975E-2</v>
      </c>
      <c r="AT18" s="467">
        <v>1.3178805351752886E-2</v>
      </c>
      <c r="AU18" s="467">
        <v>1.4108453121111133E-2</v>
      </c>
      <c r="AV18" s="467">
        <v>2.1205986611954164E-2</v>
      </c>
      <c r="AW18" s="467">
        <v>7.1491504124769718E-3</v>
      </c>
      <c r="AX18" s="467">
        <v>3.4589279795612465E-2</v>
      </c>
      <c r="AY18" s="467">
        <v>5.5365584468802055E-2</v>
      </c>
      <c r="AZ18" s="467">
        <v>9.9766180708504015E-2</v>
      </c>
      <c r="BA18" s="467">
        <v>4.2243948847130071E-2</v>
      </c>
      <c r="BB18" s="464"/>
      <c r="BC18" s="467">
        <v>5.0264170771721614E-2</v>
      </c>
      <c r="BD18" s="467">
        <v>0.10740653561796541</v>
      </c>
      <c r="BE18" s="467">
        <v>0.17556161249877927</v>
      </c>
      <c r="BF18" s="467">
        <v>8.7381578449222119E-2</v>
      </c>
      <c r="BG18" s="467">
        <v>3.8236023399908683E-2</v>
      </c>
      <c r="BH18" s="467">
        <v>6.2884914572496287E-2</v>
      </c>
      <c r="BI18" s="467">
        <v>0.11420455696515916</v>
      </c>
      <c r="BJ18" s="467">
        <v>4.9547218778528322E-2</v>
      </c>
      <c r="BK18" s="467">
        <v>1.2519865084165241E-2</v>
      </c>
      <c r="BL18" s="467">
        <v>1.3403030465055575E-2</v>
      </c>
      <c r="BM18" s="467">
        <v>2.0145687281356454E-2</v>
      </c>
      <c r="BN18" s="467">
        <v>6.7916928918531228E-3</v>
      </c>
      <c r="BO18" s="467">
        <v>3.2859815805831839E-2</v>
      </c>
      <c r="BP18" s="467">
        <v>5.259730524536195E-2</v>
      </c>
      <c r="BQ18" s="467">
        <v>9.4777871673078815E-2</v>
      </c>
      <c r="BR18" s="467">
        <v>4.0131751404773562E-2</v>
      </c>
      <c r="BS18" s="458" t="s">
        <v>458</v>
      </c>
    </row>
    <row r="19" spans="2:71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2"/>
      <c r="J19" s="622"/>
      <c r="K19" s="625">
        <f>'SHWLP-Det'!Z58/$G$16</f>
        <v>1.5069837916185766E-3</v>
      </c>
      <c r="L19" s="290"/>
      <c r="O19" s="556"/>
      <c r="P19" s="556"/>
      <c r="Q19" s="556"/>
      <c r="R19" s="556"/>
      <c r="S19" s="556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466" t="str">
        <f>"*H_"&amp;"*"&amp;RIGHT(AG19,LEN(AG19)-3)&amp;"_"&amp;SETUP!B64</f>
        <v>*H_*OILHFO_X0</v>
      </c>
      <c r="AE19" s="466" t="str">
        <f>COMM!F12&amp;"_"&amp;SETUP!C64</f>
        <v>Fueloil to Residential_Existing 00</v>
      </c>
      <c r="AF19" s="466" t="str">
        <f>RSD_Balance!A15</f>
        <v>HFO</v>
      </c>
      <c r="AG19" s="466" t="s">
        <v>642</v>
      </c>
      <c r="AH19" s="466">
        <v>1</v>
      </c>
      <c r="AI19" s="466"/>
      <c r="AJ19" s="466"/>
      <c r="AK19" s="466"/>
      <c r="AL19" s="466">
        <v>5.2909653443917494E-2</v>
      </c>
      <c r="AM19" s="466">
        <v>0.1130595111768057</v>
      </c>
      <c r="AN19" s="466">
        <v>0.18480169736713609</v>
      </c>
      <c r="AO19" s="466">
        <v>9.1980608893918028E-2</v>
      </c>
      <c r="AP19" s="466">
        <v>4.0248445684114405E-2</v>
      </c>
      <c r="AQ19" s="466">
        <v>6.6194646918417144E-2</v>
      </c>
      <c r="AR19" s="466">
        <v>0.12021532312122017</v>
      </c>
      <c r="AS19" s="466">
        <v>5.2154967135292975E-2</v>
      </c>
      <c r="AT19" s="466">
        <v>1.3178805351752886E-2</v>
      </c>
      <c r="AU19" s="466">
        <v>1.4108453121111133E-2</v>
      </c>
      <c r="AV19" s="466">
        <v>2.1205986611954164E-2</v>
      </c>
      <c r="AW19" s="466">
        <v>7.1491504124769718E-3</v>
      </c>
      <c r="AX19" s="466">
        <v>3.4589279795612465E-2</v>
      </c>
      <c r="AY19" s="466">
        <v>5.5365584468802055E-2</v>
      </c>
      <c r="AZ19" s="466">
        <v>9.9766180708504015E-2</v>
      </c>
      <c r="BA19" s="466">
        <v>4.2243948847130071E-2</v>
      </c>
      <c r="BB19" s="464"/>
      <c r="BC19" s="466">
        <v>5.0264170771721614E-2</v>
      </c>
      <c r="BD19" s="466">
        <v>0.10740653561796541</v>
      </c>
      <c r="BE19" s="466">
        <v>0.17556161249877927</v>
      </c>
      <c r="BF19" s="466">
        <v>8.7381578449222119E-2</v>
      </c>
      <c r="BG19" s="466">
        <v>3.8236023399908683E-2</v>
      </c>
      <c r="BH19" s="466">
        <v>6.2884914572496287E-2</v>
      </c>
      <c r="BI19" s="466">
        <v>0.11420455696515916</v>
      </c>
      <c r="BJ19" s="466">
        <v>4.9547218778528322E-2</v>
      </c>
      <c r="BK19" s="466">
        <v>1.2519865084165241E-2</v>
      </c>
      <c r="BL19" s="466">
        <v>1.3403030465055575E-2</v>
      </c>
      <c r="BM19" s="466">
        <v>2.0145687281356454E-2</v>
      </c>
      <c r="BN19" s="466">
        <v>6.7916928918531228E-3</v>
      </c>
      <c r="BO19" s="466">
        <v>3.2859815805831839E-2</v>
      </c>
      <c r="BP19" s="466">
        <v>5.259730524536195E-2</v>
      </c>
      <c r="BQ19" s="466">
        <v>9.4777871673078815E-2</v>
      </c>
      <c r="BR19" s="466">
        <v>4.0131751404773562E-2</v>
      </c>
      <c r="BS19" s="458" t="s">
        <v>458</v>
      </c>
    </row>
    <row r="20" spans="2:71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0"/>
      <c r="J20" s="360"/>
      <c r="K20" s="624">
        <f>'SHWLP-Det'!Z59/G16</f>
        <v>4.7050395502371922E-4</v>
      </c>
      <c r="L20" s="290"/>
      <c r="O20" s="556"/>
      <c r="P20" s="556"/>
      <c r="Q20" s="556"/>
      <c r="R20" s="556"/>
      <c r="S20" s="556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467" t="str">
        <f>"*H_"&amp;"*"&amp;RIGHT(AG20,LEN(AG20)-3)&amp;"_"&amp;SETUP!B64</f>
        <v>*H_*OILCOK_X0</v>
      </c>
      <c r="AE20" s="467" t="str">
        <f>COMM!F13&amp;"_"&amp;SETUP!C64</f>
        <v>Petroleum Coke to Residential_Existing 00</v>
      </c>
      <c r="AF20" s="467" t="str">
        <f>RSD_Balance!A16</f>
        <v>COK</v>
      </c>
      <c r="AG20" s="467" t="s">
        <v>643</v>
      </c>
      <c r="AH20" s="467">
        <v>1</v>
      </c>
      <c r="AI20" s="467"/>
      <c r="AJ20" s="467"/>
      <c r="AK20" s="467"/>
      <c r="AL20" s="467">
        <v>5.2909653443917494E-2</v>
      </c>
      <c r="AM20" s="467">
        <v>0.1130595111768057</v>
      </c>
      <c r="AN20" s="467">
        <v>0.18480169736713609</v>
      </c>
      <c r="AO20" s="467">
        <v>9.1980608893918028E-2</v>
      </c>
      <c r="AP20" s="467">
        <v>4.0248445684114405E-2</v>
      </c>
      <c r="AQ20" s="467">
        <v>6.6194646918417144E-2</v>
      </c>
      <c r="AR20" s="467">
        <v>0.12021532312122017</v>
      </c>
      <c r="AS20" s="467">
        <v>5.2154967135292975E-2</v>
      </c>
      <c r="AT20" s="467">
        <v>1.3178805351752886E-2</v>
      </c>
      <c r="AU20" s="467">
        <v>1.4108453121111133E-2</v>
      </c>
      <c r="AV20" s="467">
        <v>2.1205986611954164E-2</v>
      </c>
      <c r="AW20" s="467">
        <v>7.1491504124769718E-3</v>
      </c>
      <c r="AX20" s="467">
        <v>3.4589279795612465E-2</v>
      </c>
      <c r="AY20" s="467">
        <v>5.5365584468802055E-2</v>
      </c>
      <c r="AZ20" s="467">
        <v>9.9766180708504015E-2</v>
      </c>
      <c r="BA20" s="467">
        <v>4.2243948847130071E-2</v>
      </c>
      <c r="BB20" s="464"/>
      <c r="BC20" s="467">
        <v>5.0264170771721614E-2</v>
      </c>
      <c r="BD20" s="467">
        <v>0.10740653561796541</v>
      </c>
      <c r="BE20" s="467">
        <v>0.17556161249877927</v>
      </c>
      <c r="BF20" s="467">
        <v>8.7381578449222119E-2</v>
      </c>
      <c r="BG20" s="467">
        <v>3.8236023399908683E-2</v>
      </c>
      <c r="BH20" s="467">
        <v>6.2884914572496287E-2</v>
      </c>
      <c r="BI20" s="467">
        <v>0.11420455696515916</v>
      </c>
      <c r="BJ20" s="467">
        <v>4.9547218778528322E-2</v>
      </c>
      <c r="BK20" s="467">
        <v>1.2519865084165241E-2</v>
      </c>
      <c r="BL20" s="467">
        <v>1.3403030465055575E-2</v>
      </c>
      <c r="BM20" s="467">
        <v>2.0145687281356454E-2</v>
      </c>
      <c r="BN20" s="467">
        <v>6.7916928918531228E-3</v>
      </c>
      <c r="BO20" s="467">
        <v>3.2859815805831839E-2</v>
      </c>
      <c r="BP20" s="467">
        <v>5.259730524536195E-2</v>
      </c>
      <c r="BQ20" s="467">
        <v>9.4777871673078815E-2</v>
      </c>
      <c r="BR20" s="467">
        <v>4.0131751404773562E-2</v>
      </c>
      <c r="BS20" s="458" t="s">
        <v>458</v>
      </c>
    </row>
    <row r="21" spans="2:71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1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1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1" ht="18.75">
      <c r="B24" s="1062" t="s">
        <v>770</v>
      </c>
      <c r="C24" s="1062"/>
      <c r="D24" s="1062"/>
      <c r="E24" s="1062"/>
      <c r="F24" s="1062"/>
      <c r="G24" s="1062"/>
      <c r="H24" s="1062"/>
      <c r="I24" s="1062"/>
      <c r="J24" s="1062"/>
      <c r="K24" s="1062"/>
      <c r="L24" s="1062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1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1" ht="21">
      <c r="B26" s="70" t="s">
        <v>284</v>
      </c>
      <c r="C26" s="70"/>
      <c r="D26" s="70"/>
      <c r="E26" s="67" t="s">
        <v>940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1" ht="15">
      <c r="B27" s="320" t="s">
        <v>936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1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739">
        <v>343.16240879844895</v>
      </c>
      <c r="H28" s="739">
        <v>451.82524110684687</v>
      </c>
      <c r="I28" s="739">
        <v>536.57262151506029</v>
      </c>
      <c r="J28" s="739">
        <v>618.35384360898615</v>
      </c>
      <c r="K28" s="739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740">
        <v>886.25277079624823</v>
      </c>
      <c r="H29" s="740">
        <v>978.53086502110932</v>
      </c>
      <c r="I29" s="740">
        <v>1047.0297357476454</v>
      </c>
      <c r="J29" s="740">
        <v>1113.1311459987526</v>
      </c>
      <c r="K29" s="740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739">
        <v>765.74984368030255</v>
      </c>
      <c r="H30" s="739">
        <v>794.97814133241855</v>
      </c>
      <c r="I30" s="739">
        <v>813.84519153655606</v>
      </c>
      <c r="J30" s="739">
        <v>832.05189498354878</v>
      </c>
      <c r="K30" s="739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1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1">
      <c r="B32" s="476" t="s">
        <v>740</v>
      </c>
      <c r="C32" s="476"/>
      <c r="D32" s="476"/>
      <c r="E32" s="476"/>
      <c r="F32" s="741">
        <f>SUM(F28:F30)</f>
        <v>1697.5803349999996</v>
      </c>
      <c r="G32" s="741">
        <v>2088.44</v>
      </c>
      <c r="H32" s="741">
        <v>2344.86</v>
      </c>
      <c r="I32" s="741">
        <v>2570.37</v>
      </c>
      <c r="J32" s="741">
        <v>2787.97</v>
      </c>
      <c r="K32" s="741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/>
  </sheetViews>
  <sheetFormatPr defaultRowHeight="12.75"/>
  <cols>
    <col min="2" max="2" width="10.85546875" style="290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290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290" customFormat="1"/>
    <row r="2" spans="2:25" ht="21">
      <c r="B2" s="70" t="s">
        <v>811</v>
      </c>
      <c r="C2" s="70"/>
      <c r="D2" s="70"/>
      <c r="E2" s="70"/>
      <c r="F2" s="74" t="s">
        <v>940</v>
      </c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47"/>
      <c r="R2" s="34" t="s">
        <v>939</v>
      </c>
      <c r="S2" s="34"/>
      <c r="T2" s="34"/>
      <c r="U2" s="34"/>
      <c r="V2" s="34"/>
      <c r="W2" s="34"/>
      <c r="X2" s="34"/>
      <c r="Y2" s="34"/>
    </row>
    <row r="3" spans="2:25" ht="15">
      <c r="B3" s="36" t="s">
        <v>936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872</v>
      </c>
      <c r="J3" s="36" t="s">
        <v>795</v>
      </c>
      <c r="K3" s="44" t="s">
        <v>276</v>
      </c>
      <c r="L3" s="44" t="s">
        <v>277</v>
      </c>
      <c r="M3" s="48" t="s">
        <v>873</v>
      </c>
      <c r="N3" s="48" t="s">
        <v>874</v>
      </c>
      <c r="O3" s="44" t="s">
        <v>794</v>
      </c>
      <c r="P3" s="48" t="s">
        <v>793</v>
      </c>
      <c r="R3" s="36" t="s">
        <v>268</v>
      </c>
      <c r="S3" s="36" t="s">
        <v>936</v>
      </c>
      <c r="T3" s="36" t="s">
        <v>262</v>
      </c>
      <c r="U3" s="36" t="s">
        <v>263</v>
      </c>
      <c r="V3" s="36" t="s">
        <v>269</v>
      </c>
      <c r="W3" s="36" t="s">
        <v>270</v>
      </c>
      <c r="X3" s="36" t="s">
        <v>271</v>
      </c>
      <c r="Y3" s="36" t="s">
        <v>272</v>
      </c>
    </row>
    <row r="4" spans="2:25" ht="26.25" thickBot="1">
      <c r="B4" s="37" t="s">
        <v>949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37"/>
      <c r="K4" s="45"/>
      <c r="L4" s="45"/>
      <c r="M4" s="268" t="s">
        <v>438</v>
      </c>
      <c r="N4" s="45" t="s">
        <v>875</v>
      </c>
      <c r="O4" s="45" t="s">
        <v>16</v>
      </c>
      <c r="P4" s="268" t="s">
        <v>16</v>
      </c>
      <c r="R4" s="38" t="s">
        <v>261</v>
      </c>
      <c r="S4" s="38"/>
      <c r="T4" s="38"/>
      <c r="U4" s="37"/>
      <c r="V4" s="38"/>
      <c r="W4" s="38"/>
      <c r="X4" s="38"/>
      <c r="Y4" s="38"/>
    </row>
    <row r="5" spans="2:25" ht="14.25">
      <c r="B5" s="496" t="str">
        <f>_xlfn.TEXTJOIN(",",TRUE,IF(LEFT(Regions!$C$3,1)&lt;&gt;"*",Regions!$C$3,""),IF(LEFT(Regions!$D$3,1)&lt;&gt;"*",Regions!$D$3,""))</f>
        <v>IE,National</v>
      </c>
      <c r="C5" s="723" t="str">
        <f>T5</f>
        <v>R-RSDRF_X0</v>
      </c>
      <c r="D5" s="723" t="str">
        <f>U5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3"/>
      <c r="J5" s="725">
        <f>O5/G5/L5</f>
        <v>6.6527999999999997E-4</v>
      </c>
      <c r="K5" s="724">
        <v>10</v>
      </c>
      <c r="L5" s="726">
        <v>1</v>
      </c>
      <c r="M5" s="726"/>
      <c r="N5" s="726"/>
      <c r="O5" s="727">
        <f>P5*H5</f>
        <v>1.1293662452687998</v>
      </c>
      <c r="P5" s="728">
        <f>RSD_Balance!S29</f>
        <v>1.4117078065859998</v>
      </c>
      <c r="Q5" s="556"/>
      <c r="R5" s="496" t="s">
        <v>273</v>
      </c>
      <c r="S5" s="360" t="str">
        <f>_xlfn.TEXTJOIN(",",TRUE,IF(LEFT(Regions!$C$3,1)&lt;&gt;"*",Regions!$C$3,""),IF(LEFT(Regions!$D$3,1)&lt;&gt;"*",Regions!$D$3,""))</f>
        <v>IE,National</v>
      </c>
      <c r="T5" s="496" t="str">
        <f>_xlfn.TEXTJOIN("",TRUE,,LEFT(SETUP!B$3,1),"-",COMM!E32,"_",SETUP!$B$64)</f>
        <v>R-RSDRF_X0</v>
      </c>
      <c r="U5" s="496" t="str">
        <f>_xlfn.TEXTJOIN(" ",TRUE,COMM!F32,"Technology")</f>
        <v>Residential Refrigeration Demand Technology</v>
      </c>
      <c r="V5" s="360" t="s">
        <v>16</v>
      </c>
      <c r="W5" s="360" t="s">
        <v>852</v>
      </c>
      <c r="X5" s="360"/>
      <c r="Y5" s="360"/>
    </row>
    <row r="6" spans="2:25">
      <c r="B6" s="623" t="str">
        <f>_xlfn.TEXTJOIN(",",TRUE,IF(LEFT(Regions!$C$3,1)&lt;&gt;"*",Regions!$C$3,""),IF(LEFT(Regions!$D$3,1)&lt;&gt;"*",Regions!$D$3,""))</f>
        <v>IE,National</v>
      </c>
      <c r="C6" s="729" t="str">
        <f>T6</f>
        <v>R-RSDCK_X0</v>
      </c>
      <c r="D6" s="730" t="str">
        <f>U6</f>
        <v>Residential Cooking Demand Technology</v>
      </c>
      <c r="E6" s="730" t="str">
        <f>COMM!E24</f>
        <v>RSDELC</v>
      </c>
      <c r="F6" s="729" t="str">
        <f>COMM!$E$33</f>
        <v>RSDCK</v>
      </c>
      <c r="G6" s="735">
        <f>DwellingStocks!$L$38/1000</f>
        <v>1697.5803349999996</v>
      </c>
      <c r="H6" s="729"/>
      <c r="I6" s="730">
        <v>0.74</v>
      </c>
      <c r="J6" s="731">
        <f>(SUM(O6:O8))/G6/L6</f>
        <v>1.1785537993699773E-3</v>
      </c>
      <c r="K6" s="730">
        <v>15</v>
      </c>
      <c r="L6" s="730">
        <v>1</v>
      </c>
      <c r="M6" s="729">
        <v>0.75888</v>
      </c>
      <c r="N6" s="730">
        <v>5</v>
      </c>
      <c r="O6" s="729">
        <f>P6*I6</f>
        <v>1.5182832416441119</v>
      </c>
      <c r="P6" s="732">
        <f>RSD_Balance!R26</f>
        <v>2.051734110329881</v>
      </c>
      <c r="R6" s="499" t="s">
        <v>273</v>
      </c>
      <c r="S6" s="622" t="str">
        <f>_xlfn.TEXTJOIN(",",TRUE,IF(LEFT(Regions!$C$3,1)&lt;&gt;"*",Regions!$C$3,""),IF(LEFT(Regions!$D$3,1)&lt;&gt;"*",Regions!$D$3,""))</f>
        <v>IE,National</v>
      </c>
      <c r="T6" s="622" t="str">
        <f>_xlfn.TEXTJOIN("",TRUE,,LEFT(SETUP!B$3,1),"-",COMM!E33,"_",SETUP!$B$64)</f>
        <v>R-RSDCK_X0</v>
      </c>
      <c r="U6" s="622" t="str">
        <f>_xlfn.TEXTJOIN(" ",TRUE,COMM!F33,"Technology")</f>
        <v>Residential Cooking Demand Technology</v>
      </c>
      <c r="V6" s="623" t="s">
        <v>16</v>
      </c>
      <c r="W6" s="622" t="s">
        <v>852</v>
      </c>
      <c r="X6" s="623"/>
      <c r="Y6" s="622"/>
    </row>
    <row r="7" spans="2:25" ht="14.25">
      <c r="B7" s="496"/>
      <c r="C7" s="723"/>
      <c r="D7" s="723"/>
      <c r="E7" s="723" t="str">
        <f>COMM!E14</f>
        <v>RSDGAS</v>
      </c>
      <c r="F7" s="723"/>
      <c r="G7" s="734"/>
      <c r="H7" s="723"/>
      <c r="I7" s="723">
        <v>0.68</v>
      </c>
      <c r="J7" s="725"/>
      <c r="K7" s="724"/>
      <c r="L7" s="726"/>
      <c r="M7" s="733">
        <v>0.22769700000000001</v>
      </c>
      <c r="N7" s="726">
        <v>5</v>
      </c>
      <c r="O7" s="727">
        <f>P7*I7</f>
        <v>0.45555167559079646</v>
      </c>
      <c r="P7" s="728">
        <f>RSD_Balance!R17</f>
        <v>0.66992893469234771</v>
      </c>
      <c r="R7" s="496" t="s">
        <v>273</v>
      </c>
      <c r="S7" s="360" t="str">
        <f>_xlfn.TEXTJOIN(",",TRUE,IF(LEFT(Regions!$C$3,1)&lt;&gt;"*",Regions!$C$3,""),IF(LEFT(Regions!$D$3,1)&lt;&gt;"*",Regions!$D$3,""))</f>
        <v>IE,National</v>
      </c>
      <c r="T7" s="496" t="str">
        <f>_xlfn.TEXTJOIN("",TRUE,,LEFT(SETUP!B$3,1),"-",COMM!E34,"_",SETUP!$B$64)</f>
        <v>R-RSDCW_X0</v>
      </c>
      <c r="U7" s="496" t="str">
        <f>_xlfn.TEXTJOIN(" ",TRUE,COMM!F34,"Technology")</f>
        <v>Residential Cloth Washing Demand Technology</v>
      </c>
      <c r="V7" s="360" t="s">
        <v>16</v>
      </c>
      <c r="W7" s="360" t="s">
        <v>852</v>
      </c>
      <c r="X7" s="360"/>
      <c r="Y7" s="360"/>
    </row>
    <row r="8" spans="2:25" s="290" customFormat="1">
      <c r="B8" s="623"/>
      <c r="C8" s="729"/>
      <c r="D8" s="730"/>
      <c r="E8" s="730" t="str">
        <f>COMM!E8</f>
        <v>RSDLPG</v>
      </c>
      <c r="F8" s="729"/>
      <c r="G8" s="735"/>
      <c r="H8" s="729"/>
      <c r="I8" s="730">
        <v>0.68</v>
      </c>
      <c r="J8" s="731"/>
      <c r="K8" s="730"/>
      <c r="L8" s="730"/>
      <c r="M8" s="729">
        <v>1.3422788999999999E-2</v>
      </c>
      <c r="N8" s="730">
        <v>5</v>
      </c>
      <c r="O8" s="729">
        <f>P8*I8</f>
        <v>2.6854836315100172E-2</v>
      </c>
      <c r="P8" s="732">
        <f>RSD_Balance!R11</f>
        <v>3.9492406345735545E-2</v>
      </c>
      <c r="R8" s="499" t="s">
        <v>273</v>
      </c>
      <c r="S8" s="622" t="str">
        <f>_xlfn.TEXTJOIN(",",TRUE,IF(LEFT(Regions!$C$3,1)&lt;&gt;"*",Regions!$C$3,""),IF(LEFT(Regions!$D$3,1)&lt;&gt;"*",Regions!$D$3,""))</f>
        <v>IE,National</v>
      </c>
      <c r="T8" s="622" t="str">
        <f>_xlfn.TEXTJOIN("",TRUE,,LEFT(SETUP!B$3,1),"-",COMM!E35,"_",SETUP!$B$64)</f>
        <v>R-RSDCD_X0</v>
      </c>
      <c r="U8" s="622" t="str">
        <f>_xlfn.TEXTJOIN(" ",TRUE,COMM!F35,"Technology")</f>
        <v>Residential Cloth Drying Demand Technology</v>
      </c>
      <c r="V8" s="623" t="s">
        <v>16</v>
      </c>
      <c r="W8" s="622" t="s">
        <v>852</v>
      </c>
      <c r="X8" s="623"/>
      <c r="Y8" s="622"/>
    </row>
    <row r="9" spans="2:25" s="290" customFormat="1" ht="14.25">
      <c r="B9" s="496" t="str">
        <f>_xlfn.TEXTJOIN(",",TRUE,IF(LEFT(Regions!$C$3,1)&lt;&gt;"*",Regions!$C$3,""),IF(LEFT(Regions!$D$3,1)&lt;&gt;"*",Regions!$D$3,""))</f>
        <v>IE,National</v>
      </c>
      <c r="C9" s="723" t="str">
        <f>T7</f>
        <v>R-RSDCW_X0</v>
      </c>
      <c r="D9" s="723" t="str">
        <f>U7</f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3"/>
      <c r="J9" s="725">
        <f>O9/G9/L9</f>
        <v>4.662E-4</v>
      </c>
      <c r="K9" s="724">
        <v>10</v>
      </c>
      <c r="L9" s="726">
        <v>1</v>
      </c>
      <c r="M9" s="726"/>
      <c r="N9" s="726"/>
      <c r="O9" s="727">
        <f>P9*H9</f>
        <v>0.77162665337257486</v>
      </c>
      <c r="P9" s="728">
        <f>RSD_Balance!T29</f>
        <v>1.1023237905322498</v>
      </c>
      <c r="R9" s="496" t="s">
        <v>273</v>
      </c>
      <c r="S9" s="360" t="str">
        <f>_xlfn.TEXTJOIN(",",TRUE,IF(LEFT(Regions!$C$3,1)&lt;&gt;"*",Regions!$C$3,""),IF(LEFT(Regions!$D$3,1)&lt;&gt;"*",Regions!$D$3,""))</f>
        <v>IE,National</v>
      </c>
      <c r="T9" s="496" t="str">
        <f>_xlfn.TEXTJOIN("",TRUE,,LEFT(SETUP!B$3,1),"-",COMM!E36,"_",SETUP!$B$64)</f>
        <v>R-RSDDW_X0</v>
      </c>
      <c r="U9" s="496" t="str">
        <f>_xlfn.TEXTJOIN(" ",TRUE,COMM!F36,"Technology")</f>
        <v>Residential Dish Washing Demand Technology</v>
      </c>
      <c r="V9" s="360" t="s">
        <v>16</v>
      </c>
      <c r="W9" s="360" t="s">
        <v>852</v>
      </c>
      <c r="X9" s="360"/>
      <c r="Y9" s="360"/>
    </row>
    <row r="10" spans="2:25" s="290" customFormat="1">
      <c r="B10" s="623" t="str">
        <f>_xlfn.TEXTJOIN(",",TRUE,IF(LEFT(Regions!$C$3,1)&lt;&gt;"*",Regions!$C$3,""),IF(LEFT(Regions!$D$3,1)&lt;&gt;"*",Regions!$D$3,""))</f>
        <v>IE,National</v>
      </c>
      <c r="C10" s="729" t="str">
        <f t="shared" ref="C10:D10" si="0">T8</f>
        <v>R-RSDCD_X0</v>
      </c>
      <c r="D10" s="730" t="str">
        <f t="shared" si="0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0"/>
      <c r="J10" s="731">
        <f t="shared" ref="J10:J13" si="1">O10/G10/L10</f>
        <v>9.3528000000000014E-4</v>
      </c>
      <c r="K10" s="730">
        <v>10</v>
      </c>
      <c r="L10" s="730">
        <v>1</v>
      </c>
      <c r="M10" s="729"/>
      <c r="N10" s="730"/>
      <c r="O10" s="729">
        <f>P10*H10</f>
        <v>1.0288379823457823</v>
      </c>
      <c r="P10" s="732">
        <f>RSD_Balance!U26</f>
        <v>1.7147299705763039</v>
      </c>
      <c r="R10" s="499" t="s">
        <v>273</v>
      </c>
      <c r="S10" s="622" t="str">
        <f>_xlfn.TEXTJOIN(",",TRUE,IF(LEFT(Regions!$C$3,1)&lt;&gt;"*",Regions!$C$3,""),IF(LEFT(Regions!$D$3,1)&lt;&gt;"*",Regions!$D$3,""))</f>
        <v>IE,National</v>
      </c>
      <c r="T10" s="622" t="str">
        <f>_xlfn.TEXTJOIN("",TRUE,,LEFT(SETUP!B$3,1),"-",COMM!E37,"_",SETUP!$B$64)</f>
        <v>R-RSDOE_X0</v>
      </c>
      <c r="U10" s="622" t="str">
        <f>_xlfn.TEXTJOIN(" ",TRUE,COMM!F37,"Technology")</f>
        <v>Residential ELC Appliances Demand Technology</v>
      </c>
      <c r="V10" s="623" t="s">
        <v>16</v>
      </c>
      <c r="W10" s="622" t="s">
        <v>852</v>
      </c>
      <c r="X10" s="623"/>
      <c r="Y10" s="622"/>
    </row>
    <row r="11" spans="2:25" ht="14.25">
      <c r="B11" s="496" t="str">
        <f>_xlfn.TEXTJOIN(",",TRUE,IF(LEFT(Regions!$C$3,1)&lt;&gt;"*",Regions!$C$3,""),IF(LEFT(Regions!$D$3,1)&lt;&gt;"*",Regions!$D$3,""))</f>
        <v>IE,National</v>
      </c>
      <c r="C11" s="723" t="str">
        <f t="shared" ref="C11:D11" si="2">T9</f>
        <v>R-RSDDW_X0</v>
      </c>
      <c r="D11" s="723" t="str">
        <f t="shared" si="2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3"/>
      <c r="J11" s="725">
        <f>O11/G11/L11</f>
        <v>7.5599999999999994E-4</v>
      </c>
      <c r="K11" s="724">
        <v>10</v>
      </c>
      <c r="L11" s="726">
        <v>1</v>
      </c>
      <c r="M11" s="726"/>
      <c r="N11" s="726"/>
      <c r="O11" s="727">
        <f>P11*H11</f>
        <v>0.83034086441921984</v>
      </c>
      <c r="P11" s="728">
        <f>RSD_Balance!V29</f>
        <v>1.1862012348845998</v>
      </c>
      <c r="R11" s="496" t="s">
        <v>273</v>
      </c>
      <c r="S11" s="360" t="str">
        <f>_xlfn.TEXTJOIN(",",TRUE,IF(LEFT(Regions!$C$3,1)&lt;&gt;"*",Regions!$C$3,""),IF(LEFT(Regions!$D$3,1)&lt;&gt;"*",Regions!$D$3,""))</f>
        <v>IE,National</v>
      </c>
      <c r="T11" s="496" t="str">
        <f>_xlfn.TEXTJOIN("",TRUE,,LEFT(SETUP!B$3,1),"-",COMM!E38,"_",SETUP!$B$64)</f>
        <v>R-RSDOA_X0</v>
      </c>
      <c r="U11" s="496" t="str">
        <f>_xlfn.TEXTJOIN(" ",TRUE,COMM!F38,"Technology")</f>
        <v>Residential Other Applications Demand Technology</v>
      </c>
      <c r="V11" s="360" t="s">
        <v>16</v>
      </c>
      <c r="W11" s="360" t="s">
        <v>852</v>
      </c>
      <c r="X11" s="360"/>
      <c r="Y11" s="360"/>
    </row>
    <row r="12" spans="2:25">
      <c r="B12" s="623" t="str">
        <f>_xlfn.TEXTJOIN(",",TRUE,IF(LEFT(Regions!$C$3,1)&lt;&gt;"*",Regions!$C$3,""),IF(LEFT(Regions!$D$3,1)&lt;&gt;"*",Regions!$D$3,""))</f>
        <v>IE,National</v>
      </c>
      <c r="C12" s="729" t="str">
        <f t="shared" ref="C12:D12" si="3">T10</f>
        <v>R-RSDOE_X0</v>
      </c>
      <c r="D12" s="730" t="str">
        <f t="shared" si="3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0"/>
      <c r="J12" s="731">
        <f>O12/G12/L12</f>
        <v>5.4294497115100612E-3</v>
      </c>
      <c r="K12" s="730">
        <v>10</v>
      </c>
      <c r="L12" s="730">
        <v>1</v>
      </c>
      <c r="M12" s="729"/>
      <c r="N12" s="730"/>
      <c r="O12" s="729">
        <f>P12*H12</f>
        <v>9.2169270601309012</v>
      </c>
      <c r="P12" s="732">
        <f>RSD_Balance!W26</f>
        <v>10.843443600154002</v>
      </c>
    </row>
    <row r="13" spans="2:25" ht="15">
      <c r="B13" s="496" t="str">
        <f>_xlfn.TEXTJOIN(",",TRUE,IF(LEFT(Regions!$C$3,1)&lt;&gt;"*",Regions!$C$3,""),IF(LEFT(Regions!$D$3,1)&lt;&gt;"*",Regions!$D$3,""))</f>
        <v>IE,National</v>
      </c>
      <c r="C13" s="723" t="str">
        <f t="shared" ref="C13:D13" si="4">T11</f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3"/>
      <c r="J13" s="725">
        <f t="shared" si="1"/>
        <v>0</v>
      </c>
      <c r="K13" s="724">
        <v>10</v>
      </c>
      <c r="L13" s="726">
        <v>1</v>
      </c>
      <c r="M13" s="726"/>
      <c r="N13" s="726"/>
      <c r="O13" s="727">
        <f>P13*H13</f>
        <v>0</v>
      </c>
      <c r="P13" s="728">
        <v>0</v>
      </c>
      <c r="R13" s="474"/>
      <c r="S13" s="474"/>
    </row>
    <row r="14" spans="2:25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5" ht="15">
      <c r="N15" s="474"/>
      <c r="O15" s="474"/>
      <c r="P15" s="474"/>
      <c r="Q15" s="474"/>
    </row>
    <row r="16" spans="2:25" ht="15">
      <c r="M16" s="94"/>
      <c r="N16" s="474"/>
      <c r="O16" s="474"/>
      <c r="P16" s="474"/>
      <c r="Q16" s="474"/>
    </row>
    <row r="17" spans="2:17" ht="18.75">
      <c r="B17" s="1062" t="s">
        <v>769</v>
      </c>
      <c r="C17" s="1062"/>
      <c r="D17" s="1062"/>
      <c r="E17" s="1062"/>
      <c r="F17" s="1062"/>
      <c r="G17" s="1062"/>
      <c r="H17" s="1062"/>
      <c r="I17" s="1062"/>
      <c r="J17" s="1062"/>
      <c r="K17" s="1062"/>
      <c r="L17" s="1062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940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</row>
    <row r="20" spans="2:17" ht="15">
      <c r="B20" s="320" t="s">
        <v>936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O5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SUM(O6:O8)</f>
        <v>2.0006897535500086</v>
      </c>
      <c r="G22" s="479">
        <f>F22*(G28/F28)</f>
        <v>2.4613388967562355</v>
      </c>
      <c r="H22" s="479">
        <f t="shared" ref="H22:K22" si="6">G22*(H28/G28)</f>
        <v>2.7635436619906852</v>
      </c>
      <c r="I22" s="479">
        <f t="shared" si="6"/>
        <v>3.0293193292866087</v>
      </c>
      <c r="J22" s="479">
        <f t="shared" si="6"/>
        <v>3.2857726360295154</v>
      </c>
      <c r="K22" s="479">
        <f t="shared" si="6"/>
        <v>3.5332689338972108</v>
      </c>
      <c r="L22" s="459" t="s">
        <v>16</v>
      </c>
      <c r="M22" s="474"/>
      <c r="N22" s="474"/>
      <c r="O22" s="474"/>
      <c r="P22" s="474"/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O9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O10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O11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O12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O13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1" t="s">
        <v>798</v>
      </c>
      <c r="R26" s="1071"/>
      <c r="S26" s="1071"/>
      <c r="T26" s="1071" t="s">
        <v>799</v>
      </c>
      <c r="U26" s="1071"/>
      <c r="V26" s="1071"/>
    </row>
    <row r="27" spans="1:22" ht="21.75" thickBot="1">
      <c r="A27" s="33"/>
      <c r="B27" s="33"/>
      <c r="C27" s="33"/>
      <c r="D27" s="33"/>
      <c r="E27" s="33"/>
      <c r="F27" s="33"/>
      <c r="H27" s="1071" t="s">
        <v>624</v>
      </c>
      <c r="I27" s="1071"/>
      <c r="J27" s="1071"/>
      <c r="K27" s="1071"/>
      <c r="L27" s="1071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68" t="s">
        <v>295</v>
      </c>
      <c r="C58" s="1069"/>
      <c r="D58" s="1069"/>
      <c r="E58" s="1069"/>
      <c r="F58" s="1069"/>
      <c r="G58" s="1069"/>
      <c r="H58" s="1069"/>
      <c r="I58" s="1069"/>
      <c r="J58" s="1069"/>
      <c r="K58" s="1069"/>
      <c r="L58" s="1070"/>
      <c r="M58" s="1065" t="s">
        <v>296</v>
      </c>
      <c r="N58" s="1066"/>
      <c r="O58" s="1067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2" t="s">
        <v>361</v>
      </c>
      <c r="T92" s="1073"/>
      <c r="U92" s="1073"/>
      <c r="V92" s="1073"/>
      <c r="W92" s="1073"/>
      <c r="X92" s="1073"/>
      <c r="Y92" s="1073"/>
      <c r="Z92" s="1074"/>
      <c r="AB92" s="1063" t="s">
        <v>362</v>
      </c>
      <c r="AC92" s="1063"/>
      <c r="AD92" s="1063"/>
      <c r="AE92" s="1063"/>
      <c r="AF92" s="1064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3"/>
      <c r="AC93" s="1063"/>
      <c r="AD93" s="1063"/>
      <c r="AE93" s="1063"/>
      <c r="AF93" s="1064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35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941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5" t="s">
        <v>800</v>
      </c>
      <c r="C4" s="1076"/>
      <c r="D4" s="1076"/>
      <c r="E4" s="1076"/>
      <c r="F4" s="1076"/>
      <c r="G4" s="1077"/>
      <c r="H4" s="1075" t="s">
        <v>801</v>
      </c>
      <c r="I4" s="1076"/>
      <c r="J4" s="1077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5" t="s">
        <v>800</v>
      </c>
      <c r="C28" s="1076"/>
      <c r="D28" s="1076"/>
      <c r="E28" s="1076"/>
      <c r="F28" s="1076"/>
      <c r="G28" s="1077"/>
      <c r="H28" s="1075" t="s">
        <v>801</v>
      </c>
      <c r="I28" s="1076"/>
      <c r="J28" s="1077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873</v>
      </c>
      <c r="Y30" s="48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955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34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941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5" t="s">
        <v>800</v>
      </c>
      <c r="C4" s="1076"/>
      <c r="D4" s="1076"/>
      <c r="E4" s="1076"/>
      <c r="F4" s="1076"/>
      <c r="G4" s="1077"/>
      <c r="H4" s="1075" t="s">
        <v>801</v>
      </c>
      <c r="I4" s="1076"/>
      <c r="J4" s="1077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5" t="s">
        <v>800</v>
      </c>
      <c r="C28" s="1076"/>
      <c r="D28" s="1076"/>
      <c r="E28" s="1076"/>
      <c r="F28" s="1076"/>
      <c r="G28" s="1077"/>
      <c r="H28" s="1075" t="s">
        <v>801</v>
      </c>
      <c r="I28" s="1076"/>
      <c r="J28" s="1077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873</v>
      </c>
      <c r="Y30" s="36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941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5" t="s">
        <v>800</v>
      </c>
      <c r="C4" s="1076"/>
      <c r="D4" s="1076"/>
      <c r="E4" s="1076"/>
      <c r="F4" s="1076"/>
      <c r="G4" s="1077"/>
      <c r="H4" s="1075" t="s">
        <v>801</v>
      </c>
      <c r="I4" s="1076"/>
      <c r="J4" s="1077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5" t="s">
        <v>800</v>
      </c>
      <c r="C28" s="1076"/>
      <c r="D28" s="1076"/>
      <c r="E28" s="1076"/>
      <c r="F28" s="1076"/>
      <c r="G28" s="1077"/>
      <c r="H28" s="1075" t="s">
        <v>801</v>
      </c>
      <c r="I28" s="1076"/>
      <c r="J28" s="1077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873</v>
      </c>
      <c r="Y30" s="36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0" t="s">
        <v>461</v>
      </c>
      <c r="B1" s="1060"/>
      <c r="C1" s="1060"/>
      <c r="D1" s="1060"/>
      <c r="E1" s="1060"/>
      <c r="F1" s="1060"/>
      <c r="G1" s="1060"/>
      <c r="H1" s="1060"/>
      <c r="I1" s="106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0" t="s">
        <v>528</v>
      </c>
      <c r="B1" s="1060"/>
      <c r="C1" s="1060"/>
      <c r="D1" s="1060"/>
      <c r="E1" s="1060"/>
      <c r="F1" s="1060"/>
      <c r="G1" s="1060"/>
      <c r="H1" s="1060"/>
      <c r="I1" s="106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0" t="s">
        <v>530</v>
      </c>
      <c r="B1" s="1060"/>
      <c r="C1" s="1060"/>
      <c r="D1" s="1060"/>
      <c r="E1" s="1060"/>
      <c r="F1" s="1060"/>
      <c r="G1" s="1060"/>
      <c r="H1" s="1060"/>
      <c r="I1" s="106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2021-02-19T01:09:54Z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984371364116668</vt:r8>
  </property>
</Properties>
</file>