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B9E895A-D0CE-4C4C-B60D-CED37FCBF20A}" xr6:coauthVersionLast="45" xr6:coauthVersionMax="46" xr10:uidLastSave="{00000000-0000-0000-0000-000000000000}"/>
  <bookViews>
    <workbookView xWindow="-120" yWindow="-120" windowWidth="29040" windowHeight="15840" firstSheet="3" activeTab="6" xr2:uid="{AB3AF001-957D-4166-9534-FA7ABEB98697}"/>
    <workbookView xWindow="-120" yWindow="-16320" windowWidth="29040" windowHeight="15840" firstSheet="8" activeTab="14" xr2:uid="{0298363E-0A98-4AB1-81B6-6EEDE5C40B70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2" i="28" l="1"/>
  <c r="T11" i="28"/>
  <c r="K18" i="22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6" i="46"/>
  <c r="L15" i="46"/>
  <c r="L14" i="46"/>
  <c r="L11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T11" i="52" l="1"/>
  <c r="W34" i="46"/>
  <c r="T12" i="52"/>
  <c r="AC12" i="52" s="1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3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T37" i="28" s="1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3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2" i="28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K22" i="22" l="1"/>
  <c r="J22" i="22"/>
  <c r="I22" i="22"/>
  <c r="H22" i="22"/>
  <c r="G22" i="22"/>
  <c r="F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A18" i="22"/>
  <c r="O30" i="22"/>
  <c r="L30" i="22"/>
  <c r="V60" i="52"/>
  <c r="AB54" i="52"/>
  <c r="L18" i="46" s="1"/>
  <c r="V33" i="52"/>
  <c r="AB27" i="51"/>
  <c r="V7" i="51"/>
  <c r="V7" i="52"/>
  <c r="Y11" i="22"/>
  <c r="H26" i="22" l="1"/>
  <c r="H29" i="22" s="1"/>
  <c r="AC27" i="51"/>
  <c r="AA13" i="51"/>
  <c r="AA22" i="22"/>
  <c r="AA27" i="22"/>
  <c r="I26" i="22"/>
  <c r="I29" i="22" s="1"/>
  <c r="AC54" i="28"/>
  <c r="AA39" i="51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3" i="22"/>
  <c r="AA14" i="22"/>
  <c r="AA15" i="22"/>
  <c r="Y26" i="22" l="1"/>
  <c r="Y29" i="22" s="1"/>
  <c r="F30" i="22"/>
  <c r="AA9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<sst xmlns="http://schemas.openxmlformats.org/spreadsheetml/2006/main" count="68844" uniqueCount="1011">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</sst>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0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77.587292368367088</c:v>
                </c:pt>
                <c:pt idx="1">
                  <c:v>24.046072356176545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  <sheetView workbookViewId="1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3" t="s">
        <v>893</v>
      </c>
      <c r="B17" s="1083"/>
      <c r="C17" s="1083"/>
      <c r="D17" s="1083"/>
      <c r="E17" s="1083"/>
      <c r="F17" s="1083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4" t="s">
        <v>656</v>
      </c>
      <c r="C20" s="1084"/>
      <c r="D20" s="1084"/>
      <c r="E20" s="1084"/>
      <c r="F20" s="1084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5" t="s">
        <v>1</v>
      </c>
      <c r="C21" s="1085"/>
      <c r="D21" s="1085"/>
      <c r="E21" s="1085"/>
      <c r="F21" s="1085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5" t="s">
        <v>658</v>
      </c>
      <c r="C22" s="1085"/>
      <c r="D22" s="1085"/>
      <c r="E22" s="1085"/>
      <c r="F22" s="1085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6"/>
      <c r="B25" s="1086"/>
      <c r="C25" s="1086"/>
      <c r="D25" s="1086"/>
      <c r="E25" s="1086"/>
      <c r="F25" s="1086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2"/>
      <c r="B26" s="1082"/>
      <c r="C26" s="1082"/>
      <c r="D26" s="1082"/>
      <c r="E26" s="1082"/>
      <c r="F26" s="1082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  <sheetView workbookViewId="1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7" t="s">
        <v>4</v>
      </c>
      <c r="C2" s="1088"/>
      <c r="D2" s="1088"/>
      <c r="E2" s="1089"/>
      <c r="G2" s="1087" t="s">
        <v>5</v>
      </c>
      <c r="H2" s="1089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0" t="s">
        <v>681</v>
      </c>
      <c r="C20" s="1091"/>
      <c r="D20" s="1091"/>
      <c r="E20" s="1092"/>
      <c r="G20" s="1087" t="s">
        <v>14</v>
      </c>
      <c r="H20" s="1089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7" t="s">
        <v>689</v>
      </c>
      <c r="C38" s="1088"/>
      <c r="D38" s="1088"/>
      <c r="E38" s="1089"/>
      <c r="G38" s="1093" t="s">
        <v>683</v>
      </c>
      <c r="H38" s="1094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  <sheetView workbookViewId="1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  <sheetView workbookViewId="1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  <sheetView workbookViewId="1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8" t="s">
        <v>27</v>
      </c>
      <c r="B1" s="1099"/>
      <c r="C1" s="1099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5" t="s">
        <v>29</v>
      </c>
      <c r="B7" s="1096"/>
      <c r="C7" s="109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5" t="s">
        <v>30</v>
      </c>
      <c r="B28" s="1096"/>
      <c r="C28" s="109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5" t="s">
        <v>43</v>
      </c>
      <c r="B35" s="1096"/>
      <c r="C35" s="109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5" t="s">
        <v>51</v>
      </c>
      <c r="B39" s="1096"/>
      <c r="C39" s="109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5" t="s">
        <v>70</v>
      </c>
      <c r="B49" s="1096"/>
      <c r="C49" s="1097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5" t="s">
        <v>72</v>
      </c>
      <c r="B62" s="1096"/>
      <c r="C62" s="1097"/>
    </row>
    <row r="63" spans="1:3">
      <c r="A63" s="1095" t="s">
        <v>73</v>
      </c>
      <c r="B63" s="1096"/>
      <c r="C63" s="109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5" t="s">
        <v>80</v>
      </c>
      <c r="B70" s="1096"/>
      <c r="C70" s="109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5" t="s">
        <v>533</v>
      </c>
      <c r="B76" s="1096"/>
      <c r="C76" s="1097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5" t="s">
        <v>876</v>
      </c>
      <c r="B84" s="1096"/>
      <c r="C84" s="1097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topLeftCell="C1" workbookViewId="0">
      <selection activeCell="AC19" sqref="AC19"/>
    </sheetView>
    <sheetView topLeftCell="C1" workbookViewId="1">
      <selection activeCell="G22" sqref="G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4" t="s">
        <v>806</v>
      </c>
      <c r="G1" s="1105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1" t="s">
        <v>790</v>
      </c>
      <c r="G2" s="1112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3" t="s">
        <v>540</v>
      </c>
      <c r="G3" s="1114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5" t="s">
        <v>213</v>
      </c>
      <c r="G4" s="1116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7" t="s">
        <v>548</v>
      </c>
      <c r="G5" s="1118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0" t="s">
        <v>224</v>
      </c>
      <c r="J7" s="1108"/>
      <c r="K7" s="1109"/>
      <c r="L7" s="1110" t="s">
        <v>225</v>
      </c>
      <c r="M7" s="1108"/>
      <c r="N7" s="1109"/>
      <c r="O7" s="1110" t="s">
        <v>226</v>
      </c>
      <c r="P7" s="1108"/>
      <c r="Q7" s="1108"/>
      <c r="R7" s="1106" t="s">
        <v>227</v>
      </c>
      <c r="S7" s="1108" t="s">
        <v>805</v>
      </c>
      <c r="T7" s="1108"/>
      <c r="U7" s="1108"/>
      <c r="V7" s="1108"/>
      <c r="W7" s="1108"/>
      <c r="X7" s="1109"/>
      <c r="Y7" s="1100" t="s">
        <v>873</v>
      </c>
      <c r="Z7" s="1100" t="s">
        <v>550</v>
      </c>
      <c r="AA7" s="1102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7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1"/>
      <c r="Z8" s="1101"/>
      <c r="AA8" s="1103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0.56017671356000842</v>
      </c>
      <c r="Z18" s="598">
        <f t="shared" si="0"/>
        <v>0.56017671356000831</v>
      </c>
      <c r="AA18" s="1040">
        <f>ABS(Z18+Z22+Z27-Y18-Y22-Y27)/(Z18+Z22+Z27)</f>
        <v>1.5867572545959899E-2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('SHWLP-Apt'!$AC$12/('SHWLP-Apt'!$AC$12+'SHWLP-Att'!$AC$12+'SHWLP-Det'!$AC$12+'SHWLP-Apt'!$AC$38+'SHWLP-Att'!$AC$38+'SHWLP-Det'!$AC$38+F27+I27))</f>
        <v>7.2003868866335502E-2</v>
      </c>
      <c r="G22" s="609">
        <f>('SHWLP-Att'!$AC$12/('SHWLP-Apt'!$AC$12+'SHWLP-Att'!$AC$12+'SHWLP-Det'!$AC$12+'SHWLP-Apt'!$AC$38+'SHWLP-Att'!$AC$38+'SHWLP-Det'!$AC$38+G27+J27))</f>
        <v>2.4165912696290079E-2</v>
      </c>
      <c r="H22" s="610">
        <f>('SHWLP-Det'!$AC$12/('SHWLP-Apt'!$AC$12+'SHWLP-Att'!$AC$12+'SHWLP-Det'!$AC$12+'SHWLP-Apt'!$AC$38+'SHWLP-Att'!$AC$38+'SHWLP-Det'!$AC$38+H27+K27))</f>
        <v>5.8315718183774463E-2</v>
      </c>
      <c r="I22" s="608">
        <f>('SHWLP-Apt'!$AC$38/('SHWLP-Apt'!$AC$12+'SHWLP-Att'!$AC$12+'SHWLP-Det'!$AC$12+'SHWLP-Apt'!$AC$38+'SHWLP-Att'!$AC$38+'SHWLP-Det'!$AC$38+F27+I27))</f>
        <v>0.44032132757706238</v>
      </c>
      <c r="J22" s="609">
        <f>('SHWLP-Att'!$AC$38/('SHWLP-Apt'!$AC$12+'SHWLP-Att'!$AC$12+'SHWLP-Det'!$AC$12+'SHWLP-Apt'!$AC$38+'SHWLP-Att'!$AC$38+'SHWLP-Det'!$AC$38+G27+J27))</f>
        <v>0.19924718841370784</v>
      </c>
      <c r="K22" s="610">
        <f>('SHWLP-Det'!$AC$38/('SHWLP-Apt'!$AC$12+'SHWLP-Att'!$AC$12+'SHWLP-Det'!$AC$12+'SHWLP-Apt'!$AC$38+'SHWLP-Att'!$AC$38+'SHWLP-Det'!$AC$38+H27+K27))</f>
        <v>0.11090188834898147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0.90495590408615179</v>
      </c>
      <c r="Z22" s="598">
        <f t="shared" si="0"/>
        <v>1.1776284562901849</v>
      </c>
      <c r="AA22" s="1040">
        <f>ABS(Z18+Z22+Z27-Y18-Y22-Y27)/(Z18+Z22+Z27)</f>
        <v>1.5867572545959899E-2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0.55107351567218343</v>
      </c>
      <c r="G26" s="582">
        <f>'SHWLP-Att'!$AC$11+'SHWLP-Att'!$AC$13</f>
        <v>0.94012212834531994</v>
      </c>
      <c r="H26" s="590">
        <f>'SHWLP-Det'!$AC$11+'SHWLP-Det'!$AC$13</f>
        <v>1.4775667124418337</v>
      </c>
      <c r="I26" s="589">
        <f>'SHWLP-Apt'!$AC$37+'SHWLP-Apt'!$AC$39</f>
        <v>0.9598235760554934</v>
      </c>
      <c r="J26" s="582">
        <f>'SHWLP-Att'!$AC$37+'SHWLP-Att'!$AC$39</f>
        <v>0.68054584154378805</v>
      </c>
      <c r="K26" s="590">
        <f>'SHWLP-Det'!$AC$37+'SHWLP-Det'!$AC$39</f>
        <v>0.53214383313465097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29.388829444686969</v>
      </c>
      <c r="Z26" s="535">
        <f t="shared" si="0"/>
        <v>29.430890206847998</v>
      </c>
      <c r="AA26" s="428">
        <f>ABS(Z26-Y26)/Z26</f>
        <v>1.4291365930630938E-3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ABS(Z18+Z22+Z27-Y18-Y22-Y27)/(Z18+Z22+Z27)</f>
        <v>1.5867572545959899E-2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2.4954529381661077</v>
      </c>
      <c r="G29" s="537">
        <f t="shared" ref="G29:K29" si="2">SUM(G9:G27)</f>
        <v>27.823876951399562</v>
      </c>
      <c r="H29" s="537">
        <f t="shared" si="2"/>
        <v>47.267962478801422</v>
      </c>
      <c r="I29" s="537">
        <f t="shared" si="2"/>
        <v>2.3047411908807085</v>
      </c>
      <c r="J29" s="537">
        <f t="shared" si="2"/>
        <v>9.8921356148015729</v>
      </c>
      <c r="K29" s="537">
        <f t="shared" si="2"/>
        <v>11.849195550494265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0">
        <f>SUM(Y9:Y26)</f>
        <v>126.34524210047474</v>
      </c>
      <c r="Z29" s="1019">
        <f>SUM(Z9:Z27)</f>
        <v>126.68456757434075</v>
      </c>
      <c r="AA29" s="428">
        <f>ABS(Z29-Y29)/Z29</f>
        <v>2.6785067855000545E-3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77.587292368367088</v>
      </c>
      <c r="G30" s="538">
        <f>F30/$Y$29</f>
        <v>0.61408954606036215</v>
      </c>
      <c r="H30" s="370"/>
      <c r="I30" s="539">
        <f>SUM(I29:K29)</f>
        <v>24.046072356176545</v>
      </c>
      <c r="J30" s="538">
        <f>I30/$Y$29</f>
        <v>0.19032036312894282</v>
      </c>
      <c r="K30" s="370"/>
      <c r="L30" s="539">
        <f>SUM(L29:N29)</f>
        <v>4.8152914303913512</v>
      </c>
      <c r="M30" s="538">
        <f>L30/$Y$29</f>
        <v>3.8112170670914866E-2</v>
      </c>
      <c r="N30" s="370"/>
      <c r="O30" s="539">
        <f>SUM(O29:Q29)</f>
        <v>1.1221218940393127</v>
      </c>
      <c r="P30" s="538">
        <f>O30/$Y$29</f>
        <v>8.8813941497453228E-3</v>
      </c>
      <c r="Q30" s="370"/>
      <c r="R30" s="538">
        <f>R29/$Y$29</f>
        <v>2.185405168777297E-2</v>
      </c>
      <c r="S30" s="539">
        <f>SUM(S29:X29)</f>
        <v>16.258406402733154</v>
      </c>
      <c r="T30" s="538">
        <f>S30/$Y$29</f>
        <v>0.12868237958500903</v>
      </c>
      <c r="U30" s="370"/>
      <c r="V30" s="370"/>
      <c r="W30" s="370"/>
      <c r="X30" s="370"/>
      <c r="Y30" s="540">
        <f>T30+R30+P30++M30+J30+G30</f>
        <v>1.0019399052827471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77.587292368367088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24.046072356176545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19" t="s">
        <v>606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373"/>
      <c r="O4" s="1119" t="s">
        <v>608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0" t="s">
        <v>615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616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19" t="s">
        <v>607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373"/>
      <c r="O19" s="1119" t="s">
        <v>608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609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610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611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617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  <sheetView workbookViewId="1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  <sheetView workbookViewId="1"/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  <sheetView workbookViewId="1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1.0049764314501178E-2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1.05070929119275E-2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2.7508433529257397E-2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1.0587421907596664E-2</v>
      </c>
      <c r="M13" s="548"/>
      <c r="T13"/>
      <c r="U13" s="81"/>
      <c r="V13" s="1121" t="s">
        <v>686</v>
      </c>
      <c r="W13" s="1122"/>
      <c r="X13" s="1122"/>
      <c r="Y13" s="1122"/>
      <c r="Z13" s="1123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5.1096973070027328E-2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1.3563571811550944E-2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4" t="s">
        <v>768</v>
      </c>
      <c r="C24" s="1124"/>
      <c r="D24" s="1124"/>
      <c r="E24" s="1124"/>
      <c r="F24" s="1124"/>
      <c r="G24" s="1124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1" t="s">
        <v>1005</v>
      </c>
      <c r="W30" s="1122"/>
      <c r="X30" s="1122"/>
      <c r="Y30" s="1122"/>
      <c r="Z30" s="1123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  <sheetView workbookViewId="1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4" t="s">
        <v>767</v>
      </c>
      <c r="C17" s="1124"/>
      <c r="D17" s="1124"/>
      <c r="E17" s="1124"/>
      <c r="F17" s="1124"/>
      <c r="G17" s="1124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  <sheetView workbookViewId="1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3" t="s">
        <v>796</v>
      </c>
      <c r="R26" s="1133"/>
      <c r="S26" s="1133"/>
      <c r="T26" s="1133" t="s">
        <v>797</v>
      </c>
      <c r="U26" s="1133"/>
      <c r="V26" s="1133"/>
    </row>
    <row r="27" spans="1:22" ht="21.75" thickBot="1">
      <c r="A27" s="33"/>
      <c r="B27" s="33"/>
      <c r="C27" s="33"/>
      <c r="D27" s="33"/>
      <c r="E27" s="33"/>
      <c r="F27" s="33"/>
      <c r="H27" s="1133" t="s">
        <v>622</v>
      </c>
      <c r="I27" s="1133"/>
      <c r="J27" s="1133"/>
      <c r="K27" s="1133"/>
      <c r="L27" s="1133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0" t="s">
        <v>293</v>
      </c>
      <c r="C58" s="1131"/>
      <c r="D58" s="1131"/>
      <c r="E58" s="1131"/>
      <c r="F58" s="1131"/>
      <c r="G58" s="1131"/>
      <c r="H58" s="1131"/>
      <c r="I58" s="1131"/>
      <c r="J58" s="1131"/>
      <c r="K58" s="1131"/>
      <c r="L58" s="1132"/>
      <c r="M58" s="1127" t="s">
        <v>294</v>
      </c>
      <c r="N58" s="1128"/>
      <c r="O58" s="1129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4" t="s">
        <v>359</v>
      </c>
      <c r="T92" s="1135"/>
      <c r="U92" s="1135"/>
      <c r="V92" s="1135"/>
      <c r="W92" s="1135"/>
      <c r="X92" s="1135"/>
      <c r="Y92" s="1135"/>
      <c r="Z92" s="1136"/>
      <c r="AB92" s="1125" t="s">
        <v>360</v>
      </c>
      <c r="AC92" s="1125"/>
      <c r="AD92" s="1125"/>
      <c r="AE92" s="1125"/>
      <c r="AF92" s="1126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5"/>
      <c r="AC93" s="1125"/>
      <c r="AD93" s="1125"/>
      <c r="AE93" s="1125"/>
      <c r="AF93" s="1126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K2" zoomScale="70" zoomScaleNormal="70" workbookViewId="0">
      <selection activeCell="AC12" sqref="AC12"/>
    </sheetView>
    <sheetView tabSelected="1" topLeftCell="L1" zoomScale="60" zoomScaleNormal="60" workbookViewId="1">
      <selection activeCell="T12" sqref="T1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(S11*1000)/(E25)*DwellingStocks!$T$37-0.613</f>
        <v>0.74613545780900048</v>
      </c>
      <c r="U11" s="992">
        <f>(G25)/100</f>
        <v>1</v>
      </c>
      <c r="V11" s="992">
        <f t="shared" si="3"/>
        <v>1.4654677360391003E-2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0.47906964680584796</v>
      </c>
      <c r="AC11" s="512">
        <f>IF(((D25+I25)*T11*$B$2)&lt;=0,0,((D25+I25)*T11*$B$2))</f>
        <v>0.47906964680584796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((S12)*1000)/E12*DwellingStocks!$T$37-0.613</f>
        <v>0.21478452127665093</v>
      </c>
      <c r="U12" s="994">
        <f>G12/100</f>
        <v>3.0701960784313722</v>
      </c>
      <c r="V12" s="994">
        <f t="shared" si="3"/>
        <v>3.2324629669856629E-2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0.15095861827435855</v>
      </c>
      <c r="AC12" s="519">
        <f>IF(((D12+I12)*T12*$B$2)&lt;=0,0,((D12+I12)*T12*$B$2))</f>
        <v>4.9169047975426532E-2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0.15768000000000001</v>
      </c>
      <c r="Y13" s="511"/>
      <c r="Z13" s="511"/>
      <c r="AA13" s="512">
        <f>AC13/AB12</f>
        <v>0.47697752993123343</v>
      </c>
      <c r="AB13" s="512"/>
      <c r="AC13" s="512">
        <f>RSD_Balance!F22</f>
        <v>7.2003868866335502E-2</v>
      </c>
      <c r="AD13" s="511">
        <v>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2.0782800547516329</v>
      </c>
      <c r="AC27" s="499">
        <f>SUM(AC6:AC25)</f>
        <v>2.4726181172751982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IFERROR((S37*1000)/E49,0)-0.118</f>
        <v>1.7120156406858422</v>
      </c>
      <c r="U37" s="992">
        <f t="shared" si="6"/>
        <v>1</v>
      </c>
      <c r="V37" s="992">
        <f t="shared" si="10"/>
        <v>7.9439186364977779E-2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0.51950224847843107</v>
      </c>
      <c r="AC37" s="512">
        <f>IF(((D49+I49)*$B$2)&lt;=0,0,((D49+I49)*T37*$B$2))</f>
        <v>0.51950224847843107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IFERROR((S38*1000)/E36,0)-0.118</f>
        <v>0.99089123122749279</v>
      </c>
      <c r="U38" s="994">
        <f t="shared" si="6"/>
        <v>3.0701960784313722</v>
      </c>
      <c r="V38" s="994">
        <f t="shared" si="10"/>
        <v>0.9938002987823783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0.92314899538463402</v>
      </c>
      <c r="AC38" s="519">
        <f>IF(((D49+I49)*$B$2)&lt;=0,0,((D49+I49)*T38*$B$2))</f>
        <v>0.30068079425607575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3.1536000000000002E-2</v>
      </c>
      <c r="Y39" s="517"/>
      <c r="Z39" s="517"/>
      <c r="AA39" s="517">
        <f>AC39/AB38</f>
        <v>0.47697752993123349</v>
      </c>
      <c r="AB39" s="518"/>
      <c r="AC39" s="519">
        <f>RSD_Balance!I22</f>
        <v>0.44032132757706238</v>
      </c>
      <c r="AD39" s="985">
        <v>1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2.17285509877801</v>
      </c>
      <c r="AC54" s="499">
        <f>SUM(AC31:AC52)</f>
        <v>2.165100657559722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8" workbookViewId="0">
      <selection activeCell="AC13" sqref="AC13"/>
    </sheetView>
    <sheetView topLeftCell="N1" zoomScale="80" zoomScaleNormal="80" workbookViewId="1">
      <selection activeCell="T12" sqref="T1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(S11*1000)/(E25)*DwellingStocks!$U$37-0.613</f>
        <v>1.6766907097467723</v>
      </c>
      <c r="U11" s="992">
        <f>(G25)/100</f>
        <v>1</v>
      </c>
      <c r="V11" s="992">
        <f t="shared" si="2"/>
        <v>3.4817116806940863E-2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0.91595621564902985</v>
      </c>
      <c r="AC11" s="512">
        <f>IF(((D25+I25)*T11*$B$2)&lt;=0,0,((D25+I25)*T11*$B$2))</f>
        <v>0.91595621564902985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(S12*1000)/E12*DwellingStocks!$U$37-0.613</f>
        <v>0.10121493662895831</v>
      </c>
      <c r="U12" s="994">
        <f>G12/100</f>
        <v>3.1157627118644071</v>
      </c>
      <c r="V12" s="994">
        <f t="shared" si="2"/>
        <v>1.0357819560712156E-2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5.1353846987519908E-2</v>
      </c>
      <c r="AC12" s="519">
        <f>IF(((D12+I12)*T12*$B$2)&lt;=0,0,((D12+I12)*T12*$B$2))</f>
        <v>1.648195056445452E-2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0.220752</v>
      </c>
      <c r="AA13" s="1041">
        <f>AC13/AB12</f>
        <v>0.47057648285167258</v>
      </c>
      <c r="AC13" s="982">
        <f>RSD_Balance!G22</f>
        <v>2.4165912696290079E-2</v>
      </c>
      <c r="AD13" s="982">
        <v>7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21.081135377160503</v>
      </c>
      <c r="AC27" s="499">
        <f>SUM(AC6:AC25)</f>
        <v>27.816192989267726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IFERROR((S37*1000)/E49,0)-0.118</f>
        <v>3.059643106070292</v>
      </c>
      <c r="U37" s="992">
        <f>U11</f>
        <v>1</v>
      </c>
      <c r="V37" s="992">
        <f t="shared" si="7"/>
        <v>7.5369056220994032E-2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0.48129865313008025</v>
      </c>
      <c r="AC37" s="512">
        <f>IF(((D49+I49)*$B$2)&lt;=0,0,((D49+I49)*T37*$B$2))</f>
        <v>0.48129865313008025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IFERROR((S38*1000)/E36,0)-0.118</f>
        <v>0.86388062003268462</v>
      </c>
      <c r="U38" s="994">
        <f>U12</f>
        <v>3.1157627118644071</v>
      </c>
      <c r="V38" s="994">
        <f t="shared" si="7"/>
        <v>0.42019005918018404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0.42341084961636571</v>
      </c>
      <c r="AC38" s="519">
        <f>IF(((D49+I49)*$B$2)&lt;=0,0,((D49+I49)*T38*$B$2))</f>
        <v>0.13589316285353628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0.47057648285167258</v>
      </c>
      <c r="AB39" s="518"/>
      <c r="AC39" s="519">
        <f>RSD_Balance!J22</f>
        <v>0.19924718841370784</v>
      </c>
      <c r="AD39" s="1039">
        <v>1.5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3.059643106070292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8.1136889998398036</v>
      </c>
      <c r="AC54" s="499">
        <f>SUM(AC31:AC52)</f>
        <v>9.8287815892414052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1" workbookViewId="0">
      <selection activeCell="AA13" sqref="AA13"/>
    </sheetView>
    <sheetView topLeftCell="M1"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(S11*1000)/(E25)*DwellingStocks!$V$37-0.613</f>
        <v>3.25635730455119</v>
      </c>
      <c r="U11" s="992">
        <f>(G25)/100</f>
        <v>0.99952095808383234</v>
      </c>
      <c r="V11" s="992">
        <f t="shared" si="2"/>
        <v>4.3865772339433187E-2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1.418571113542247</v>
      </c>
      <c r="AC11" s="512">
        <f>IF(((D25+I25)*T11*$B$2)&lt;=0,0,((D25+I25)*T11*$B$2))</f>
        <v>1.4192509942580591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(S12*1000)/E12*DwellingStocks!$V$37-0.613</f>
        <v>0.2877939312090847</v>
      </c>
      <c r="U12" s="994">
        <f>G12/100</f>
        <v>3.0897837837837834</v>
      </c>
      <c r="V12" s="994">
        <f t="shared" si="2"/>
        <v>1.0215556197647285E-2</v>
      </c>
      <c r="W12" s="517">
        <v>20</v>
      </c>
      <c r="X12" s="990">
        <f t="shared" si="1"/>
        <v>0.94608000000000003</v>
      </c>
      <c r="Y12" s="517"/>
      <c r="Z12" s="517"/>
      <c r="AA12" s="517"/>
      <c r="AB12" s="518">
        <f>AC12*U12</f>
        <v>0.1415828217820112</v>
      </c>
      <c r="AC12" s="519">
        <f>IF(((D12+I12)*T12*$B$2)&lt;=0,0,((D12+I12)*T12*$B$2))</f>
        <v>4.5822889784419583E-2</v>
      </c>
      <c r="AD12" s="985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0.4118841357291253</v>
      </c>
      <c r="AC13" s="982">
        <f>RSD_Balance!H22</f>
        <v>5.8315718183774463E-2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37.016166353840191</v>
      </c>
      <c r="AC27" s="499">
        <f>SUM(AC6:AC25)</f>
        <v>47.255469650402063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IFERROR((S37*1000)/E49,0)-0.118</f>
        <v>5.1775165470161131</v>
      </c>
      <c r="U37" s="992">
        <f>U11</f>
        <v>0.99952095808383234</v>
      </c>
      <c r="V37" s="992">
        <f t="shared" si="6"/>
        <v>5.0031898441556574E-2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0.42104015223726915</v>
      </c>
      <c r="AC37" s="512">
        <f>IF(((D49+I49)*$B$2)&lt;=0,0,((D49+I49)*T37*$B$2))</f>
        <v>0.42124194478566945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IFERROR((S38*1000)/E36,0)-0.118</f>
        <v>1.071089280911496</v>
      </c>
      <c r="U38" s="994">
        <f>U12</f>
        <v>3.0897837837837834</v>
      </c>
      <c r="V38" s="994">
        <f t="shared" si="6"/>
        <v>0.31150991575798415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0.26925506162712676</v>
      </c>
      <c r="AC38" s="519">
        <f>IF(((D49+I49)*$B$2)&lt;=0,0,((D49+I49)*T38*$B$2))</f>
        <v>8.7143658090338624E-2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6.3072000000000003E-2</v>
      </c>
      <c r="Y39" s="517"/>
      <c r="Z39" s="517"/>
      <c r="AA39" s="517">
        <f>AC39/AB38</f>
        <v>0.4118841357291253</v>
      </c>
      <c r="AB39" s="518"/>
      <c r="AC39" s="519">
        <f>RSD_Balance!K22</f>
        <v>0.11090188834898147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5.1775165470161131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9.8258546517138896</v>
      </c>
      <c r="AC54" s="499">
        <f>SUM(AC31:AC52)</f>
        <v>11.825437320235622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459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526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528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2021-03-29T20:10:04Z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407863795757293</vt:r8>
  </property>
</Properties>
</file>