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32FAD8BC-05D2-4384-99B7-DF81679173AD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Regions" sheetId="15" r:id="rId1"/>
    <sheet name="config" sheetId="20" r:id="rId2"/>
    <sheet name="single" sheetId="21" r:id="rId3"/>
    <sheet name="multi" sheetId="22" r:id="rId4"/>
    <sheet name="negative_CO2" sheetId="23" r:id="rId5"/>
  </sheets>
  <definedNames>
    <definedName name="__123Graph_AEUMILKPN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3" i="21" l="1"/>
  <c r="I12" i="21"/>
  <c r="E12" i="21"/>
  <c r="D12" i="21"/>
  <c r="C12" i="21"/>
  <c r="H11" i="21"/>
  <c r="G11" i="21"/>
  <c r="D11" i="21"/>
  <c r="C11" i="21"/>
  <c r="I12" i="22"/>
  <c r="E12" i="22"/>
  <c r="D12" i="22"/>
  <c r="C12" i="22"/>
  <c r="H11" i="22"/>
  <c r="G11" i="22"/>
  <c r="D11" i="22"/>
  <c r="C11" i="22"/>
  <c r="F13" i="22"/>
  <c r="F12" i="21"/>
  <c r="F11" i="21"/>
  <c r="F10" i="21"/>
  <c r="F9" i="21"/>
  <c r="F8" i="21"/>
  <c r="F7" i="21"/>
  <c r="J13" i="22"/>
  <c r="J11" i="22"/>
  <c r="F12" i="22"/>
  <c r="F11" i="22"/>
  <c r="I10" i="22"/>
  <c r="F10" i="22"/>
  <c r="E10" i="22"/>
  <c r="D10" i="22"/>
  <c r="C10" i="22"/>
  <c r="J9" i="22"/>
  <c r="H9" i="22"/>
  <c r="G9" i="22"/>
  <c r="F9" i="22"/>
  <c r="D9" i="22"/>
  <c r="C9" i="22"/>
  <c r="I8" i="22"/>
  <c r="F8" i="22"/>
  <c r="E8" i="22"/>
  <c r="D8" i="22"/>
  <c r="C8" i="22"/>
  <c r="K7" i="22"/>
  <c r="J7" i="22"/>
  <c r="H7" i="22"/>
  <c r="G7" i="22"/>
  <c r="F7" i="22"/>
  <c r="D7" i="22"/>
  <c r="C7" i="22"/>
  <c r="B7" i="22"/>
  <c r="J13" i="21"/>
  <c r="J11" i="21"/>
  <c r="I10" i="21"/>
  <c r="E10" i="21"/>
  <c r="D10" i="21"/>
  <c r="C10" i="21"/>
  <c r="J9" i="21"/>
  <c r="H9" i="21"/>
  <c r="G9" i="21"/>
  <c r="D9" i="21"/>
  <c r="C9" i="21"/>
  <c r="I8" i="21"/>
  <c r="E8" i="21"/>
  <c r="D8" i="21"/>
  <c r="C8" i="21"/>
  <c r="K7" i="21"/>
  <c r="J7" i="21"/>
  <c r="H7" i="21"/>
  <c r="G7" i="21"/>
  <c r="D7" i="21"/>
  <c r="C7" i="21"/>
  <c r="B7" i="21"/>
  <c r="D13" i="20"/>
  <c r="E13" i="20"/>
  <c r="D14" i="20"/>
  <c r="E14" i="20" s="1"/>
  <c r="E12" i="20"/>
  <c r="D12" i="20"/>
  <c r="D9" i="20"/>
  <c r="E9" i="20" s="1"/>
  <c r="D10" i="20"/>
  <c r="E10" i="20" s="1"/>
  <c r="E8" i="20"/>
  <c r="D8" i="20"/>
  <c r="C5" i="20"/>
  <c r="C4" i="20"/>
  <c r="H4" i="23"/>
  <c r="H3" i="23"/>
  <c r="G3" i="23"/>
  <c r="AD5" i="15"/>
  <c r="AC5" i="15"/>
  <c r="AB5" i="15"/>
  <c r="AA5" i="15"/>
  <c r="Z5" i="15"/>
  <c r="Y5" i="15"/>
  <c r="Y7" i="15"/>
  <c r="X5" i="15"/>
  <c r="W5" i="15"/>
  <c r="V5" i="15"/>
  <c r="U5" i="15"/>
  <c r="T5" i="15"/>
  <c r="S5" i="15"/>
  <c r="R5" i="15"/>
  <c r="Q5" i="15"/>
  <c r="Q7" i="15"/>
  <c r="P5" i="15"/>
  <c r="O5" i="15"/>
  <c r="N5" i="15"/>
  <c r="M5" i="15"/>
  <c r="L5" i="15"/>
  <c r="K5" i="15"/>
  <c r="J5" i="15"/>
  <c r="I5" i="15"/>
  <c r="I7" i="15"/>
  <c r="H5" i="15"/>
  <c r="G5" i="15"/>
  <c r="F5" i="15"/>
  <c r="E5" i="15"/>
  <c r="D7" i="15"/>
  <c r="C7" i="15"/>
  <c r="D6" i="15"/>
  <c r="C6" i="15"/>
  <c r="AD7" i="15"/>
  <c r="AC7" i="15"/>
  <c r="AB7" i="15"/>
  <c r="AA7" i="15"/>
  <c r="Z6" i="15"/>
  <c r="X6" i="15"/>
  <c r="W3" i="15" a="1"/>
  <c r="W3" i="15"/>
  <c r="V7" i="15"/>
  <c r="U7" i="15"/>
  <c r="T7" i="15"/>
  <c r="S7" i="15"/>
  <c r="R6" i="15"/>
  <c r="P6" i="15"/>
  <c r="O3" i="15" a="1"/>
  <c r="O3" i="15"/>
  <c r="N7" i="15"/>
  <c r="M7" i="15"/>
  <c r="L7" i="15"/>
  <c r="K7" i="15"/>
  <c r="J6" i="15"/>
  <c r="H6" i="15"/>
  <c r="G3" i="15" a="1"/>
  <c r="G3" i="15"/>
  <c r="F7" i="15"/>
  <c r="E7" i="15"/>
  <c r="AD3" i="15" a="1"/>
  <c r="AD3" i="15"/>
  <c r="AB3" i="15" a="1"/>
  <c r="AB3" i="15"/>
  <c r="AA3" i="15" a="1"/>
  <c r="AA3" i="15"/>
  <c r="X3" i="15" a="1"/>
  <c r="X3" i="15"/>
  <c r="V3" i="15" a="1"/>
  <c r="V3" i="15"/>
  <c r="Q3" i="15" a="1"/>
  <c r="Q3" i="15"/>
  <c r="P3" i="15" a="1"/>
  <c r="P3" i="15"/>
  <c r="H3" i="15" a="1"/>
  <c r="H3" i="15"/>
  <c r="D3" i="15" a="1"/>
  <c r="D3" i="15"/>
  <c r="C3" i="15" a="1"/>
  <c r="C3" i="15"/>
  <c r="B2" i="21"/>
  <c r="G4" i="21" s="1"/>
  <c r="I3" i="15" a="1"/>
  <c r="I3" i="15"/>
  <c r="Y3" i="15" a="1"/>
  <c r="Y3" i="15"/>
  <c r="J3" i="15" a="1"/>
  <c r="J3" i="15"/>
  <c r="K3" i="15" a="1"/>
  <c r="K3" i="15"/>
  <c r="T3" i="15" a="1"/>
  <c r="T3" i="15"/>
  <c r="E3" i="15" a="1"/>
  <c r="E3" i="15"/>
  <c r="N3" i="15" a="1"/>
  <c r="N3" i="15"/>
  <c r="R3" i="15" a="1"/>
  <c r="R3" i="15"/>
  <c r="S3" i="15" a="1"/>
  <c r="S3" i="15"/>
  <c r="F3" i="15" a="1"/>
  <c r="F3" i="15"/>
  <c r="Z3" i="15" a="1"/>
  <c r="Z3" i="15"/>
  <c r="I6" i="15"/>
  <c r="K6" i="15"/>
  <c r="Q6" i="15"/>
  <c r="S6" i="15"/>
  <c r="Y6" i="15"/>
  <c r="AA6" i="15"/>
  <c r="L3" i="15" a="1"/>
  <c r="L3" i="15"/>
  <c r="M3" i="15" a="1"/>
  <c r="M3" i="15"/>
  <c r="G7" i="15"/>
  <c r="O7" i="15"/>
  <c r="W7" i="15"/>
  <c r="L6" i="15"/>
  <c r="T6" i="15"/>
  <c r="AB6" i="15"/>
  <c r="H7" i="15"/>
  <c r="P7" i="15"/>
  <c r="X7" i="15"/>
  <c r="AC3" i="15" a="1"/>
  <c r="AC3" i="15"/>
  <c r="E6" i="15"/>
  <c r="M6" i="15"/>
  <c r="U6" i="15"/>
  <c r="AC6" i="15"/>
  <c r="U3" i="15" a="1"/>
  <c r="U3" i="15"/>
  <c r="B2" i="22"/>
  <c r="G4" i="22" s="1"/>
  <c r="F6" i="15"/>
  <c r="N6" i="15"/>
  <c r="V6" i="15"/>
  <c r="AD6" i="15"/>
  <c r="J7" i="15"/>
  <c r="R7" i="15"/>
  <c r="Z7" i="15"/>
  <c r="G6" i="15"/>
  <c r="O6" i="15"/>
  <c r="W6" i="1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tc={D7F7A51F-98CC-4BD8-BF17-ABDD25DA4C1B}</author>
  </authors>
  <commentList>
    <comment ref="D7" authorId="0" shapeId="0" xr:uid="{D7F7A51F-98CC-4BD8-BF17-ABDD25DA4C1B}">
      <text>
        <t>[Threaded comment]
Your version of Excel allows you to read this threaded comment; however, any edits to it will get removed if the file is opened in a newer version of Excel. Learn more: https://go.microsoft.com/fwlink/?linkid=870924
Comment:
    i.e. ca 51% reduction from the 2018 value (ca. 40 Mt based on https://www.epa.ie/pubs/reports/air/airemissions/ghg2018/Ireland%20GHG%201990-2018%20Final%20Inventory_April%202020.pdf )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<sst xmlns="http://schemas.openxmlformats.org/spreadsheetml/2006/main" count="112" uniqueCount="89">
  <si>
    <t>LimType</t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</si>
  <si>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</si>
  <si>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</si>
  <si>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</si>
  <si>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</si>
  <si>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</si>
  <si>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</si>
  <si>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</si>
  <si>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</si>
  <si>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</si>
  <si>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</si>
  <si>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</si>
  <si>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</si>
  <si>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</si>
  <si>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</si>
  <si>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</si>
  <si>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</si>
  <si>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</si>
  <si>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</si>
  <si>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</si>
  <si>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</si>
  <si>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</si>
  <si>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</si>
  <si>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</si>
  <si>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</si>
  <si>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</si>
  <si>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</si>
  <si>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</si>
  <si>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</si>
  <si>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</si>
  <si>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</si>
  <si>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</si>
  <si>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</si>
  <si>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</si>
  <si>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</si>
  <si>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IE-CN</t>
  </si>
  <si>
    <t>IE-CE</t>
  </si>
  <si>
    <t>IE-CO</t>
  </si>
  <si>
    <t>IE-DL</t>
  </si>
  <si>
    <t>IE-D</t>
  </si>
  <si>
    <t>IE-G</t>
  </si>
  <si>
    <t>IE-KY</t>
  </si>
  <si>
    <t>IE-KE</t>
  </si>
  <si>
    <t>IE-KK</t>
  </si>
  <si>
    <t>IE-LS</t>
  </si>
  <si>
    <t>IE-LM</t>
  </si>
  <si>
    <t>IE-LK</t>
  </si>
  <si>
    <t>IE-LD</t>
  </si>
  <si>
    <t>IE-LH</t>
  </si>
  <si>
    <t>IE-MO</t>
  </si>
  <si>
    <t>IE-MH</t>
  </si>
  <si>
    <t>IE-MN</t>
  </si>
  <si>
    <t>IE-OY</t>
  </si>
  <si>
    <t>IE-RN</t>
  </si>
  <si>
    <t>IE-SO</t>
  </si>
  <si>
    <t>IE-TA</t>
  </si>
  <si>
    <t>IE-WD</t>
  </si>
  <si>
    <t>IE-WH</t>
  </si>
  <si>
    <t>IE-WX</t>
  </si>
  <si>
    <t>IE-WW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</si>
  <si>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</si>
  <si>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UC_N</t>
  </si>
  <si>
    <t>Cset_CN</t>
  </si>
  <si>
    <t>UC_Desc</t>
  </si>
  <si>
    <t>UC - Each Region/All Periods</t>
  </si>
  <si>
    <t>UC - All Regions/Each Period</t>
  </si>
  <si>
    <t>UC_desc</t>
  </si>
  <si>
    <t>Value</t>
  </si>
  <si>
    <t>UP</t>
  </si>
  <si>
    <t>*Units</t>
  </si>
  <si>
    <t>*kt</t>
  </si>
  <si>
    <t>Cset_Set</t>
  </si>
  <si>
    <t>Year</t>
  </si>
  <si>
    <t>~UC_Sets: T_S:</t>
  </si>
  <si>
    <t>Other_indexes</t>
  </si>
  <si>
    <t>ENV</t>
  </si>
  <si>
    <t>*CO2*,-*CO2S</t>
  </si>
  <si>
    <t>Pset_PN</t>
  </si>
  <si>
    <t>T-A*INT*,T-NAV*</t>
  </si>
  <si>
    <t>~TFM_INS</t>
  </si>
  <si>
    <t>TimeSlice</t>
  </si>
  <si>
    <t>Attribute</t>
  </si>
  <si>
    <t>N</t>
  </si>
  <si>
    <t>COM_BNDNET</t>
  </si>
  <si>
    <t>PWRCO2N</t>
  </si>
  <si>
    <t>UC_FLO</t>
  </si>
  <si>
    <t>UC_COMNET</t>
  </si>
  <si>
    <t>UC_RHSRTS</t>
  </si>
  <si>
    <t>UC_RHSTS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</si>
</sst>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0"/>
      <color indexed="12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3" fillId="2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 applyProtection="1">
      <alignment horizontal="left" vertical="center"/>
      <protection locked="0"/>
    </xf>
    <xf numFmtId="0" fontId="3" fillId="3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/>
    <xf numFmtId="0" fontId="0" fillId="0" borderId="2" xfId="0" applyBorder="1"/>
    <xf numFmtId="0" fontId="2" fillId="0" borderId="0" xfId="0" applyFont="1"/>
    <xf numFmtId="0" fontId="4" fillId="0" borderId="0" xfId="0" applyFont="1"/>
    <xf numFmtId="0" fontId="1" fillId="4" borderId="0" xfId="0" applyFont="1" applyFill="1"/>
    <xf numFmtId="0" fontId="1" fillId="5" borderId="0" xfId="0" applyFont="1" applyFill="1"/>
    <xf numFmtId="0" fontId="1" fillId="0" borderId="0" xfId="0" applyFont="1"/>
    <xf numFmtId="0" fontId="1" fillId="0" borderId="2" xfId="0" applyFont="1" applyFill="1" applyBorder="1"/>
    <xf numFmtId="0" fontId="5" fillId="0" borderId="0" xfId="0" applyFont="1"/>
    <xf numFmtId="0" fontId="1" fillId="6" borderId="1" xfId="0" applyFont="1" applyFill="1" applyBorder="1"/>
    <xf numFmtId="0" fontId="1" fillId="7" borderId="1" xfId="0" applyFont="1" applyFill="1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0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persons/person.xml><?xml version="1.0" encoding="utf-8"?>
<personList xmlns="http://schemas.microsoft.com/office/spreadsheetml/2018/threadedcomments" xmlns:x="http://schemas.openxmlformats.org/spreadsheetml/2006/main">
  <person displayName="Balyk, Olexandr" id="{1B80334F-2539-4DC6-A837-54D1ADCF10B1}" userId="Balyk, Olexandr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7" dT="2021-03-03T22:33:41.43" personId="{1B80334F-2539-4DC6-A837-54D1ADCF10B1}" id="{D7F7A51F-98CC-4BD8-BF17-ABDD25DA4C1B}">
    <text>i.e. ca 51% reduction from the 2018 value (ca. 40 Mt based on https://www.epa.ie/pubs/reports/air/airemissions/ghg2018/Ireland%20GHG%201990-2018%20Final%20Inventory_April%202020.pdf 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30FF-C503-4743-9DBD-437AEB1E949D}">
  <sheetPr codeName="Sheet8"/>
  <dimension ref="A3:AD37"/>
  <sheetViews>
    <sheetView zoomScaleNormal="100" workbookViewId="0">
      <selection activeCell="B7" sqref="B7"/>
    </sheetView>
  </sheetViews>
  <sheetFormatPr defaultColWidth="9.140625" defaultRowHeight="15" x14ac:dyDescent="0.25"/>
  <cols>
    <col min="1" max="1" width="12.140625" style="1" customWidth="1"/>
    <col min="2" max="2" width="11.7109375" style="1" customWidth="1"/>
    <col min="3" max="3" width="3.140625" style="1" bestFit="1" customWidth="1"/>
    <col min="4" max="4" width="8.5703125" style="1" bestFit="1" customWidth="1"/>
    <col min="5" max="5" width="6.42578125" style="1" bestFit="1" customWidth="1"/>
    <col min="6" max="6" width="4.85546875" style="1" bestFit="1" customWidth="1"/>
    <col min="7" max="7" width="5.7109375" style="1" bestFit="1" customWidth="1"/>
    <col min="8" max="8" width="5.85546875" style="1" bestFit="1" customWidth="1"/>
    <col min="9" max="9" width="5.42578125" style="1" bestFit="1" customWidth="1"/>
    <col min="10" max="11" width="5.7109375" style="1" bestFit="1" customWidth="1"/>
    <col min="12" max="12" width="6.5703125" style="1" bestFit="1" customWidth="1"/>
    <col min="13" max="13" width="6.140625" style="1" bestFit="1" customWidth="1"/>
    <col min="14" max="14" width="6.7109375" style="1" bestFit="1" customWidth="1"/>
    <col min="15" max="15" width="6.5703125" style="1" bestFit="1" customWidth="1"/>
    <col min="16" max="16" width="7.28515625" style="1" bestFit="1" customWidth="1"/>
    <col min="17" max="17" width="5.7109375" style="1" bestFit="1" customWidth="1"/>
    <col min="18" max="18" width="6.140625" style="1" bestFit="1" customWidth="1"/>
    <col min="19" max="19" width="5.7109375" style="1" bestFit="1" customWidth="1"/>
    <col min="20" max="20" width="5.5703125" style="1" bestFit="1" customWidth="1"/>
    <col min="21" max="21" width="5.85546875" style="1" bestFit="1" customWidth="1"/>
    <col min="22" max="22" width="6.7109375" style="1" bestFit="1" customWidth="1"/>
    <col min="23" max="23" width="4.85546875" style="1" bestFit="1" customWidth="1"/>
    <col min="24" max="24" width="7.5703125" style="1" customWidth="1"/>
    <col min="25" max="25" width="6.7109375" style="1" bestFit="1" customWidth="1"/>
    <col min="26" max="26" width="6.140625" style="1" bestFit="1" customWidth="1"/>
    <col min="27" max="28" width="6" style="1" bestFit="1" customWidth="1"/>
    <col min="29" max="29" width="5.7109375" style="1" bestFit="1" customWidth="1"/>
    <col min="30" max="30" width="6.7109375" style="1" bestFit="1" customWidth="1"/>
    <col min="31" max="16384" width="9.140625" style="1"/>
  </cols>
  <sheetData>
    <row r="3" spans="1:30" x14ac:dyDescent="0.25">
      <c r="C3" s="2" t="str" cm="1">
        <f t="array" ref="C3">IF(LEFT(INDEX(C5:C7,$A$4),1)&lt;&gt;"*",INDEX(C5:C7,$A$4),"")</f>
        <v>IE</v>
      </c>
      <c r="D3" s="2" t="str" cm="1">
        <f t="array" ref="D3">IF(LEFT(INDEX(D5:D7,$A$4),1)&lt;&gt;"*",INDEX(D5:D7,$A$4),"")</f>
        <v>National</v>
      </c>
      <c r="E3" s="2" t="str" cm="1">
        <f t="array" ref="E3">IF(LEFT(INDEX(E5:E7,$A$4),1)&lt;&gt;"*",INDEX(E5:E7,$A$4),"")</f>
        <v>IE-CW</v>
      </c>
      <c r="F3" s="2" t="str" cm="1">
        <f t="array" ref="F3">IF(LEFT(INDEX(F5:F7,$A$4),1)&lt;&gt;"*",INDEX(F5:F7,$A$4),"")</f>
        <v>IE-D</v>
      </c>
      <c r="G3" s="2" t="str" cm="1">
        <f t="array" ref="G3">IF(LEFT(INDEX(G5:G7,$A$4),1)&lt;&gt;"*",INDEX(G5:G7,$A$4),"")</f>
        <v>IE-KE</v>
      </c>
      <c r="H3" s="2" t="str" cm="1">
        <f t="array" ref="H3">IF(LEFT(INDEX(H5:H7,$A$4),1)&lt;&gt;"*",INDEX(H5:H7,$A$4),"")</f>
        <v>IE-KK</v>
      </c>
      <c r="I3" s="2" t="str" cm="1">
        <f t="array" ref="I3">IF(LEFT(INDEX(I5:I7,$A$4),1)&lt;&gt;"*",INDEX(I5:I7,$A$4),"")</f>
        <v>IE-LS</v>
      </c>
      <c r="J3" s="2" t="str" cm="1">
        <f t="array" ref="J3">IF(LEFT(INDEX(J5:J7,$A$4),1)&lt;&gt;"*",INDEX(J5:J7,$A$4),"")</f>
        <v>IE-LD</v>
      </c>
      <c r="K3" s="2" t="str" cm="1">
        <f t="array" ref="K3">IF(LEFT(INDEX(K5:K7,$A$4),1)&lt;&gt;"*",INDEX(K5:K7,$A$4),"")</f>
        <v>IE-LH</v>
      </c>
      <c r="L3" s="2" t="str" cm="1">
        <f t="array" ref="L3">IF(LEFT(INDEX(L5:L7,$A$4),1)&lt;&gt;"*",INDEX(L5:L7,$A$4),"")</f>
        <v>IE-MH</v>
      </c>
      <c r="M3" s="2" t="str" cm="1">
        <f t="array" ref="M3">IF(LEFT(INDEX(M5:M7,$A$4),1)&lt;&gt;"*",INDEX(M5:M7,$A$4),"")</f>
        <v>IE-OY</v>
      </c>
      <c r="N3" s="2" t="str" cm="1">
        <f t="array" ref="N3">IF(LEFT(INDEX(N5:N7,$A$4),1)&lt;&gt;"*",INDEX(N5:N7,$A$4),"")</f>
        <v>IE-WH</v>
      </c>
      <c r="O3" s="2" t="str" cm="1">
        <f t="array" ref="O3">IF(LEFT(INDEX(O5:O7,$A$4),1)&lt;&gt;"*",INDEX(O5:O7,$A$4),"")</f>
        <v>IE-WX</v>
      </c>
      <c r="P3" s="2" t="str" cm="1">
        <f t="array" ref="P3">IF(LEFT(INDEX(P5:P7,$A$4),1)&lt;&gt;"*",INDEX(P5:P7,$A$4),"")</f>
        <v>IE-WW</v>
      </c>
      <c r="Q3" s="2" t="str" cm="1">
        <f t="array" ref="Q3">IF(LEFT(INDEX(Q5:Q7,$A$4),1)&lt;&gt;"*",INDEX(Q5:Q7,$A$4),"")</f>
        <v>IE-CE</v>
      </c>
      <c r="R3" s="2" t="str" cm="1">
        <f t="array" ref="R3">IF(LEFT(INDEX(R5:R7,$A$4),1)&lt;&gt;"*",INDEX(R5:R7,$A$4),"")</f>
        <v>IE-CO</v>
      </c>
      <c r="S3" s="2" t="str" cm="1">
        <f t="array" ref="S3">IF(LEFT(INDEX(S5:S7,$A$4),1)&lt;&gt;"*",INDEX(S5:S7,$A$4),"")</f>
        <v>IE-KY</v>
      </c>
      <c r="T3" s="2" t="str" cm="1">
        <f t="array" ref="T3">IF(LEFT(INDEX(T5:T7,$A$4),1)&lt;&gt;"*",INDEX(T5:T7,$A$4),"")</f>
        <v>IE-LK</v>
      </c>
      <c r="U3" s="2" t="str" cm="1">
        <f t="array" ref="U3">IF(LEFT(INDEX(U5:U7,$A$4),1)&lt;&gt;"*",INDEX(U5:U7,$A$4),"")</f>
        <v>IE-TA</v>
      </c>
      <c r="V3" s="2" t="str" cm="1">
        <f t="array" ref="V3">IF(LEFT(INDEX(V5:V7,$A$4),1)&lt;&gt;"*",INDEX(V5:V7,$A$4),"")</f>
        <v>IE-WD</v>
      </c>
      <c r="W3" s="2" t="str" cm="1">
        <f t="array" ref="W3">IF(LEFT(INDEX(W5:W7,$A$4),1)&lt;&gt;"*",INDEX(W5:W7,$A$4),"")</f>
        <v>IE-G</v>
      </c>
      <c r="X3" s="2" t="str" cm="1">
        <f t="array" ref="X3">IF(LEFT(INDEX(X5:X7,$A$4),1)&lt;&gt;"*",INDEX(X5:X7,$A$4),"")</f>
        <v>IE-LM</v>
      </c>
      <c r="Y3" s="2" t="str" cm="1">
        <f t="array" ref="Y3">IF(LEFT(INDEX(Y5:Y7,$A$4),1)&lt;&gt;"*",INDEX(Y5:Y7,$A$4),"")</f>
        <v>IE-MO</v>
      </c>
      <c r="Z3" s="2" t="str" cm="1">
        <f t="array" ref="Z3">IF(LEFT(INDEX(Z5:Z7,$A$4),1)&lt;&gt;"*",INDEX(Z5:Z7,$A$4),"")</f>
        <v>IE-RN</v>
      </c>
      <c r="AA3" s="2" t="str" cm="1">
        <f t="array" ref="AA3">IF(LEFT(INDEX(AA5:AA7,$A$4),1)&lt;&gt;"*",INDEX(AA5:AA7,$A$4),"")</f>
        <v>IE-SO</v>
      </c>
      <c r="AB3" s="2" t="str" cm="1">
        <f t="array" ref="AB3">IF(LEFT(INDEX(AB5:AB7,$A$4),1)&lt;&gt;"*",INDEX(AB5:AB7,$A$4),"")</f>
        <v>IE-CN</v>
      </c>
      <c r="AC3" s="2" t="str" cm="1">
        <f t="array" ref="AC3">IF(LEFT(INDEX(AC5:AC7,$A$4),1)&lt;&gt;"*",INDEX(AC5:AC7,$A$4),"")</f>
        <v>IE-DL</v>
      </c>
      <c r="AD3" s="2" t="str" cm="1">
        <f t="array" ref="AD3">IF(LEFT(INDEX(AD5:AD7,$A$4),1)&lt;&gt;"*",INDEX(AD5:AD7,$A$4),"")</f>
        <v>IE-MN</v>
      </c>
    </row>
    <row r="4" spans="1:30" x14ac:dyDescent="0.25">
      <c r="A4" s="1">
        <v>1</v>
      </c>
    </row>
    <row r="5" spans="1:30" x14ac:dyDescent="0.25">
      <c r="A5" s="1" t="s">
        <v>27</v>
      </c>
      <c r="C5" s="3" t="s">
        <v>28</v>
      </c>
      <c r="D5" s="3" t="s">
        <v>29</v>
      </c>
      <c r="E5" s="2" t="str">
        <f>Regions!A11</f>
        <v>IE-CW</v>
      </c>
      <c r="F5" s="2" t="str">
        <f>Regions!A16</f>
        <v>IE-D</v>
      </c>
      <c r="G5" s="2" t="str">
        <f>Regions!A19</f>
        <v>IE-KE</v>
      </c>
      <c r="H5" s="2" t="str">
        <f>Regions!A20</f>
        <v>IE-KK</v>
      </c>
      <c r="I5" s="2" t="str">
        <f>Regions!A21</f>
        <v>IE-LS</v>
      </c>
      <c r="J5" s="2" t="str">
        <f>Regions!A24</f>
        <v>IE-LD</v>
      </c>
      <c r="K5" s="2" t="str">
        <f>Regions!A25</f>
        <v>IE-LH</v>
      </c>
      <c r="L5" s="2" t="str">
        <f>Regions!A27</f>
        <v>IE-MH</v>
      </c>
      <c r="M5" s="2" t="str">
        <f>Regions!A29</f>
        <v>IE-OY</v>
      </c>
      <c r="N5" s="2" t="str">
        <f>Regions!A34</f>
        <v>IE-WH</v>
      </c>
      <c r="O5" s="2" t="str">
        <f>Regions!A35</f>
        <v>IE-WX</v>
      </c>
      <c r="P5" s="2" t="str">
        <f>Regions!A36</f>
        <v>IE-WW</v>
      </c>
      <c r="Q5" s="2" t="str">
        <f>Regions!A13</f>
        <v>IE-CE</v>
      </c>
      <c r="R5" s="2" t="str">
        <f>Regions!A14</f>
        <v>IE-CO</v>
      </c>
      <c r="S5" s="2" t="str">
        <f>Regions!A18</f>
        <v>IE-KY</v>
      </c>
      <c r="T5" s="2" t="str">
        <f>Regions!A23</f>
        <v>IE-LK</v>
      </c>
      <c r="U5" s="2" t="str">
        <f>Regions!A32</f>
        <v>IE-TA</v>
      </c>
      <c r="V5" s="2" t="str">
        <f>Regions!A33</f>
        <v>IE-WD</v>
      </c>
      <c r="W5" s="2" t="str">
        <f>Regions!A17</f>
        <v>IE-G</v>
      </c>
      <c r="X5" s="2" t="str">
        <f>Regions!A22</f>
        <v>IE-LM</v>
      </c>
      <c r="Y5" s="2" t="str">
        <f>Regions!A26</f>
        <v>IE-MO</v>
      </c>
      <c r="Z5" s="2" t="str">
        <f>Regions!A30</f>
        <v>IE-RN</v>
      </c>
      <c r="AA5" s="2" t="str">
        <f>Regions!A31</f>
        <v>IE-SO</v>
      </c>
      <c r="AB5" s="2" t="str">
        <f>Regions!A12</f>
        <v>IE-CN</v>
      </c>
      <c r="AC5" s="2" t="str">
        <f>Regions!A15</f>
        <v>IE-DL</v>
      </c>
      <c r="AD5" s="2" t="str">
        <f>Regions!A28</f>
        <v>IE-MN</v>
      </c>
    </row>
    <row r="6" spans="1:30" x14ac:dyDescent="0.25">
      <c r="A6" s="1" t="s">
        <v>30</v>
      </c>
      <c r="C6" s="2" t="str">
        <f>C5</f>
        <v>IE</v>
      </c>
      <c r="D6" s="2" t="str">
        <f>IF(LEFT(D5,1)&lt;&gt;"*","*"&amp;D5,D5)</f>
        <v>*National</v>
      </c>
      <c r="E6" s="2" t="str">
        <f t="shared" ref="E6:AD6" si="0">IF(LEFT(E5,1)&lt;&gt;"*","*"&amp;E5,E5)</f>
        <v>*IE-CW</v>
      </c>
      <c r="F6" s="2" t="str">
        <f t="shared" si="0"/>
        <v>*IE-D</v>
      </c>
      <c r="G6" s="2" t="str">
        <f t="shared" si="0"/>
        <v>*IE-KE</v>
      </c>
      <c r="H6" s="2" t="str">
        <f t="shared" si="0"/>
        <v>*IE-KK</v>
      </c>
      <c r="I6" s="2" t="str">
        <f t="shared" si="0"/>
        <v>*IE-LS</v>
      </c>
      <c r="J6" s="2" t="str">
        <f t="shared" si="0"/>
        <v>*IE-LD</v>
      </c>
      <c r="K6" s="2" t="str">
        <f t="shared" si="0"/>
        <v>*IE-LH</v>
      </c>
      <c r="L6" s="2" t="str">
        <f t="shared" si="0"/>
        <v>*IE-MH</v>
      </c>
      <c r="M6" s="2" t="str">
        <f t="shared" si="0"/>
        <v>*IE-OY</v>
      </c>
      <c r="N6" s="2" t="str">
        <f t="shared" si="0"/>
        <v>*IE-WH</v>
      </c>
      <c r="O6" s="2" t="str">
        <f t="shared" si="0"/>
        <v>*IE-WX</v>
      </c>
      <c r="P6" s="2" t="str">
        <f t="shared" si="0"/>
        <v>*IE-WW</v>
      </c>
      <c r="Q6" s="2" t="str">
        <f t="shared" si="0"/>
        <v>*IE-CE</v>
      </c>
      <c r="R6" s="2" t="str">
        <f t="shared" si="0"/>
        <v>*IE-CO</v>
      </c>
      <c r="S6" s="2" t="str">
        <f t="shared" si="0"/>
        <v>*IE-KY</v>
      </c>
      <c r="T6" s="2" t="str">
        <f t="shared" si="0"/>
        <v>*IE-LK</v>
      </c>
      <c r="U6" s="2" t="str">
        <f t="shared" si="0"/>
        <v>*IE-TA</v>
      </c>
      <c r="V6" s="2" t="str">
        <f t="shared" si="0"/>
        <v>*IE-WD</v>
      </c>
      <c r="W6" s="2" t="str">
        <f t="shared" si="0"/>
        <v>*IE-G</v>
      </c>
      <c r="X6" s="2" t="str">
        <f t="shared" si="0"/>
        <v>*IE-LM</v>
      </c>
      <c r="Y6" s="2" t="str">
        <f t="shared" si="0"/>
        <v>*IE-MO</v>
      </c>
      <c r="Z6" s="2" t="str">
        <f t="shared" si="0"/>
        <v>*IE-RN</v>
      </c>
      <c r="AA6" s="2" t="str">
        <f t="shared" si="0"/>
        <v>*IE-SO</v>
      </c>
      <c r="AB6" s="2" t="str">
        <f t="shared" si="0"/>
        <v>*IE-CN</v>
      </c>
      <c r="AC6" s="2" t="str">
        <f t="shared" si="0"/>
        <v>*IE-DL</v>
      </c>
      <c r="AD6" s="2" t="str">
        <f t="shared" si="0"/>
        <v>*IE-MN</v>
      </c>
    </row>
    <row r="7" spans="1:30" x14ac:dyDescent="0.25">
      <c r="A7" s="1" t="s">
        <v>31</v>
      </c>
      <c r="C7" s="2" t="str">
        <f>"*"&amp;C5</f>
        <v>*IE</v>
      </c>
      <c r="D7" s="2" t="str">
        <f>D5</f>
        <v>National</v>
      </c>
      <c r="E7" s="2" t="str">
        <f t="shared" ref="E7:AD7" si="1">E5</f>
        <v>IE-CW</v>
      </c>
      <c r="F7" s="2" t="str">
        <f t="shared" si="1"/>
        <v>IE-D</v>
      </c>
      <c r="G7" s="2" t="str">
        <f t="shared" si="1"/>
        <v>IE-KE</v>
      </c>
      <c r="H7" s="2" t="str">
        <f t="shared" si="1"/>
        <v>IE-KK</v>
      </c>
      <c r="I7" s="2" t="str">
        <f t="shared" si="1"/>
        <v>IE-LS</v>
      </c>
      <c r="J7" s="2" t="str">
        <f t="shared" si="1"/>
        <v>IE-LD</v>
      </c>
      <c r="K7" s="2" t="str">
        <f t="shared" si="1"/>
        <v>IE-LH</v>
      </c>
      <c r="L7" s="2" t="str">
        <f t="shared" si="1"/>
        <v>IE-MH</v>
      </c>
      <c r="M7" s="2" t="str">
        <f t="shared" si="1"/>
        <v>IE-OY</v>
      </c>
      <c r="N7" s="2" t="str">
        <f t="shared" si="1"/>
        <v>IE-WH</v>
      </c>
      <c r="O7" s="2" t="str">
        <f t="shared" si="1"/>
        <v>IE-WX</v>
      </c>
      <c r="P7" s="2" t="str">
        <f t="shared" si="1"/>
        <v>IE-WW</v>
      </c>
      <c r="Q7" s="2" t="str">
        <f t="shared" si="1"/>
        <v>IE-CE</v>
      </c>
      <c r="R7" s="2" t="str">
        <f t="shared" si="1"/>
        <v>IE-CO</v>
      </c>
      <c r="S7" s="2" t="str">
        <f t="shared" si="1"/>
        <v>IE-KY</v>
      </c>
      <c r="T7" s="2" t="str">
        <f t="shared" si="1"/>
        <v>IE-LK</v>
      </c>
      <c r="U7" s="2" t="str">
        <f t="shared" si="1"/>
        <v>IE-TA</v>
      </c>
      <c r="V7" s="2" t="str">
        <f t="shared" si="1"/>
        <v>IE-WD</v>
      </c>
      <c r="W7" s="2" t="str">
        <f t="shared" si="1"/>
        <v>IE-G</v>
      </c>
      <c r="X7" s="2" t="str">
        <f t="shared" si="1"/>
        <v>IE-LM</v>
      </c>
      <c r="Y7" s="2" t="str">
        <f t="shared" si="1"/>
        <v>IE-MO</v>
      </c>
      <c r="Z7" s="2" t="str">
        <f t="shared" si="1"/>
        <v>IE-RN</v>
      </c>
      <c r="AA7" s="2" t="str">
        <f t="shared" si="1"/>
        <v>IE-SO</v>
      </c>
      <c r="AB7" s="2" t="str">
        <f t="shared" si="1"/>
        <v>IE-CN</v>
      </c>
      <c r="AC7" s="2" t="str">
        <f t="shared" si="1"/>
        <v>IE-DL</v>
      </c>
      <c r="AD7" s="2" t="str">
        <f t="shared" si="1"/>
        <v>IE-MN</v>
      </c>
    </row>
    <row r="10" spans="1:30" ht="15.75" thickBot="1" x14ac:dyDescent="0.3">
      <c r="A10" s="4" t="s">
        <v>32</v>
      </c>
      <c r="B10" s="4" t="s">
        <v>33</v>
      </c>
    </row>
    <row r="11" spans="1:30" x14ac:dyDescent="0.25">
      <c r="A11" s="5" t="s">
        <v>34</v>
      </c>
      <c r="B11" s="5" t="s">
        <v>26</v>
      </c>
    </row>
    <row r="12" spans="1:30" x14ac:dyDescent="0.25">
      <c r="A12" s="6" t="s">
        <v>35</v>
      </c>
      <c r="B12" s="6" t="s">
        <v>25</v>
      </c>
    </row>
    <row r="13" spans="1:30" x14ac:dyDescent="0.25">
      <c r="A13" s="6" t="s">
        <v>36</v>
      </c>
      <c r="B13" s="6" t="s">
        <v>24</v>
      </c>
    </row>
    <row r="14" spans="1:30" x14ac:dyDescent="0.25">
      <c r="A14" s="6" t="s">
        <v>37</v>
      </c>
      <c r="B14" s="6" t="s">
        <v>23</v>
      </c>
    </row>
    <row r="15" spans="1:30" x14ac:dyDescent="0.25">
      <c r="A15" s="6" t="s">
        <v>38</v>
      </c>
      <c r="B15" s="6" t="s">
        <v>22</v>
      </c>
    </row>
    <row r="16" spans="1:30" x14ac:dyDescent="0.25">
      <c r="A16" s="6" t="s">
        <v>39</v>
      </c>
      <c r="B16" s="6" t="s">
        <v>21</v>
      </c>
    </row>
    <row r="17" spans="1:2" x14ac:dyDescent="0.25">
      <c r="A17" s="6" t="s">
        <v>40</v>
      </c>
      <c r="B17" s="6" t="s">
        <v>20</v>
      </c>
    </row>
    <row r="18" spans="1:2" x14ac:dyDescent="0.25">
      <c r="A18" s="6" t="s">
        <v>41</v>
      </c>
      <c r="B18" s="6" t="s">
        <v>19</v>
      </c>
    </row>
    <row r="19" spans="1:2" x14ac:dyDescent="0.25">
      <c r="A19" s="6" t="s">
        <v>42</v>
      </c>
      <c r="B19" s="6" t="s">
        <v>18</v>
      </c>
    </row>
    <row r="20" spans="1:2" x14ac:dyDescent="0.25">
      <c r="A20" s="6" t="s">
        <v>43</v>
      </c>
      <c r="B20" s="6" t="s">
        <v>17</v>
      </c>
    </row>
    <row r="21" spans="1:2" x14ac:dyDescent="0.25">
      <c r="A21" s="6" t="s">
        <v>44</v>
      </c>
      <c r="B21" s="6" t="s">
        <v>16</v>
      </c>
    </row>
    <row r="22" spans="1:2" x14ac:dyDescent="0.25">
      <c r="A22" s="6" t="s">
        <v>45</v>
      </c>
      <c r="B22" s="6" t="s">
        <v>15</v>
      </c>
    </row>
    <row r="23" spans="1:2" x14ac:dyDescent="0.25">
      <c r="A23" s="6" t="s">
        <v>46</v>
      </c>
      <c r="B23" s="6" t="s">
        <v>14</v>
      </c>
    </row>
    <row r="24" spans="1:2" x14ac:dyDescent="0.25">
      <c r="A24" s="6" t="s">
        <v>47</v>
      </c>
      <c r="B24" s="6" t="s">
        <v>13</v>
      </c>
    </row>
    <row r="25" spans="1:2" x14ac:dyDescent="0.25">
      <c r="A25" s="6" t="s">
        <v>48</v>
      </c>
      <c r="B25" s="6" t="s">
        <v>12</v>
      </c>
    </row>
    <row r="26" spans="1:2" x14ac:dyDescent="0.25">
      <c r="A26" s="6" t="s">
        <v>49</v>
      </c>
      <c r="B26" s="6" t="s">
        <v>11</v>
      </c>
    </row>
    <row r="27" spans="1:2" x14ac:dyDescent="0.25">
      <c r="A27" s="6" t="s">
        <v>50</v>
      </c>
      <c r="B27" s="6" t="s">
        <v>10</v>
      </c>
    </row>
    <row r="28" spans="1:2" x14ac:dyDescent="0.25">
      <c r="A28" s="6" t="s">
        <v>51</v>
      </c>
      <c r="B28" s="6" t="s">
        <v>9</v>
      </c>
    </row>
    <row r="29" spans="1:2" x14ac:dyDescent="0.25">
      <c r="A29" s="6" t="s">
        <v>52</v>
      </c>
      <c r="B29" s="6" t="s">
        <v>8</v>
      </c>
    </row>
    <row r="30" spans="1:2" x14ac:dyDescent="0.25">
      <c r="A30" s="6" t="s">
        <v>53</v>
      </c>
      <c r="B30" s="6" t="s">
        <v>7</v>
      </c>
    </row>
    <row r="31" spans="1:2" x14ac:dyDescent="0.25">
      <c r="A31" s="6" t="s">
        <v>54</v>
      </c>
      <c r="B31" s="6" t="s">
        <v>6</v>
      </c>
    </row>
    <row r="32" spans="1:2" x14ac:dyDescent="0.25">
      <c r="A32" s="6" t="s">
        <v>55</v>
      </c>
      <c r="B32" s="6" t="s">
        <v>5</v>
      </c>
    </row>
    <row r="33" spans="1:2" x14ac:dyDescent="0.25">
      <c r="A33" s="6" t="s">
        <v>56</v>
      </c>
      <c r="B33" s="6" t="s">
        <v>4</v>
      </c>
    </row>
    <row r="34" spans="1:2" x14ac:dyDescent="0.25">
      <c r="A34" s="6" t="s">
        <v>57</v>
      </c>
      <c r="B34" s="6" t="s">
        <v>3</v>
      </c>
    </row>
    <row r="35" spans="1:2" x14ac:dyDescent="0.25">
      <c r="A35" s="6" t="s">
        <v>58</v>
      </c>
      <c r="B35" s="6" t="s">
        <v>2</v>
      </c>
    </row>
    <row r="36" spans="1:2" x14ac:dyDescent="0.25">
      <c r="A36" s="6" t="s">
        <v>59</v>
      </c>
      <c r="B36" s="6" t="s">
        <v>1</v>
      </c>
    </row>
    <row r="37" spans="1:2" x14ac:dyDescent="0.25">
      <c r="A37" s="7" t="s">
        <v>60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941A8-04BF-45E8-9F60-D4E07475AB4A}">
  <sheetPr codeName="Sheet1"/>
  <dimension ref="A1:R17"/>
  <sheetViews>
    <sheetView workbookViewId="0">
      <selection activeCell="D13" sqref="D13"/>
    </sheetView>
  </sheetViews>
  <sheetFormatPr defaultRowHeight="15" x14ac:dyDescent="0.25"/>
  <cols>
    <col min="1" max="1" width="9.140625" style="8"/>
    <col min="2" max="2" width="14" style="8" bestFit="1" customWidth="1"/>
    <col min="3" max="3" width="21.7109375" style="8" bestFit="1" customWidth="1"/>
    <col min="4" max="5" width="16.42578125" style="8" bestFit="1" customWidth="1"/>
    <col min="6" max="12" width="9.140625" style="8"/>
    <col min="13" max="13" width="10.5703125" style="8" bestFit="1" customWidth="1"/>
    <col min="14" max="14" width="12" style="8" bestFit="1" customWidth="1"/>
    <col min="15" max="16384" width="9.140625" style="8"/>
  </cols>
  <sheetData>
    <row r="1" spans="1:18" x14ac:dyDescent="0.25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</row>
    <row r="2" spans="1:18" x14ac:dyDescent="0.25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</row>
    <row r="3" spans="1:18" x14ac:dyDescent="0.2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</row>
    <row r="4" spans="1:18" x14ac:dyDescent="0.25">
      <c r="A4"/>
      <c r="B4" t="s">
        <v>61</v>
      </c>
      <c r="C4" s="8" t="str">
        <f xml:space="preserve"> _xlfn.TEXTJOIN("_",TRUE,"UC","NetZero","CO2","2050")</f>
        <v>UC_NetZero_CO2_2050</v>
      </c>
      <c r="E4"/>
      <c r="F4"/>
      <c r="G4"/>
      <c r="H4"/>
      <c r="I4"/>
      <c r="J4"/>
      <c r="K4"/>
      <c r="L4"/>
      <c r="M4"/>
      <c r="N4"/>
      <c r="O4"/>
      <c r="P4"/>
      <c r="Q4"/>
    </row>
    <row r="5" spans="1:18" x14ac:dyDescent="0.25">
      <c r="A5"/>
      <c r="B5" t="s">
        <v>66</v>
      </c>
      <c r="C5" t="str">
        <f xml:space="preserve"> _xlfn.TEXTJOIN(" ",TRUE,"Net Zero CO2 by 2050")</f>
        <v>Net Zero CO2 by 2050</v>
      </c>
      <c r="E5"/>
      <c r="F5"/>
      <c r="G5"/>
      <c r="H5"/>
      <c r="I5"/>
      <c r="J5"/>
      <c r="K5"/>
      <c r="L5"/>
      <c r="M5"/>
      <c r="N5"/>
      <c r="O5"/>
      <c r="P5"/>
      <c r="Q5"/>
    </row>
    <row r="6" spans="1:18" x14ac:dyDescent="0.25">
      <c r="B6" s="8" t="s">
        <v>72</v>
      </c>
      <c r="C6" s="8">
        <v>2025</v>
      </c>
      <c r="D6" s="8">
        <v>2030</v>
      </c>
      <c r="E6" s="8">
        <v>2050</v>
      </c>
      <c r="F6" s="8">
        <v>0</v>
      </c>
    </row>
    <row r="7" spans="1:18" x14ac:dyDescent="0.25">
      <c r="B7" s="8" t="s">
        <v>67</v>
      </c>
      <c r="C7" s="8">
        <v>29977</v>
      </c>
      <c r="D7" s="8">
        <v>19600</v>
      </c>
      <c r="E7" s="8">
        <v>0</v>
      </c>
      <c r="F7" s="8">
        <v>5</v>
      </c>
    </row>
    <row r="8" spans="1:18" x14ac:dyDescent="0.25">
      <c r="B8" s="8" t="s">
        <v>77</v>
      </c>
      <c r="C8" s="8" t="s">
        <v>78</v>
      </c>
      <c r="D8" s="8" t="str">
        <f>C8</f>
        <v>T-A*INT*,T-NAV*</v>
      </c>
      <c r="E8" s="8" t="str">
        <f>D8</f>
        <v>T-A*INT*,T-NAV*</v>
      </c>
    </row>
    <row r="9" spans="1:18" x14ac:dyDescent="0.25">
      <c r="B9" s="8" t="s">
        <v>62</v>
      </c>
      <c r="C9" s="8" t="s">
        <v>76</v>
      </c>
      <c r="D9" s="8" t="str">
        <f t="shared" ref="D9:E9" si="0">C9</f>
        <v>*CO2*,-*CO2S</v>
      </c>
      <c r="E9" s="8" t="str">
        <f t="shared" si="0"/>
        <v>*CO2*,-*CO2S</v>
      </c>
    </row>
    <row r="10" spans="1:18" x14ac:dyDescent="0.25">
      <c r="B10" s="8" t="s">
        <v>71</v>
      </c>
      <c r="C10" s="8" t="s">
        <v>75</v>
      </c>
      <c r="D10" s="8" t="str">
        <f t="shared" ref="D10:E12" si="1">C10</f>
        <v>ENV</v>
      </c>
      <c r="E10" s="8" t="str">
        <f t="shared" si="1"/>
        <v>ENV</v>
      </c>
    </row>
    <row r="11" spans="1:18" x14ac:dyDescent="0.25">
      <c r="B11" s="8" t="s">
        <v>74</v>
      </c>
    </row>
    <row r="12" spans="1:18" x14ac:dyDescent="0.25">
      <c r="B12" s="8" t="s">
        <v>0</v>
      </c>
      <c r="C12" s="8" t="s">
        <v>68</v>
      </c>
      <c r="D12" s="8" t="str">
        <f t="shared" si="1"/>
        <v>UP</v>
      </c>
      <c r="E12" s="8" t="str">
        <f t="shared" si="1"/>
        <v>UP</v>
      </c>
    </row>
    <row r="13" spans="1:18" x14ac:dyDescent="0.25">
      <c r="B13" s="8" t="s">
        <v>85</v>
      </c>
      <c r="C13" s="8">
        <v>-1</v>
      </c>
      <c r="D13" s="8">
        <f t="shared" ref="D13:E13" si="2">C13</f>
        <v>-1</v>
      </c>
      <c r="E13" s="8">
        <f t="shared" si="2"/>
        <v>-1</v>
      </c>
    </row>
    <row r="14" spans="1:18" x14ac:dyDescent="0.25">
      <c r="A14"/>
      <c r="B14" t="s">
        <v>86</v>
      </c>
      <c r="C14" s="8">
        <v>1</v>
      </c>
      <c r="D14" s="8">
        <f t="shared" ref="D14:E14" si="3">C14</f>
        <v>1</v>
      </c>
      <c r="E14" s="8">
        <f t="shared" si="3"/>
        <v>1</v>
      </c>
      <c r="F14"/>
      <c r="G14"/>
      <c r="H14"/>
      <c r="I14"/>
      <c r="J14"/>
      <c r="K14"/>
      <c r="L14"/>
      <c r="M14"/>
      <c r="N14"/>
      <c r="O14"/>
      <c r="P14"/>
      <c r="Q14"/>
      <c r="R14"/>
    </row>
    <row r="15" spans="1:18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</row>
    <row r="16" spans="1:18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</row>
    <row r="17" spans="1:17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</row>
  </sheetData>
  <pageMargins left="0.7" right="0.7" top="0.75" bottom="0.75" header="0.3" footer="0.3"/>
  <pageSetup orientation="portrait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18C9B-7F0A-410C-BCB5-F22D93E1F454}">
  <sheetPr codeName="Sheet2"/>
  <dimension ref="A1:K13"/>
  <sheetViews>
    <sheetView topLeftCell="B1" workbookViewId="0">
      <selection activeCell="J34" sqref="J34"/>
    </sheetView>
  </sheetViews>
  <sheetFormatPr defaultRowHeight="15" x14ac:dyDescent="0.25"/>
  <cols>
    <col min="1" max="1" width="9.140625" style="8"/>
    <col min="2" max="2" width="28.28515625" style="8" bestFit="1" customWidth="1"/>
    <col min="3" max="3" width="13.5703125" style="8" bestFit="1" customWidth="1"/>
    <col min="4" max="4" width="8.85546875" style="8" bestFit="1" customWidth="1"/>
    <col min="5" max="5" width="16.42578125" style="8" bestFit="1" customWidth="1"/>
    <col min="6" max="6" width="5.140625" style="8" bestFit="1" customWidth="1"/>
    <col min="7" max="7" width="9.140625" style="8"/>
    <col min="8" max="8" width="12.42578125" style="8" bestFit="1" customWidth="1"/>
    <col min="9" max="9" width="8.28515625" style="8" bestFit="1" customWidth="1"/>
    <col min="10" max="10" width="12" style="8" bestFit="1" customWidth="1"/>
    <col min="11" max="11" width="27.85546875" style="8" bestFit="1" customWidth="1"/>
    <col min="12" max="16384" width="9.140625" style="8"/>
  </cols>
  <sheetData>
    <row r="1" spans="1:11" x14ac:dyDescent="0.25">
      <c r="A1" s="8" t="s">
        <v>64</v>
      </c>
    </row>
    <row r="2" spans="1:11" x14ac:dyDescent="0.25">
      <c r="B2" s="11" t="str">
        <f>"~UC_Sets: R_E: "  &amp; _xlfn.TEXTJOIN(",",TRUE,Regions!C3)</f>
        <v>~UC_Sets: R_E: IE</v>
      </c>
    </row>
    <row r="3" spans="1:11" x14ac:dyDescent="0.25">
      <c r="B3" s="11" t="s">
        <v>73</v>
      </c>
    </row>
    <row r="4" spans="1:11" x14ac:dyDescent="0.25">
      <c r="G4" s="8" t="str">
        <f>IF(RIGHT(B2,1)&lt;&gt;" ","~UC_T","")</f>
        <v>~UC_T</v>
      </c>
    </row>
    <row r="5" spans="1:11" x14ac:dyDescent="0.25">
      <c r="B5" s="12" t="s">
        <v>61</v>
      </c>
      <c r="C5" s="13" t="s">
        <v>62</v>
      </c>
      <c r="D5" s="13" t="s">
        <v>71</v>
      </c>
      <c r="E5" s="13" t="s">
        <v>77</v>
      </c>
      <c r="F5" s="13" t="s">
        <v>72</v>
      </c>
      <c r="G5" s="13" t="s">
        <v>0</v>
      </c>
      <c r="H5" s="14" t="s">
        <v>86</v>
      </c>
      <c r="I5" s="14" t="s">
        <v>85</v>
      </c>
      <c r="J5" s="10" t="s">
        <v>87</v>
      </c>
      <c r="K5" s="12" t="s">
        <v>63</v>
      </c>
    </row>
    <row r="6" spans="1:11" x14ac:dyDescent="0.25">
      <c r="B6" s="9" t="s">
        <v>69</v>
      </c>
      <c r="C6" s="9"/>
      <c r="D6" s="9"/>
      <c r="E6" s="9"/>
      <c r="F6" s="9"/>
      <c r="G6" s="9"/>
      <c r="H6" s="9"/>
      <c r="I6" s="9"/>
      <c r="J6" s="9" t="s">
        <v>70</v>
      </c>
      <c r="K6" s="15"/>
    </row>
    <row r="7" spans="1:11" x14ac:dyDescent="0.25">
      <c r="B7" s="8" t="str">
        <f>VLOOKUP(B$5, config!$B$4:$F$14,2,FALSE) &amp; "_Single"</f>
        <v>UC_NetZero_CO2_2050_Single</v>
      </c>
      <c r="C7" s="8" t="str">
        <f>VLOOKUP(C$5, config!$B$4:$F$14,2,FALSE)</f>
        <v>*CO2*,-*CO2S</v>
      </c>
      <c r="D7" s="8" t="str">
        <f>VLOOKUP(D$5, config!$B$4:$F$14,2,FALSE)</f>
        <v>ENV</v>
      </c>
      <c r="F7" s="8">
        <f>VLOOKUP(F$5, config!$B$4:$F$14,2,FALSE)</f>
        <v>2025</v>
      </c>
      <c r="G7" s="8" t="str">
        <f>VLOOKUP(G$5, config!$B$4:$F$14,2,FALSE)</f>
        <v>UP</v>
      </c>
      <c r="H7" s="8">
        <f>VLOOKUP(H$5, config!$B$4:$F$14,2,FALSE)</f>
        <v>1</v>
      </c>
      <c r="J7" s="8">
        <f>VLOOKUP("Value", config!$B$4:$F$14,2,FALSE)</f>
        <v>29977</v>
      </c>
      <c r="K7" s="8" t="str">
        <f>VLOOKUP(K$5, config!$B$4:$F$14,2,FALSE) &amp; " - Single"</f>
        <v>Net Zero CO2 by 2050 - Single</v>
      </c>
    </row>
    <row r="8" spans="1:11" x14ac:dyDescent="0.25">
      <c r="C8" s="8" t="str">
        <f>VLOOKUP(C$5, config!$B$4:$F$14,2,FALSE)</f>
        <v>*CO2*,-*CO2S</v>
      </c>
      <c r="D8" s="8" t="str">
        <f>VLOOKUP(D$5, config!$B$4:$F$14,2,FALSE)</f>
        <v>ENV</v>
      </c>
      <c r="E8" s="8" t="str">
        <f>VLOOKUP(E$5, config!$B$4:$F$14,2,FALSE)</f>
        <v>T-A*INT*,T-NAV*</v>
      </c>
      <c r="F8" s="8">
        <f>VLOOKUP(F$5, config!$B$4:$F$14,2,FALSE)</f>
        <v>2025</v>
      </c>
      <c r="I8" s="8">
        <f>VLOOKUP(I$5, config!$B$4:$F$14,2,FALSE)</f>
        <v>-1</v>
      </c>
    </row>
    <row r="9" spans="1:11" x14ac:dyDescent="0.25">
      <c r="C9" s="8" t="str">
        <f>VLOOKUP(C$5, config!$B$4:$F$14,3,FALSE)</f>
        <v>*CO2*,-*CO2S</v>
      </c>
      <c r="D9" s="8" t="str">
        <f>VLOOKUP(D$5, config!$B$4:$F$14,3,FALSE)</f>
        <v>ENV</v>
      </c>
      <c r="F9" s="8">
        <f>VLOOKUP(F$5, config!$B$4:$F$14,3,FALSE)</f>
        <v>2030</v>
      </c>
      <c r="G9" s="8" t="str">
        <f>VLOOKUP(G$5, config!$B$4:$F$14,3,FALSE)</f>
        <v>UP</v>
      </c>
      <c r="H9" s="8">
        <f>VLOOKUP(H$5, config!$B$4:$F$14,3,FALSE)</f>
        <v>1</v>
      </c>
      <c r="J9" s="8">
        <f>VLOOKUP("Value", config!$B$4:$F$14,3,FALSE)</f>
        <v>19600</v>
      </c>
    </row>
    <row r="10" spans="1:11" x14ac:dyDescent="0.25">
      <c r="C10" s="8" t="str">
        <f>VLOOKUP(C$5, config!$B$4:$F$14,3,FALSE)</f>
        <v>*CO2*,-*CO2S</v>
      </c>
      <c r="D10" s="8" t="str">
        <f>VLOOKUP(D$5, config!$B$4:$F$14,3,FALSE)</f>
        <v>ENV</v>
      </c>
      <c r="E10" s="8" t="str">
        <f>VLOOKUP(E$5, config!$B$4:$F$14,3,FALSE)</f>
        <v>T-A*INT*,T-NAV*</v>
      </c>
      <c r="F10" s="8">
        <f>VLOOKUP(F$5, config!$B$4:$F$14,3,FALSE)</f>
        <v>2030</v>
      </c>
      <c r="I10" s="8">
        <f>VLOOKUP(I$5, config!$B$4:$F$14,3,FALSE)</f>
        <v>-1</v>
      </c>
    </row>
    <row r="11" spans="1:11" x14ac:dyDescent="0.25">
      <c r="C11" s="8" t="str">
        <f>VLOOKUP(C$5, config!$B$4:$F$14,4,FALSE)</f>
        <v>*CO2*,-*CO2S</v>
      </c>
      <c r="D11" s="8" t="str">
        <f>VLOOKUP(D$5, config!$B$4:$F$14,4,FALSE)</f>
        <v>ENV</v>
      </c>
      <c r="F11" s="8">
        <f>VLOOKUP(F$5, config!$B$4:$F$14,4,FALSE)</f>
        <v>2050</v>
      </c>
      <c r="G11" s="8" t="str">
        <f>VLOOKUP(G$5, config!$B$4:$F$14,4,FALSE)</f>
        <v>UP</v>
      </c>
      <c r="H11" s="8">
        <f>VLOOKUP(H$5, config!$B$4:$F$14,4,FALSE)</f>
        <v>1</v>
      </c>
      <c r="J11" s="8">
        <f>VLOOKUP("Value", config!$B$4:$F$14,4,FALSE)</f>
        <v>0</v>
      </c>
    </row>
    <row r="12" spans="1:11" x14ac:dyDescent="0.25">
      <c r="C12" s="8" t="str">
        <f>VLOOKUP(C$5, config!$B$4:$F$14,4,FALSE)</f>
        <v>*CO2*,-*CO2S</v>
      </c>
      <c r="D12" s="8" t="str">
        <f>VLOOKUP(D$5, config!$B$4:$F$14,4,FALSE)</f>
        <v>ENV</v>
      </c>
      <c r="E12" s="8" t="str">
        <f>VLOOKUP(E$5, config!$B$4:$F$14,4,FALSE)</f>
        <v>T-A*INT*,T-NAV*</v>
      </c>
      <c r="F12" s="8">
        <f>VLOOKUP(F$5, config!$B$4:$F$14,4,FALSE)</f>
        <v>2050</v>
      </c>
      <c r="I12" s="8">
        <f>VLOOKUP(I$5, config!$B$4:$F$14,4,FALSE)</f>
        <v>-1</v>
      </c>
    </row>
    <row r="13" spans="1:11" x14ac:dyDescent="0.25">
      <c r="F13" s="8">
        <f>VLOOKUP(F$5, config!$B$4:$F$14,5,FALSE)</f>
        <v>0</v>
      </c>
      <c r="J13" s="8">
        <f>VLOOKUP("Value", config!$B$4:$F$14,5,FALSE)</f>
        <v>5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C2971-91FC-4261-B0BB-58C7F43C1746}">
  <sheetPr codeName="Sheet3"/>
  <dimension ref="A1:K13"/>
  <sheetViews>
    <sheetView tabSelected="1" workbookViewId="0">
      <selection activeCell="K29" sqref="K29"/>
    </sheetView>
  </sheetViews>
  <sheetFormatPr defaultRowHeight="15" x14ac:dyDescent="0.25"/>
  <cols>
    <col min="1" max="1" width="9.140625" style="8"/>
    <col min="2" max="2" width="27.28515625" style="8" customWidth="1"/>
    <col min="3" max="3" width="13.5703125" style="8" bestFit="1" customWidth="1"/>
    <col min="4" max="4" width="8.85546875" style="8" bestFit="1" customWidth="1"/>
    <col min="5" max="5" width="16.42578125" style="8" bestFit="1" customWidth="1"/>
    <col min="6" max="6" width="5.140625" style="8" bestFit="1" customWidth="1"/>
    <col min="7" max="7" width="8.85546875" style="8" bestFit="1" customWidth="1"/>
    <col min="8" max="8" width="12.42578125" style="8" bestFit="1" customWidth="1"/>
    <col min="9" max="9" width="8.28515625" style="8" bestFit="1" customWidth="1"/>
    <col min="10" max="10" width="10.7109375" style="8" bestFit="1" customWidth="1"/>
    <col min="11" max="11" width="26.5703125" style="8" bestFit="1" customWidth="1"/>
    <col min="12" max="16384" width="9.140625" style="8"/>
  </cols>
  <sheetData>
    <row r="1" spans="1:11" x14ac:dyDescent="0.25">
      <c r="A1" s="8" t="s">
        <v>65</v>
      </c>
    </row>
    <row r="2" spans="1:11" x14ac:dyDescent="0.25">
      <c r="B2" s="11" t="str">
        <f>"~UC_Sets: R_S: " &amp; _xlfn.TEXTJOIN(",",TRUE,Regions!D3:AD3)</f>
        <v>~UC_Sets: R_S: National,IE-CW,IE-D,IE-KE,IE-KK,IE-LS,IE-LD,IE-LH,IE-MH,IE-OY,IE-WH,IE-WX,IE-WW,IE-CE,IE-CO,IE-KY,IE-LK,IE-TA,IE-WD,IE-G,IE-LM,IE-MO,IE-RN,IE-SO,IE-CN,IE-DL,IE-MN</v>
      </c>
    </row>
    <row r="3" spans="1:11" x14ac:dyDescent="0.25">
      <c r="B3" s="11" t="s">
        <v>73</v>
      </c>
    </row>
    <row r="4" spans="1:11" x14ac:dyDescent="0.25">
      <c r="G4" s="8" t="str">
        <f>IF(RIGHT(B2,1)&lt;&gt;" ","~UC_T","")</f>
        <v>~UC_T</v>
      </c>
    </row>
    <row r="5" spans="1:11" x14ac:dyDescent="0.25">
      <c r="B5" s="12" t="s">
        <v>61</v>
      </c>
      <c r="C5" s="13" t="s">
        <v>62</v>
      </c>
      <c r="D5" s="13" t="s">
        <v>71</v>
      </c>
      <c r="E5" s="13" t="s">
        <v>77</v>
      </c>
      <c r="F5" s="13" t="s">
        <v>72</v>
      </c>
      <c r="G5" s="13" t="s">
        <v>0</v>
      </c>
      <c r="H5" s="14" t="s">
        <v>86</v>
      </c>
      <c r="I5" s="14" t="s">
        <v>85</v>
      </c>
      <c r="J5" s="10" t="s">
        <v>88</v>
      </c>
      <c r="K5" s="12" t="s">
        <v>63</v>
      </c>
    </row>
    <row r="6" spans="1:11" x14ac:dyDescent="0.25">
      <c r="B6" s="9" t="s">
        <v>69</v>
      </c>
      <c r="C6" s="9"/>
      <c r="D6" s="9"/>
      <c r="E6" s="9"/>
      <c r="F6" s="9"/>
      <c r="G6" s="9"/>
      <c r="H6" s="9"/>
      <c r="I6" s="9"/>
      <c r="J6" s="9" t="s">
        <v>70</v>
      </c>
      <c r="K6" s="9"/>
    </row>
    <row r="7" spans="1:11" x14ac:dyDescent="0.25">
      <c r="B7" s="8" t="str">
        <f>VLOOKUP(B$5, config!$B$4:$F$14,2,FALSE) &amp; "_Multi"</f>
        <v>UC_NetZero_CO2_2050_Multi</v>
      </c>
      <c r="C7" s="8" t="str">
        <f>VLOOKUP(C$5, config!$B$4:$F$14,2,FALSE)</f>
        <v>*CO2*,-*CO2S</v>
      </c>
      <c r="D7" s="8" t="str">
        <f>VLOOKUP(D$5, config!$B$4:$F$14,2,FALSE)</f>
        <v>ENV</v>
      </c>
      <c r="F7" s="8">
        <f>VLOOKUP(F$5, config!$B$4:$F$14,2,FALSE)</f>
        <v>2025</v>
      </c>
      <c r="G7" s="8" t="str">
        <f>VLOOKUP(G$5, config!$B$4:$F$14,2,FALSE)</f>
        <v>UP</v>
      </c>
      <c r="H7" s="8">
        <f>VLOOKUP(H$5, config!$B$4:$F$14,2,FALSE)</f>
        <v>1</v>
      </c>
      <c r="J7" s="8">
        <f>VLOOKUP("Value", config!$B$4:$F$14,2,FALSE)</f>
        <v>29977</v>
      </c>
      <c r="K7" s="8" t="str">
        <f>VLOOKUP(K$5, config!$B$4:$F$14,2,FALSE) &amp; " - Multi"</f>
        <v>Net Zero CO2 by 2050 - Multi</v>
      </c>
    </row>
    <row r="8" spans="1:11" x14ac:dyDescent="0.25">
      <c r="C8" s="8" t="str">
        <f>VLOOKUP(C$5, config!$B$4:$F$14,2,FALSE)</f>
        <v>*CO2*,-*CO2S</v>
      </c>
      <c r="D8" s="8" t="str">
        <f>VLOOKUP(D$5, config!$B$4:$F$14,2,FALSE)</f>
        <v>ENV</v>
      </c>
      <c r="E8" s="8" t="str">
        <f>VLOOKUP(E$5, config!$B$4:$F$14,2,FALSE)</f>
        <v>T-A*INT*,T-NAV*</v>
      </c>
      <c r="F8" s="8">
        <f>VLOOKUP(F$5, config!$B$4:$F$14,2,FALSE)</f>
        <v>2025</v>
      </c>
      <c r="I8" s="8">
        <f>VLOOKUP(I$5, config!$B$4:$F$14,2,FALSE)</f>
        <v>-1</v>
      </c>
    </row>
    <row r="9" spans="1:11" x14ac:dyDescent="0.25">
      <c r="C9" s="8" t="str">
        <f>VLOOKUP(C$5, config!$B$4:$F$14,3,FALSE)</f>
        <v>*CO2*,-*CO2S</v>
      </c>
      <c r="D9" s="8" t="str">
        <f>VLOOKUP(D$5, config!$B$4:$F$14,3,FALSE)</f>
        <v>ENV</v>
      </c>
      <c r="F9" s="8">
        <f>VLOOKUP(F$5, config!$B$4:$F$14,3,FALSE)</f>
        <v>2030</v>
      </c>
      <c r="G9" s="8" t="str">
        <f>VLOOKUP(G$5, config!$B$4:$F$14,3,FALSE)</f>
        <v>UP</v>
      </c>
      <c r="H9" s="8">
        <f>VLOOKUP(H$5, config!$B$4:$F$14,3,FALSE)</f>
        <v>1</v>
      </c>
      <c r="J9" s="8">
        <f>VLOOKUP("Value", config!$B$4:$F$14,3,FALSE)</f>
        <v>19600</v>
      </c>
    </row>
    <row r="10" spans="1:11" x14ac:dyDescent="0.25">
      <c r="C10" s="8" t="str">
        <f>VLOOKUP(C$5, config!$B$4:$F$14,3,FALSE)</f>
        <v>*CO2*,-*CO2S</v>
      </c>
      <c r="D10" s="8" t="str">
        <f>VLOOKUP(D$5, config!$B$4:$F$14,3,FALSE)</f>
        <v>ENV</v>
      </c>
      <c r="E10" s="8" t="str">
        <f>VLOOKUP(E$5, config!$B$4:$F$14,3,FALSE)</f>
        <v>T-A*INT*,T-NAV*</v>
      </c>
      <c r="F10" s="8">
        <f>VLOOKUP(F$5, config!$B$4:$F$14,3,FALSE)</f>
        <v>2030</v>
      </c>
      <c r="I10" s="8">
        <f>VLOOKUP(I$5, config!$B$4:$F$14,3,FALSE)</f>
        <v>-1</v>
      </c>
    </row>
    <row r="11" spans="1:11" x14ac:dyDescent="0.25">
      <c r="C11" s="8" t="str">
        <f>VLOOKUP(C$5, config!$B$4:$F$14,4,FALSE)</f>
        <v>*CO2*,-*CO2S</v>
      </c>
      <c r="D11" s="8" t="str">
        <f>VLOOKUP(D$5, config!$B$4:$F$14,4,FALSE)</f>
        <v>ENV</v>
      </c>
      <c r="F11" s="8">
        <f>VLOOKUP(F$5, config!$B$4:$F$14,4,FALSE)</f>
        <v>2050</v>
      </c>
      <c r="G11" s="8" t="str">
        <f>VLOOKUP(G$5, config!$B$4:$F$14,4,FALSE)</f>
        <v>UP</v>
      </c>
      <c r="H11" s="8">
        <f>VLOOKUP(H$5, config!$B$4:$F$14,4,FALSE)</f>
        <v>1</v>
      </c>
      <c r="J11" s="8">
        <f>VLOOKUP("Value", config!$B$4:$F$14,4,FALSE)</f>
        <v>0</v>
      </c>
    </row>
    <row r="12" spans="1:11" x14ac:dyDescent="0.25">
      <c r="C12" s="8" t="str">
        <f>VLOOKUP(C$5, config!$B$4:$F$14,4,FALSE)</f>
        <v>*CO2*,-*CO2S</v>
      </c>
      <c r="D12" s="8" t="str">
        <f>VLOOKUP(D$5, config!$B$4:$F$14,4,FALSE)</f>
        <v>ENV</v>
      </c>
      <c r="E12" s="8" t="str">
        <f>VLOOKUP(E$5, config!$B$4:$F$14,4,FALSE)</f>
        <v>T-A*INT*,T-NAV*</v>
      </c>
      <c r="F12" s="8">
        <f>VLOOKUP(F$5, config!$B$4:$F$14,4,FALSE)</f>
        <v>2050</v>
      </c>
      <c r="I12" s="8">
        <f>VLOOKUP(I$5, config!$B$4:$F$14,4,FALSE)</f>
        <v>-1</v>
      </c>
    </row>
    <row r="13" spans="1:11" x14ac:dyDescent="0.25">
      <c r="F13" s="8">
        <f>VLOOKUP(F$5, config!$B$4:$F$14,5,FALSE)</f>
        <v>0</v>
      </c>
      <c r="J13" s="8">
        <f>VLOOKUP("Value", config!$B$4:$F$14,5,FALSE)</f>
        <v>5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14F01-B0DB-448B-9217-DEB90E2D1CCA}">
  <sheetPr codeName="Sheet4"/>
  <dimension ref="B2:H4"/>
  <sheetViews>
    <sheetView workbookViewId="0">
      <selection activeCell="L29" sqref="L29"/>
    </sheetView>
  </sheetViews>
  <sheetFormatPr defaultRowHeight="15" x14ac:dyDescent="0.25"/>
  <cols>
    <col min="2" max="2" width="10.140625" bestFit="1" customWidth="1"/>
    <col min="4" max="4" width="13.7109375" bestFit="1" customWidth="1"/>
    <col min="5" max="5" width="5.140625" bestFit="1" customWidth="1"/>
    <col min="6" max="6" width="10.140625" bestFit="1" customWidth="1"/>
  </cols>
  <sheetData>
    <row r="2" spans="2:8" x14ac:dyDescent="0.25">
      <c r="B2" s="16" t="s">
        <v>79</v>
      </c>
      <c r="C2" s="8"/>
      <c r="D2" s="8"/>
      <c r="E2" s="8"/>
      <c r="F2" s="8"/>
      <c r="G2" s="8"/>
      <c r="H2" s="8"/>
    </row>
    <row r="3" spans="2:8" ht="15.75" thickBot="1" x14ac:dyDescent="0.3">
      <c r="B3" s="17" t="s">
        <v>80</v>
      </c>
      <c r="C3" s="17" t="s">
        <v>0</v>
      </c>
      <c r="D3" s="17" t="s">
        <v>81</v>
      </c>
      <c r="E3" s="17" t="s">
        <v>72</v>
      </c>
      <c r="F3" s="17" t="s">
        <v>62</v>
      </c>
      <c r="G3" s="18" t="str">
        <f>Regions!C3</f>
        <v>IE</v>
      </c>
      <c r="H3" s="18" t="str">
        <f>Regions!D3</f>
        <v>National</v>
      </c>
    </row>
    <row r="4" spans="2:8" x14ac:dyDescent="0.25">
      <c r="B4" s="8"/>
      <c r="C4" s="10" t="s">
        <v>82</v>
      </c>
      <c r="D4" s="8" t="s">
        <v>83</v>
      </c>
      <c r="E4" s="8">
        <v>0</v>
      </c>
      <c r="F4" s="8" t="s">
        <v>84</v>
      </c>
      <c r="G4" s="19">
        <v>-1</v>
      </c>
      <c r="H4" s="19">
        <f>G4</f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Regions</vt:lpstr>
      <vt:lpstr>config</vt:lpstr>
      <vt:lpstr>single</vt:lpstr>
      <vt:lpstr>multi</vt:lpstr>
      <vt:lpstr>negative_CO2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Olex</cp:lastModifiedBy>
  <dcterms:created xsi:type="dcterms:W3CDTF">2009-05-27T15:40:55Z</dcterms:created>
  <dcterms:modified xsi:type="dcterms:W3CDTF">2021-11-09T20:25:50Z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859569251537322</vt:r8>
  </property>
</Properties>
</file>