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193C012-B9E2-4909-B4B2-8E7C76B0D935}" xr6:coauthVersionLast="45" xr6:coauthVersionMax="46" xr10:uidLastSave="{00000000-0000-0000-0000-000000000000}"/>
  <bookViews>
    <workbookView xWindow="2868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3" i="55" l="1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U10" i="55"/>
  <c r="V9" i="55"/>
  <c r="W9" i="55"/>
  <c r="X9" i="55"/>
  <c r="U9" i="55"/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54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W46" i="55"/>
  <c r="U46" i="55"/>
  <c r="V46" i="55"/>
  <c r="W45" i="55"/>
  <c r="X45" i="55"/>
  <c r="V45" i="55"/>
  <c r="X48" i="55"/>
  <c r="W47" i="55"/>
  <c r="W4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<sst xmlns="http://schemas.openxmlformats.org/spreadsheetml/2006/main" count="3463" uniqueCount="1049">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</sst>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1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4" t="s">
        <v>468</v>
      </c>
      <c r="B17" s="484"/>
      <c r="C17" s="484"/>
      <c r="D17" s="484"/>
      <c r="E17" s="484"/>
      <c r="F17" s="484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5" t="s">
        <v>470</v>
      </c>
      <c r="C20" s="485"/>
      <c r="D20" s="485"/>
      <c r="E20" s="485"/>
      <c r="F20" s="485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6" t="s">
        <v>1</v>
      </c>
      <c r="C21" s="486"/>
      <c r="D21" s="486"/>
      <c r="E21" s="486"/>
      <c r="F21" s="486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6" t="s">
        <v>58</v>
      </c>
      <c r="C22" s="486"/>
      <c r="D22" s="486"/>
      <c r="E22" s="486"/>
      <c r="F22" s="486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7"/>
      <c r="B25" s="487"/>
      <c r="C25" s="487"/>
      <c r="D25" s="487"/>
      <c r="E25" s="487"/>
      <c r="F25" s="487"/>
      <c r="G25" s="3"/>
      <c r="H25" s="3"/>
    </row>
    <row r="26" spans="1:14" ht="17.25" customHeight="1" x14ac:dyDescent="0.2">
      <c r="A26" s="483"/>
      <c r="B26" s="483"/>
      <c r="C26" s="483"/>
      <c r="D26" s="483"/>
      <c r="E26" s="483"/>
      <c r="F26" s="483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8" t="s">
        <v>4</v>
      </c>
      <c r="C2" s="489"/>
      <c r="D2" s="489"/>
      <c r="E2" s="490"/>
      <c r="G2" s="488" t="s">
        <v>5</v>
      </c>
      <c r="H2" s="490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91" t="s">
        <v>80</v>
      </c>
      <c r="C20" s="492"/>
      <c r="D20" s="492"/>
      <c r="E20" s="493"/>
      <c r="G20" s="488" t="s">
        <v>14</v>
      </c>
      <c r="H20" s="490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8" t="s">
        <v>88</v>
      </c>
      <c r="C38" s="489"/>
      <c r="D38" s="489"/>
      <c r="E38" s="490"/>
      <c r="G38" s="494" t="s">
        <v>82</v>
      </c>
      <c r="H38" s="495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 t="s">
        <v>1047</v>
      </c>
      <c r="H40" s="266" t="s">
        <v>1048</v>
      </c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6" t="s">
        <v>717</v>
      </c>
      <c r="X3" s="496"/>
      <c r="Y3" s="496"/>
      <c r="Z3" s="496"/>
      <c r="AA3" s="496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500" t="s">
        <v>339</v>
      </c>
      <c r="I4" s="501"/>
      <c r="J4" s="501"/>
      <c r="K4" s="502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3" t="s">
        <v>695</v>
      </c>
      <c r="I5" s="504"/>
      <c r="J5" s="504"/>
      <c r="K5" s="505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7" t="s">
        <v>695</v>
      </c>
      <c r="I11" s="498"/>
      <c r="J11" s="498"/>
      <c r="K11" s="499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7" t="s">
        <v>695</v>
      </c>
      <c r="I17" s="498"/>
      <c r="J17" s="498"/>
      <c r="K17" s="499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E3" zoomScale="80" zoomScaleNormal="80" workbookViewId="0">
      <selection activeCell="U16" sqref="U1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6" t="s">
        <v>758</v>
      </c>
      <c r="H4" s="507"/>
      <c r="I4" s="507"/>
      <c r="J4" s="508"/>
      <c r="K4" s="506" t="s">
        <v>336</v>
      </c>
      <c r="L4" s="507"/>
      <c r="M4" s="507"/>
      <c r="N4" s="508"/>
      <c r="O4" s="506" t="s">
        <v>337</v>
      </c>
      <c r="P4" s="507"/>
      <c r="Q4" s="507"/>
      <c r="R4" s="508"/>
      <c r="S4" s="506" t="s">
        <v>338</v>
      </c>
      <c r="T4" s="508"/>
      <c r="U4" s="500" t="s">
        <v>339</v>
      </c>
      <c r="V4" s="501"/>
      <c r="W4" s="501"/>
      <c r="X4" s="502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3" t="s">
        <v>55</v>
      </c>
      <c r="H6" s="504"/>
      <c r="I6" s="504"/>
      <c r="J6" s="505"/>
      <c r="K6" s="504" t="s">
        <v>55</v>
      </c>
      <c r="L6" s="504"/>
      <c r="M6" s="504"/>
      <c r="N6" s="505"/>
      <c r="O6" s="503" t="s">
        <v>55</v>
      </c>
      <c r="P6" s="504"/>
      <c r="Q6" s="504"/>
      <c r="R6" s="505"/>
      <c r="S6" s="503" t="s">
        <v>312</v>
      </c>
      <c r="T6" s="505"/>
      <c r="U6" s="503" t="s">
        <v>1007</v>
      </c>
      <c r="V6" s="504"/>
      <c r="W6" s="504"/>
      <c r="X6" s="505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481">
        <f>U9*1.3</f>
        <v>3.6270000000000002</v>
      </c>
      <c r="V7" s="481">
        <f t="shared" ref="V7:X7" si="0">V9*1.3</f>
        <v>3.6270000000000002</v>
      </c>
      <c r="W7" s="481">
        <f t="shared" si="0"/>
        <v>3.6270000000000002</v>
      </c>
      <c r="X7" s="481">
        <f t="shared" si="0"/>
        <v>3.6270000000000002</v>
      </c>
      <c r="Y7" s="481">
        <v>0.12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1">H8*0.7</f>
        <v>0.7</v>
      </c>
      <c r="Q8" s="338">
        <f t="shared" ref="Q8" si="2">I8*0.7</f>
        <v>0.7</v>
      </c>
      <c r="R8" s="339">
        <f t="shared" ref="R8" si="3">J8*0.7</f>
        <v>0.7</v>
      </c>
      <c r="S8" s="100">
        <v>20</v>
      </c>
      <c r="T8" s="71"/>
      <c r="U8" s="482">
        <f>U10*1.3</f>
        <v>3.6576075949367097</v>
      </c>
      <c r="V8" s="482">
        <f t="shared" ref="V8:X8" si="4">V10*1.3</f>
        <v>3.6576075949367097</v>
      </c>
      <c r="W8" s="482">
        <f t="shared" si="4"/>
        <v>3.6576075949367097</v>
      </c>
      <c r="X8" s="482">
        <f t="shared" si="4"/>
        <v>3.6576075949367097</v>
      </c>
      <c r="Y8" s="482">
        <v>0.12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5">C8</f>
        <v>R-SW_Apt_KER_N1</v>
      </c>
      <c r="AK8" s="152" t="str">
        <f t="shared" ref="AK8:AK13" si="6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481">
        <f>2.79</f>
        <v>2.79</v>
      </c>
      <c r="V9" s="481">
        <f t="shared" ref="V9:X11" si="7">2.79</f>
        <v>2.79</v>
      </c>
      <c r="W9" s="481">
        <f t="shared" si="7"/>
        <v>2.79</v>
      </c>
      <c r="X9" s="481">
        <f t="shared" si="7"/>
        <v>2.79</v>
      </c>
      <c r="Y9" s="481">
        <v>0.12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5"/>
        <v>R-SH_Apt_GAS_N1</v>
      </c>
      <c r="AK9" s="152" t="str">
        <f t="shared" si="6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8">H10*0.7</f>
        <v>0.7</v>
      </c>
      <c r="Q10" s="338">
        <f t="shared" ref="Q10" si="9">I10*0.7</f>
        <v>0.7</v>
      </c>
      <c r="R10" s="339">
        <f t="shared" ref="R10" si="10">J10*0.7</f>
        <v>0.7</v>
      </c>
      <c r="S10" s="100">
        <v>22</v>
      </c>
      <c r="T10" s="71"/>
      <c r="U10" s="482">
        <f>U9*($T$146/$T$145)</f>
        <v>2.8135443037974688</v>
      </c>
      <c r="V10" s="482">
        <f t="shared" ref="V10:X10" si="11">V9*($T$146/$T$145)</f>
        <v>2.8135443037974688</v>
      </c>
      <c r="W10" s="482">
        <f t="shared" si="11"/>
        <v>2.8135443037974688</v>
      </c>
      <c r="X10" s="482">
        <f t="shared" si="11"/>
        <v>2.8135443037974688</v>
      </c>
      <c r="Y10" s="482">
        <v>0.12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5"/>
        <v>R-SW_Apt_GAS_N1</v>
      </c>
      <c r="AK10" s="152" t="str">
        <f t="shared" si="6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481">
        <f>2.79</f>
        <v>2.79</v>
      </c>
      <c r="V11" s="481">
        <f t="shared" si="7"/>
        <v>2.79</v>
      </c>
      <c r="W11" s="481">
        <f t="shared" si="7"/>
        <v>2.79</v>
      </c>
      <c r="X11" s="481">
        <f t="shared" si="7"/>
        <v>2.79</v>
      </c>
      <c r="Y11" s="481">
        <v>0.12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5"/>
        <v>R-SH_Apt_LPG_N1</v>
      </c>
      <c r="AK11" s="152" t="str">
        <f t="shared" si="6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12">H12*0.7</f>
        <v>0.7</v>
      </c>
      <c r="Q12" s="338">
        <f t="shared" si="12"/>
        <v>0.7</v>
      </c>
      <c r="R12" s="339">
        <f t="shared" si="12"/>
        <v>0.7</v>
      </c>
      <c r="S12" s="100">
        <v>22</v>
      </c>
      <c r="T12" s="71"/>
      <c r="U12" s="482">
        <f>U11*($T$146/$T$145)</f>
        <v>2.8135443037974688</v>
      </c>
      <c r="V12" s="482">
        <f t="shared" ref="V12:X12" si="13">V11*($T$146/$T$145)</f>
        <v>2.8135443037974688</v>
      </c>
      <c r="W12" s="482">
        <f t="shared" si="13"/>
        <v>2.8135443037974688</v>
      </c>
      <c r="X12" s="482">
        <f t="shared" si="13"/>
        <v>2.8135443037974688</v>
      </c>
      <c r="Y12" s="482">
        <v>0.12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5"/>
        <v>R-SW_Apt_LPG_N1</v>
      </c>
      <c r="AK12" s="152" t="str">
        <f t="shared" si="6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481">
        <v>6.25</v>
      </c>
      <c r="V13" s="481">
        <v>6.25</v>
      </c>
      <c r="W13" s="481">
        <f>V13*1.1</f>
        <v>6.8750000000000009</v>
      </c>
      <c r="X13" s="481">
        <f>V13*1.1</f>
        <v>6.8750000000000009</v>
      </c>
      <c r="Y13" s="481">
        <v>0.25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5"/>
        <v>R-SH_Apt_WOO_N1</v>
      </c>
      <c r="AK13" s="152" t="str">
        <f t="shared" si="6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14">G14*0.7</f>
        <v>0.7</v>
      </c>
      <c r="P14" s="338">
        <f t="shared" si="14"/>
        <v>0.7</v>
      </c>
      <c r="Q14" s="338">
        <f t="shared" si="14"/>
        <v>0.7</v>
      </c>
      <c r="R14" s="339">
        <f t="shared" si="14"/>
        <v>0.7</v>
      </c>
      <c r="S14" s="100">
        <v>20</v>
      </c>
      <c r="T14" s="71"/>
      <c r="U14" s="482">
        <f>(JRC_Data!BB11/1000)*($T$146/$T$147)</f>
        <v>6.6663223140495873</v>
      </c>
      <c r="V14" s="482">
        <f>(JRC_Data!BC11/1000)*($T$146/$T$147)</f>
        <v>6.6663223140495873</v>
      </c>
      <c r="W14" s="482">
        <f>(JRC_Data!BD11/1000)*($T$146/$T$147)</f>
        <v>7.4070247933884303</v>
      </c>
      <c r="X14" s="482">
        <f>(JRC_Data!BE11/1000)*($T$146/$T$147)</f>
        <v>7.4070247933884303</v>
      </c>
      <c r="Y14" s="482">
        <v>0.25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5">C18</f>
        <v>R-SH_Apt_ELC_HPN1</v>
      </c>
      <c r="AK16" s="150" t="str">
        <f t="shared" si="15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5"/>
        <v>R-HC_Apt_ELC_HPN1</v>
      </c>
      <c r="AK17" s="152" t="str">
        <f t="shared" si="15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5"/>
        <v>R-SH_Apt_ELC_HPN2</v>
      </c>
      <c r="AK18" s="152" t="str">
        <f t="shared" si="15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5"/>
        <v>R-SW_Apt_ELC_HPN1</v>
      </c>
      <c r="AK19" s="152" t="str">
        <f t="shared" si="15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6">H21*0.7</f>
        <v>0.76999999999999991</v>
      </c>
      <c r="Q21" s="70">
        <f t="shared" si="16"/>
        <v>0.86333333333333329</v>
      </c>
      <c r="R21" s="104">
        <f t="shared" si="16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7">H25*0.7</f>
        <v>0.75185185185185177</v>
      </c>
      <c r="Q25" s="67">
        <f t="shared" si="17"/>
        <v>0.88148148148148131</v>
      </c>
      <c r="R25" s="103">
        <f t="shared" si="17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8">H26*0.7</f>
        <v>0.8037037037037037</v>
      </c>
      <c r="Q26" s="73">
        <f t="shared" ref="Q26" si="19">I26*0.7</f>
        <v>0.8037037037037037</v>
      </c>
      <c r="R26" s="106">
        <f t="shared" ref="R26" si="20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21">C33</f>
        <v>R-WH_Apt_ELC_N1</v>
      </c>
      <c r="AK27" s="150" t="str">
        <f t="shared" si="21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22">H28*0.7</f>
        <v>0.73360000000000003</v>
      </c>
      <c r="Q28" s="348">
        <f t="shared" si="22"/>
        <v>0.76789999999999992</v>
      </c>
      <c r="R28" s="349">
        <f t="shared" si="22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21"/>
        <v>R-WH_Apt_SOL_N1</v>
      </c>
      <c r="AK28" s="152" t="str">
        <f t="shared" si="21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6" t="s">
        <v>335</v>
      </c>
      <c r="H42" s="507"/>
      <c r="I42" s="507"/>
      <c r="J42" s="508"/>
      <c r="K42" s="506" t="s">
        <v>336</v>
      </c>
      <c r="L42" s="507"/>
      <c r="M42" s="507"/>
      <c r="N42" s="508"/>
      <c r="O42" s="506" t="s">
        <v>337</v>
      </c>
      <c r="P42" s="507"/>
      <c r="Q42" s="507"/>
      <c r="R42" s="508"/>
      <c r="S42" s="506" t="s">
        <v>338</v>
      </c>
      <c r="T42" s="508"/>
      <c r="U42" s="500" t="s">
        <v>339</v>
      </c>
      <c r="V42" s="501"/>
      <c r="W42" s="501"/>
      <c r="X42" s="502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3" t="s">
        <v>55</v>
      </c>
      <c r="H44" s="504"/>
      <c r="I44" s="504"/>
      <c r="J44" s="505"/>
      <c r="K44" s="504" t="s">
        <v>55</v>
      </c>
      <c r="L44" s="504"/>
      <c r="M44" s="504"/>
      <c r="N44" s="505"/>
      <c r="O44" s="503" t="s">
        <v>55</v>
      </c>
      <c r="P44" s="504"/>
      <c r="Q44" s="504"/>
      <c r="R44" s="505"/>
      <c r="S44" s="509" t="s">
        <v>312</v>
      </c>
      <c r="T44" s="510"/>
      <c r="U44" s="509" t="s">
        <v>1007</v>
      </c>
      <c r="V44" s="511"/>
      <c r="W44" s="511"/>
      <c r="X44" s="510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23">H46*0.7</f>
        <v>0.7</v>
      </c>
      <c r="Q46" s="70">
        <f t="shared" ref="Q46:Q48" si="24">I46*0.7</f>
        <v>0.7</v>
      </c>
      <c r="R46" s="104">
        <f t="shared" ref="R46:R48" si="25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6">C46</f>
        <v>R-SW_Att_KER_N1</v>
      </c>
      <c r="AK46" s="152" t="str">
        <f t="shared" ref="AK46:AK56" si="27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23"/>
        <v>0.7</v>
      </c>
      <c r="Q47" s="76">
        <f t="shared" si="24"/>
        <v>0.7</v>
      </c>
      <c r="R47" s="105">
        <f t="shared" si="25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6"/>
        <v>R-SW_Att_KER_N2</v>
      </c>
      <c r="AK47" s="152" t="str">
        <f t="shared" si="27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23"/>
        <v>0.71749999999999992</v>
      </c>
      <c r="Q48" s="70">
        <f t="shared" si="24"/>
        <v>0.71749999999999992</v>
      </c>
      <c r="R48" s="104">
        <f t="shared" si="25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6"/>
        <v>R-SW_Att_KER_N3</v>
      </c>
      <c r="AK48" s="152" t="str">
        <f t="shared" si="27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6"/>
        <v>R-SH_Att_GAS_N1</v>
      </c>
      <c r="AK49" s="152" t="str">
        <f t="shared" si="27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8">H50*0.7</f>
        <v>0.7</v>
      </c>
      <c r="Q50" s="70">
        <f t="shared" ref="Q50:Q52" si="29">I50*0.7</f>
        <v>0.7</v>
      </c>
      <c r="R50" s="104">
        <f t="shared" ref="R50:R52" si="30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6"/>
        <v>R-SW_Att_GAS_N1</v>
      </c>
      <c r="AK50" s="152" t="str">
        <f t="shared" si="27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8"/>
        <v>0.7</v>
      </c>
      <c r="Q51" s="76">
        <f t="shared" si="29"/>
        <v>0.7</v>
      </c>
      <c r="R51" s="105">
        <f t="shared" si="30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6"/>
        <v>R-SW_Att_GAS_N2</v>
      </c>
      <c r="AK51" s="152" t="str">
        <f t="shared" si="27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8"/>
        <v>0.71749999999999992</v>
      </c>
      <c r="Q52" s="70">
        <f t="shared" si="29"/>
        <v>0.71749999999999992</v>
      </c>
      <c r="R52" s="104">
        <f t="shared" si="30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6"/>
        <v>R-SW_Att_GAS_N3</v>
      </c>
      <c r="AK52" s="152" t="str">
        <f t="shared" si="27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6"/>
        <v>R-SH_Att_LPG_N1</v>
      </c>
      <c r="AK53" s="152" t="str">
        <f t="shared" si="27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31">H54*0.7</f>
        <v>0.7</v>
      </c>
      <c r="Q54" s="70">
        <f t="shared" ref="Q54" si="32">I54*0.7</f>
        <v>0.7</v>
      </c>
      <c r="R54" s="104">
        <f t="shared" ref="R54" si="33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6"/>
        <v>R-SW_Att_LPG_N1</v>
      </c>
      <c r="AK54" s="152" t="str">
        <f t="shared" si="27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6"/>
        <v>R-SH_Att_WOO_N1</v>
      </c>
      <c r="AK55" s="152" t="str">
        <f t="shared" si="27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34">G56*0.7</f>
        <v>0.7</v>
      </c>
      <c r="P56" s="70">
        <f t="shared" si="34"/>
        <v>0.7</v>
      </c>
      <c r="Q56" s="70">
        <f t="shared" si="34"/>
        <v>0.7</v>
      </c>
      <c r="R56" s="104">
        <f t="shared" si="34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6"/>
        <v>R-SW_Att_WOO_N1</v>
      </c>
      <c r="AK56" s="155" t="str">
        <f t="shared" si="27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34"/>
        <v>0.7</v>
      </c>
      <c r="P57" s="76">
        <f t="shared" si="34"/>
        <v>0.7</v>
      </c>
      <c r="Q57" s="76">
        <f t="shared" si="34"/>
        <v>0.7</v>
      </c>
      <c r="R57" s="105">
        <f t="shared" si="34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5">C57</f>
        <v>*R-H_Apt_HVO_N1</v>
      </c>
      <c r="AK57" s="155" t="str">
        <f t="shared" ref="AK57:AK58" si="36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34"/>
        <v>0.7</v>
      </c>
      <c r="P58" s="73">
        <f t="shared" si="34"/>
        <v>0.7</v>
      </c>
      <c r="Q58" s="73">
        <f t="shared" si="34"/>
        <v>0.7</v>
      </c>
      <c r="R58" s="106">
        <f t="shared" si="34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5"/>
        <v>*R-H_Apt_HVO_N2</v>
      </c>
      <c r="AK58" s="155" t="str">
        <f t="shared" si="36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7">C62</f>
        <v>R-SH_Att_ELC_HPN1</v>
      </c>
      <c r="AK60" s="150" t="str">
        <f t="shared" si="37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7"/>
        <v>R-HC_Att_ELC_HPN1</v>
      </c>
      <c r="AK61" s="152" t="str">
        <f t="shared" si="37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7"/>
        <v>R-SH_Att_ELC_HPN2</v>
      </c>
      <c r="AK62" s="152" t="str">
        <f t="shared" si="37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7"/>
        <v>R-SW_Att_ELC_HPN1</v>
      </c>
      <c r="AK63" s="152" t="str">
        <f t="shared" si="37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7"/>
        <v>R-SW_Att_SOL_HPN2</v>
      </c>
      <c r="AK64" s="152" t="str">
        <f t="shared" si="37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8">H65*0.7</f>
        <v>0.76999999999999991</v>
      </c>
      <c r="Q65" s="70">
        <f t="shared" ref="Q65:Q66" si="39">I65*0.7</f>
        <v>0.86333333333333329</v>
      </c>
      <c r="R65" s="104">
        <f t="shared" ref="R65:R66" si="40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7"/>
        <v>R-SH_Att_ELC_HPN3</v>
      </c>
      <c r="AK65" s="152" t="str">
        <f t="shared" si="37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8"/>
        <v>0.77700000000000002</v>
      </c>
      <c r="Q66" s="76">
        <f t="shared" si="39"/>
        <v>0.83299999999999996</v>
      </c>
      <c r="R66" s="105">
        <f t="shared" si="40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7"/>
        <v>R-HC_Att_ELC_HPN2</v>
      </c>
      <c r="AK66" s="155" t="str">
        <f t="shared" si="37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41">H70*0.7</f>
        <v>0.75185185185185177</v>
      </c>
      <c r="Q70" s="341">
        <f t="shared" ref="Q70:Q71" si="42">I70*0.7</f>
        <v>0.88148148148148131</v>
      </c>
      <c r="R70" s="342">
        <f t="shared" ref="R70:R71" si="43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41"/>
        <v>0.8037037037037037</v>
      </c>
      <c r="Q71" s="348">
        <f t="shared" si="42"/>
        <v>0.8037037037037037</v>
      </c>
      <c r="R71" s="349">
        <f t="shared" si="43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44">C78</f>
        <v>R-WH_Att_ELC_N1</v>
      </c>
      <c r="AK72" s="150" t="str">
        <f t="shared" si="44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5">H73*0.7</f>
        <v>0.73360000000000003</v>
      </c>
      <c r="Q73" s="348">
        <f t="shared" ref="Q73" si="46">I73*0.7</f>
        <v>0.76789999999999992</v>
      </c>
      <c r="R73" s="349">
        <f t="shared" ref="R73" si="47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44"/>
        <v>R-WH_Att_SOL_N1</v>
      </c>
      <c r="AK73" s="152" t="str">
        <f t="shared" si="44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6" t="s">
        <v>335</v>
      </c>
      <c r="H88" s="507"/>
      <c r="I88" s="507"/>
      <c r="J88" s="508"/>
      <c r="K88" s="506" t="s">
        <v>336</v>
      </c>
      <c r="L88" s="507"/>
      <c r="M88" s="507"/>
      <c r="N88" s="508"/>
      <c r="O88" s="506" t="s">
        <v>337</v>
      </c>
      <c r="P88" s="507"/>
      <c r="Q88" s="507"/>
      <c r="R88" s="508"/>
      <c r="S88" s="506" t="s">
        <v>338</v>
      </c>
      <c r="T88" s="508"/>
      <c r="U88" s="500" t="s">
        <v>339</v>
      </c>
      <c r="V88" s="501"/>
      <c r="W88" s="501"/>
      <c r="X88" s="502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3" t="s">
        <v>55</v>
      </c>
      <c r="H90" s="504"/>
      <c r="I90" s="504"/>
      <c r="J90" s="505"/>
      <c r="K90" s="504" t="s">
        <v>55</v>
      </c>
      <c r="L90" s="504"/>
      <c r="M90" s="504"/>
      <c r="N90" s="505"/>
      <c r="O90" s="503" t="s">
        <v>55</v>
      </c>
      <c r="P90" s="504"/>
      <c r="Q90" s="504"/>
      <c r="R90" s="505"/>
      <c r="S90" s="509" t="s">
        <v>312</v>
      </c>
      <c r="T90" s="510"/>
      <c r="U90" s="509" t="s">
        <v>1007</v>
      </c>
      <c r="V90" s="511"/>
      <c r="W90" s="511"/>
      <c r="X90" s="510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8">H92*0.7</f>
        <v>0.7</v>
      </c>
      <c r="Q92" s="70">
        <f t="shared" ref="Q92:Q94" si="49">I92*0.7</f>
        <v>0.7</v>
      </c>
      <c r="R92" s="104">
        <f t="shared" ref="R92:R94" si="50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51">C92</f>
        <v>R-SW_Det_KER_N1</v>
      </c>
      <c r="AK92" s="152" t="str">
        <f t="shared" ref="AK92:AK104" si="52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8"/>
        <v>0.7</v>
      </c>
      <c r="Q93" s="76">
        <f t="shared" si="49"/>
        <v>0.7</v>
      </c>
      <c r="R93" s="105">
        <f t="shared" si="50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51"/>
        <v>R-SW_Det_KER_N2</v>
      </c>
      <c r="AK93" s="152" t="str">
        <f t="shared" si="52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8"/>
        <v>0.71749999999999992</v>
      </c>
      <c r="Q94" s="70">
        <f t="shared" si="49"/>
        <v>0.71749999999999992</v>
      </c>
      <c r="R94" s="104">
        <f t="shared" si="50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51"/>
        <v>R-SW_Det_KER_N3</v>
      </c>
      <c r="AK94" s="152" t="str">
        <f t="shared" si="52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51"/>
        <v>R-SH_Det_GAS_N1</v>
      </c>
      <c r="AK95" s="152" t="str">
        <f t="shared" si="52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53">H96*0.7</f>
        <v>0.7</v>
      </c>
      <c r="Q96" s="70">
        <f t="shared" ref="Q96:Q98" si="54">I96*0.7</f>
        <v>0.7</v>
      </c>
      <c r="R96" s="104">
        <f t="shared" ref="R96:R98" si="55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51"/>
        <v>R-SW_Det_GAS_N1</v>
      </c>
      <c r="AK96" s="152" t="str">
        <f t="shared" si="52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53"/>
        <v>0.7</v>
      </c>
      <c r="Q97" s="76">
        <f t="shared" si="54"/>
        <v>0.7</v>
      </c>
      <c r="R97" s="105">
        <f t="shared" si="55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51"/>
        <v>R-SW_Det_GAS_N2</v>
      </c>
      <c r="AK97" s="152" t="str">
        <f t="shared" si="52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53"/>
        <v>0.71749999999999992</v>
      </c>
      <c r="Q98" s="70">
        <f t="shared" si="54"/>
        <v>0.71749999999999992</v>
      </c>
      <c r="R98" s="104">
        <f t="shared" si="55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51"/>
        <v>R-SW_Det_GAS_N3</v>
      </c>
      <c r="AK98" s="152" t="str">
        <f t="shared" si="52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51"/>
        <v>R-SH_Det_LPG_N1</v>
      </c>
      <c r="AK99" s="152" t="str">
        <f t="shared" si="52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6">H100*0.7</f>
        <v>0.7</v>
      </c>
      <c r="Q100" s="70">
        <f t="shared" ref="Q100" si="57">I100*0.7</f>
        <v>0.7</v>
      </c>
      <c r="R100" s="104">
        <f t="shared" ref="R100" si="58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51"/>
        <v>R-SW_Det_LPG_N1</v>
      </c>
      <c r="AK100" s="152" t="str">
        <f t="shared" si="52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51"/>
        <v>R-SH_Det_WOO_N1</v>
      </c>
      <c r="AK101" s="152" t="str">
        <f t="shared" si="52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9">G102*0.7</f>
        <v>0.7</v>
      </c>
      <c r="P102" s="70">
        <f t="shared" si="59"/>
        <v>0.7</v>
      </c>
      <c r="Q102" s="70">
        <f t="shared" si="59"/>
        <v>0.7</v>
      </c>
      <c r="R102" s="104">
        <f t="shared" si="59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51"/>
        <v>R-SW_Det_WOO_N1</v>
      </c>
      <c r="AK102" s="155" t="str">
        <f t="shared" si="52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9"/>
        <v>0.7</v>
      </c>
      <c r="P103" s="76">
        <f t="shared" si="59"/>
        <v>0.7</v>
      </c>
      <c r="Q103" s="76">
        <f t="shared" si="59"/>
        <v>0.7</v>
      </c>
      <c r="R103" s="105">
        <f t="shared" si="59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51"/>
        <v>*R-H_Apt_HVO_N1</v>
      </c>
      <c r="AK103" s="155" t="str">
        <f t="shared" si="52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9"/>
        <v>0.7</v>
      </c>
      <c r="P104" s="73">
        <f t="shared" si="59"/>
        <v>0.7</v>
      </c>
      <c r="Q104" s="73">
        <f t="shared" si="59"/>
        <v>0.7</v>
      </c>
      <c r="R104" s="106">
        <f t="shared" si="59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51"/>
        <v>*R-H_Apt_HVO_N2</v>
      </c>
      <c r="AK104" s="155" t="str">
        <f t="shared" si="52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60">C108</f>
        <v>R-SH_Det_ELC_HPN1</v>
      </c>
      <c r="AK106" s="150" t="str">
        <f t="shared" ref="AK106:AK112" si="61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60"/>
        <v>R-HC_Det_ELC_HPN1</v>
      </c>
      <c r="AK107" s="152" t="str">
        <f t="shared" si="61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60"/>
        <v>R-SH_Det_ELC_HPN2</v>
      </c>
      <c r="AK108" s="152" t="str">
        <f t="shared" si="61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60"/>
        <v>R-SW_Det_ELC_HPN1</v>
      </c>
      <c r="AK109" s="152" t="str">
        <f t="shared" si="61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60"/>
        <v>R-SW_Det_SOL_HPN2</v>
      </c>
      <c r="AK110" s="152" t="str">
        <f t="shared" si="61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62">H111*0.7</f>
        <v>0.76999999999999991</v>
      </c>
      <c r="Q111" s="70">
        <f t="shared" ref="Q111:Q112" si="63">I111*0.7</f>
        <v>0.86333333333333329</v>
      </c>
      <c r="R111" s="104">
        <f t="shared" ref="R111:R112" si="64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60"/>
        <v>R-SH_Det_ELC_HPN3</v>
      </c>
      <c r="AK111" s="152" t="str">
        <f t="shared" si="61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62"/>
        <v>0.77700000000000002</v>
      </c>
      <c r="Q112" s="76">
        <f t="shared" si="63"/>
        <v>0.83299999999999996</v>
      </c>
      <c r="R112" s="105">
        <f t="shared" si="64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60"/>
        <v>R-HC_Det_ELC_HPN2</v>
      </c>
      <c r="AK112" s="155" t="str">
        <f t="shared" si="61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5">H116*0.7</f>
        <v>0.75185185185185177</v>
      </c>
      <c r="Q116" s="341">
        <f t="shared" ref="Q116:Q117" si="66">I116*0.7</f>
        <v>0.88148148148148131</v>
      </c>
      <c r="R116" s="342">
        <f t="shared" ref="R116:R117" si="67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5"/>
        <v>0.8037037037037037</v>
      </c>
      <c r="Q117" s="348">
        <f t="shared" si="66"/>
        <v>0.8037037037037037</v>
      </c>
      <c r="R117" s="349">
        <f t="shared" si="67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8">C124</f>
        <v>R-WH_Det_ELC_N1</v>
      </c>
      <c r="AK118" s="150" t="str">
        <f t="shared" ref="AK118:AK119" si="69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70">H119*0.7</f>
        <v>0.73360000000000003</v>
      </c>
      <c r="Q119" s="348">
        <f t="shared" ref="Q119" si="71">I119*0.7</f>
        <v>0.76789999999999992</v>
      </c>
      <c r="R119" s="349">
        <f t="shared" ref="R119" si="72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8"/>
        <v>R-WH_Det_SOL_N1</v>
      </c>
      <c r="AK119" s="152" t="str">
        <f t="shared" si="69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73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73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73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73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73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73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73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73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73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73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286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500" t="s">
        <v>339</v>
      </c>
      <c r="M5" s="501"/>
      <c r="N5" s="501"/>
      <c r="O5" s="502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9" t="s">
        <v>1007</v>
      </c>
      <c r="M6" s="511"/>
      <c r="N6" s="511"/>
      <c r="O6" s="510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2" t="s">
        <v>699</v>
      </c>
      <c r="S18" s="512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2"/>
      <c r="S19" s="512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2"/>
      <c r="S20" s="512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2"/>
      <c r="S21" s="512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2"/>
      <c r="S22" s="512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500" t="s">
        <v>339</v>
      </c>
      <c r="M33" s="501"/>
      <c r="N33" s="501"/>
      <c r="O33" s="502"/>
    </row>
    <row r="34" spans="8:15" x14ac:dyDescent="0.2">
      <c r="H34" s="5" t="s">
        <v>404</v>
      </c>
      <c r="L34" s="503" t="s">
        <v>345</v>
      </c>
      <c r="M34" s="504"/>
      <c r="N34" s="504"/>
      <c r="O34" s="505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500" t="s">
        <v>339</v>
      </c>
      <c r="M4" s="501"/>
      <c r="N4" s="501"/>
      <c r="O4" s="502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3" t="s">
        <v>796</v>
      </c>
      <c r="M5" s="504"/>
      <c r="N5" s="504"/>
      <c r="O5" s="505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500" t="s">
        <v>339</v>
      </c>
      <c r="M27" s="501"/>
      <c r="N27" s="501"/>
      <c r="O27" s="502"/>
      <c r="T27" s="288"/>
      <c r="U27" s="288"/>
    </row>
    <row r="28" spans="3:21" x14ac:dyDescent="0.2">
      <c r="J28" s="5" t="s">
        <v>404</v>
      </c>
      <c r="L28" s="503" t="s">
        <v>345</v>
      </c>
      <c r="M28" s="504"/>
      <c r="N28" s="504"/>
      <c r="O28" s="505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3" t="s">
        <v>806</v>
      </c>
      <c r="E4" s="514"/>
      <c r="F4" s="514"/>
      <c r="G4" s="514"/>
      <c r="H4" s="515"/>
      <c r="I4" s="514" t="s">
        <v>807</v>
      </c>
      <c r="J4" s="514"/>
      <c r="K4" s="514"/>
      <c r="L4" s="514"/>
      <c r="M4" s="515"/>
      <c r="N4" s="514" t="s">
        <v>808</v>
      </c>
      <c r="O4" s="514"/>
      <c r="P4" s="514"/>
      <c r="Q4" s="514"/>
      <c r="R4" s="515"/>
      <c r="S4" s="514" t="s">
        <v>809</v>
      </c>
      <c r="T4" s="514"/>
      <c r="U4" s="514"/>
      <c r="V4" s="514"/>
      <c r="W4" s="515"/>
      <c r="X4" s="514" t="s">
        <v>810</v>
      </c>
      <c r="Y4" s="514"/>
      <c r="Z4" s="514"/>
      <c r="AA4" s="514"/>
      <c r="AB4" s="515"/>
      <c r="AC4" s="514" t="s">
        <v>811</v>
      </c>
      <c r="AD4" s="514"/>
      <c r="AE4" s="514"/>
      <c r="AF4" s="514"/>
      <c r="AG4" s="515"/>
      <c r="AH4" s="514" t="s">
        <v>812</v>
      </c>
      <c r="AI4" s="514"/>
      <c r="AJ4" s="514"/>
      <c r="AK4" s="514"/>
      <c r="AL4" s="515"/>
      <c r="AM4" s="514" t="s">
        <v>813</v>
      </c>
      <c r="AN4" s="514"/>
      <c r="AO4" s="514"/>
      <c r="AP4" s="514"/>
      <c r="AQ4" s="515"/>
      <c r="AR4" s="514" t="s">
        <v>814</v>
      </c>
      <c r="AS4" s="514"/>
      <c r="AT4" s="514"/>
      <c r="AU4" s="514"/>
      <c r="AV4" s="515"/>
      <c r="AW4" s="514" t="s">
        <v>815</v>
      </c>
      <c r="AX4" s="514"/>
      <c r="AY4" s="514"/>
      <c r="AZ4" s="514"/>
      <c r="BA4" s="514"/>
      <c r="BB4" s="513" t="s">
        <v>816</v>
      </c>
      <c r="BC4" s="514"/>
      <c r="BD4" s="514"/>
      <c r="BE4" s="514"/>
      <c r="BF4" s="515"/>
      <c r="BG4" s="514" t="s">
        <v>817</v>
      </c>
      <c r="BH4" s="514"/>
      <c r="BI4" s="514"/>
      <c r="BJ4" s="514"/>
      <c r="BK4" s="514"/>
      <c r="BL4" s="513" t="s">
        <v>818</v>
      </c>
      <c r="BM4" s="514"/>
      <c r="BN4" s="514"/>
      <c r="BO4" s="514"/>
      <c r="BP4" s="514"/>
      <c r="BQ4" s="513" t="s">
        <v>819</v>
      </c>
      <c r="BR4" s="514"/>
      <c r="BS4" s="514"/>
      <c r="BT4" s="514"/>
      <c r="BU4" s="515"/>
      <c r="BV4" s="382" t="s">
        <v>820</v>
      </c>
      <c r="BW4" s="516" t="s">
        <v>821</v>
      </c>
      <c r="BX4" s="517"/>
      <c r="BY4" s="517"/>
      <c r="BZ4" s="517"/>
      <c r="CA4" s="518"/>
      <c r="CB4" s="516" t="s">
        <v>822</v>
      </c>
      <c r="CC4" s="517"/>
      <c r="CD4" s="517"/>
      <c r="CE4" s="517"/>
      <c r="CF4" s="518"/>
      <c r="CG4" s="516" t="s">
        <v>823</v>
      </c>
      <c r="CH4" s="517"/>
      <c r="CI4" s="517"/>
      <c r="CJ4" s="517"/>
      <c r="CK4" s="518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2021-02-24T08:50:45Z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651745021343231</vt:r8>
  </property>
</Properties>
</file>