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1679B262-93CB-469A-9CBC-E87C9C7B00BF}" xr6:coauthVersionLast="45" xr6:coauthVersionMax="45" xr10:uidLastSave="{00000000-0000-0000-0000-000000000000}"/>
  <bookViews>
    <workbookView xWindow="-120" yWindow="-163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2" i="55" l="1"/>
  <c r="Q112" i="55"/>
  <c r="P112" i="55"/>
  <c r="O112" i="55"/>
  <c r="R110" i="55"/>
  <c r="Q110" i="55"/>
  <c r="P110" i="55"/>
  <c r="O110" i="55"/>
  <c r="R108" i="55"/>
  <c r="Q108" i="55"/>
  <c r="P108" i="55"/>
  <c r="O108" i="55"/>
  <c r="R107" i="55"/>
  <c r="Q107" i="55"/>
  <c r="P107" i="55"/>
  <c r="O107" i="55"/>
  <c r="R106" i="55"/>
  <c r="Q106" i="55"/>
  <c r="P106" i="55"/>
  <c r="O106" i="55"/>
  <c r="R104" i="55"/>
  <c r="Q104" i="55"/>
  <c r="P104" i="55"/>
  <c r="O104" i="55"/>
  <c r="R103" i="55"/>
  <c r="Q103" i="55"/>
  <c r="P103" i="55"/>
  <c r="O103" i="55"/>
  <c r="R102" i="55"/>
  <c r="Q102" i="55"/>
  <c r="P102" i="55"/>
  <c r="O102" i="55"/>
  <c r="R127" i="55"/>
  <c r="Q127" i="55"/>
  <c r="P127" i="55"/>
  <c r="O127" i="55"/>
  <c r="R125" i="55"/>
  <c r="Q125" i="55"/>
  <c r="P125" i="55"/>
  <c r="O125" i="55"/>
  <c r="R124" i="55"/>
  <c r="Q124" i="55"/>
  <c r="P124" i="55"/>
  <c r="O124" i="55"/>
  <c r="R120" i="55"/>
  <c r="Q120" i="55"/>
  <c r="P120" i="55"/>
  <c r="O120" i="55"/>
  <c r="R119" i="55"/>
  <c r="Q119" i="55"/>
  <c r="P119" i="55"/>
  <c r="O119" i="55"/>
  <c r="R80" i="55"/>
  <c r="Q80" i="55"/>
  <c r="P80" i="55"/>
  <c r="O80" i="55"/>
  <c r="R78" i="55"/>
  <c r="Q78" i="55"/>
  <c r="P78" i="55"/>
  <c r="O78" i="55"/>
  <c r="R77" i="55"/>
  <c r="Q77" i="55"/>
  <c r="P77" i="55"/>
  <c r="O77" i="55"/>
  <c r="R73" i="55"/>
  <c r="Q73" i="55"/>
  <c r="P73" i="55"/>
  <c r="O73" i="55"/>
  <c r="R72" i="55"/>
  <c r="Q72" i="55"/>
  <c r="P72" i="55"/>
  <c r="O72" i="55"/>
  <c r="R65" i="55"/>
  <c r="Q65" i="55"/>
  <c r="P65" i="55"/>
  <c r="O65" i="55"/>
  <c r="R63" i="55"/>
  <c r="Q63" i="55"/>
  <c r="P63" i="55"/>
  <c r="O63" i="55"/>
  <c r="R61" i="55"/>
  <c r="Q61" i="55"/>
  <c r="P61" i="55"/>
  <c r="O61" i="55"/>
  <c r="R60" i="55"/>
  <c r="Q60" i="55"/>
  <c r="P60" i="55"/>
  <c r="O60" i="55"/>
  <c r="R59" i="55"/>
  <c r="Q59" i="55"/>
  <c r="P59" i="55"/>
  <c r="O59" i="55"/>
  <c r="R57" i="55"/>
  <c r="Q57" i="55"/>
  <c r="P57" i="55"/>
  <c r="O57" i="55"/>
  <c r="R56" i="55"/>
  <c r="Q56" i="55"/>
  <c r="P56" i="55"/>
  <c r="O56" i="55"/>
  <c r="R55" i="55"/>
  <c r="Q55" i="55"/>
  <c r="P55" i="55"/>
  <c r="O55" i="55"/>
  <c r="R19" i="55"/>
  <c r="Q19" i="55"/>
  <c r="P19" i="55"/>
  <c r="O19" i="55"/>
  <c r="P27" i="55"/>
  <c r="Q27" i="55"/>
  <c r="R27" i="55"/>
  <c r="O27" i="55"/>
  <c r="P26" i="55"/>
  <c r="Q26" i="55"/>
  <c r="R26" i="55"/>
  <c r="O26" i="55"/>
  <c r="R13" i="55"/>
  <c r="Q13" i="55"/>
  <c r="P13" i="55"/>
  <c r="O13" i="55"/>
  <c r="R12" i="55"/>
  <c r="Q12" i="55"/>
  <c r="P12" i="55"/>
  <c r="O12" i="55"/>
  <c r="P9" i="55"/>
  <c r="Q9" i="55"/>
  <c r="R9" i="55"/>
  <c r="O9" i="55"/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C138" i="55"/>
  <c r="AJ130" i="55" s="1"/>
  <c r="C136" i="55"/>
  <c r="AJ129" i="55" s="1"/>
  <c r="C135" i="55"/>
  <c r="AJ128" i="55" s="1"/>
  <c r="C134" i="55"/>
  <c r="AJ127" i="55" s="1"/>
  <c r="C133" i="55"/>
  <c r="AJ126" i="55" s="1"/>
  <c r="C132" i="55"/>
  <c r="AJ125" i="55" s="1"/>
  <c r="C130" i="55"/>
  <c r="AJ124" i="55" s="1"/>
  <c r="C129" i="55"/>
  <c r="AJ123" i="55" s="1"/>
  <c r="C127" i="55"/>
  <c r="AJ122" i="55" s="1"/>
  <c r="C125" i="55"/>
  <c r="AJ121" i="55" s="1"/>
  <c r="C124" i="55"/>
  <c r="AJ120" i="55" s="1"/>
  <c r="C122" i="55"/>
  <c r="AJ119" i="55" s="1"/>
  <c r="C121" i="55"/>
  <c r="AJ118" i="55" s="1"/>
  <c r="C120" i="55"/>
  <c r="AJ117" i="55" s="1"/>
  <c r="C119" i="55"/>
  <c r="AJ116" i="55" s="1"/>
  <c r="C118" i="55"/>
  <c r="AJ115" i="55" s="1"/>
  <c r="C117" i="55"/>
  <c r="AJ114" i="55" s="1"/>
  <c r="C116" i="55"/>
  <c r="AJ113" i="55" s="1"/>
  <c r="C114" i="55"/>
  <c r="AJ112" i="55" s="1"/>
  <c r="C112" i="55"/>
  <c r="AJ111" i="55" s="1"/>
  <c r="C111" i="55"/>
  <c r="AJ110" i="55" s="1"/>
  <c r="C110" i="55"/>
  <c r="AJ109" i="55" s="1"/>
  <c r="C109" i="55"/>
  <c r="AJ108" i="55" s="1"/>
  <c r="C108" i="55"/>
  <c r="AJ107" i="55" s="1"/>
  <c r="C107" i="55"/>
  <c r="AJ106" i="55" s="1"/>
  <c r="C106" i="55"/>
  <c r="AJ105" i="55" s="1"/>
  <c r="C105" i="55"/>
  <c r="AJ104" i="55" s="1"/>
  <c r="C104" i="55"/>
  <c r="AJ103" i="55" s="1"/>
  <c r="C103" i="55"/>
  <c r="AJ102" i="55" s="1"/>
  <c r="C102" i="55"/>
  <c r="AJ101" i="55" s="1"/>
  <c r="C101" i="55"/>
  <c r="AJ100" i="55" s="1"/>
  <c r="C91" i="55"/>
  <c r="AJ83" i="55" s="1"/>
  <c r="C89" i="55"/>
  <c r="AJ82" i="55" s="1"/>
  <c r="C88" i="55"/>
  <c r="AJ81" i="55" s="1"/>
  <c r="C87" i="55"/>
  <c r="AJ80" i="55" s="1"/>
  <c r="C86" i="55"/>
  <c r="AJ79" i="55" s="1"/>
  <c r="C85" i="55"/>
  <c r="AJ78" i="55" s="1"/>
  <c r="C83" i="55"/>
  <c r="AJ77" i="55" s="1"/>
  <c r="C82" i="55"/>
  <c r="AJ76" i="55" s="1"/>
  <c r="C80" i="55"/>
  <c r="AJ75" i="55" s="1"/>
  <c r="C78" i="55"/>
  <c r="AJ74" i="55" s="1"/>
  <c r="C77" i="55"/>
  <c r="AJ73" i="55" s="1"/>
  <c r="C75" i="55"/>
  <c r="AJ72" i="55" s="1"/>
  <c r="C74" i="55"/>
  <c r="AJ71" i="55" s="1"/>
  <c r="C73" i="55"/>
  <c r="AJ70" i="55" s="1"/>
  <c r="C72" i="55"/>
  <c r="AJ69" i="55" s="1"/>
  <c r="C71" i="55"/>
  <c r="AJ68" i="55" s="1"/>
  <c r="C70" i="55"/>
  <c r="AJ67" i="55" s="1"/>
  <c r="C69" i="55"/>
  <c r="AJ66" i="55" s="1"/>
  <c r="C67" i="55"/>
  <c r="AJ65" i="55" s="1"/>
  <c r="C65" i="55"/>
  <c r="AJ64" i="55" s="1"/>
  <c r="C64" i="55"/>
  <c r="AJ63" i="55" s="1"/>
  <c r="C63" i="55"/>
  <c r="AJ62" i="55" s="1"/>
  <c r="C62" i="55"/>
  <c r="AJ61" i="55" s="1"/>
  <c r="C61" i="55"/>
  <c r="AJ60" i="55" s="1"/>
  <c r="C60" i="55"/>
  <c r="AJ59" i="55" s="1"/>
  <c r="C59" i="55"/>
  <c r="AJ58" i="55" s="1"/>
  <c r="C58" i="55"/>
  <c r="AJ57" i="55" s="1"/>
  <c r="C57" i="55"/>
  <c r="AJ56" i="55" s="1"/>
  <c r="C56" i="55"/>
  <c r="AJ55" i="55" s="1"/>
  <c r="C55" i="55"/>
  <c r="AJ54" i="55" s="1"/>
  <c r="C54" i="55"/>
  <c r="AJ53" i="55" s="1"/>
  <c r="C14" i="55"/>
  <c r="AJ14" i="55" s="1"/>
  <c r="C13" i="55"/>
  <c r="AJ13" i="55" s="1"/>
  <c r="C10" i="55"/>
  <c r="AJ10" i="55" s="1"/>
  <c r="C9" i="55"/>
  <c r="AJ9" i="55" s="1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O34" i="55" l="1"/>
  <c r="P34" i="55"/>
  <c r="Q34" i="55"/>
  <c r="R34" i="55"/>
  <c r="C34" i="55" l="1"/>
  <c r="AJ29" i="55" s="1"/>
  <c r="C27" i="55"/>
  <c r="AJ24" i="55" s="1"/>
  <c r="C45" i="55"/>
  <c r="AJ37" i="55" s="1"/>
  <c r="C43" i="55"/>
  <c r="AJ36" i="55" s="1"/>
  <c r="C42" i="55"/>
  <c r="AJ35" i="55" s="1"/>
  <c r="C41" i="55"/>
  <c r="AJ34" i="55" s="1"/>
  <c r="C40" i="55"/>
  <c r="AJ33" i="55" s="1"/>
  <c r="C39" i="55"/>
  <c r="AJ32" i="55" s="1"/>
  <c r="C37" i="55" l="1"/>
  <c r="AJ31" i="55" s="1"/>
  <c r="C36" i="55"/>
  <c r="AJ30" i="55" s="1"/>
  <c r="C32" i="55"/>
  <c r="AJ28" i="55" s="1"/>
  <c r="R32" i="55"/>
  <c r="Q32" i="55"/>
  <c r="P32" i="55"/>
  <c r="O32" i="55"/>
  <c r="C31" i="55"/>
  <c r="AJ27" i="55" s="1"/>
  <c r="R31" i="55"/>
  <c r="Q31" i="55"/>
  <c r="P31" i="55"/>
  <c r="O31" i="55"/>
  <c r="C29" i="55"/>
  <c r="AJ26" i="55" s="1"/>
  <c r="C28" i="55"/>
  <c r="AJ25" i="55" s="1"/>
  <c r="C25" i="55"/>
  <c r="AJ22" i="55" s="1"/>
  <c r="C26" i="55"/>
  <c r="AJ23" i="55" s="1"/>
  <c r="C24" i="55" l="1"/>
  <c r="AJ21" i="55" s="1"/>
  <c r="C23" i="55"/>
  <c r="AJ20" i="55" s="1"/>
  <c r="C21" i="55"/>
  <c r="AJ19" i="55" s="1"/>
  <c r="C15" i="55"/>
  <c r="AJ15" i="55" s="1"/>
  <c r="C18" i="55"/>
  <c r="AJ18" i="55" s="1"/>
  <c r="C17" i="55"/>
  <c r="AJ17" i="55" s="1"/>
  <c r="C16" i="55"/>
  <c r="AJ16" i="55" s="1"/>
  <c r="C11" i="55"/>
  <c r="AJ11" i="55" s="1"/>
  <c r="C12" i="55"/>
  <c r="AJ12" i="55" s="1"/>
  <c r="C8" i="55"/>
  <c r="AJ8" i="55" s="1"/>
  <c r="C7" i="55"/>
  <c r="AJ7" i="55" s="1"/>
  <c r="Q8" i="55" l="1"/>
  <c r="O8" i="55"/>
  <c r="R8" i="55"/>
  <c r="P8" i="55"/>
  <c r="R14" i="55" l="1"/>
  <c r="R10" i="55"/>
  <c r="Q14" i="55"/>
  <c r="Q10" i="55"/>
  <c r="O10" i="55"/>
  <c r="O14" i="55"/>
  <c r="P14" i="55"/>
  <c r="P10" i="55"/>
  <c r="O18" i="55"/>
  <c r="Q18" i="55"/>
  <c r="R16" i="55"/>
  <c r="Y34" i="55" l="1"/>
  <c r="Y80" i="55"/>
  <c r="Y127" i="55"/>
  <c r="P18" i="55"/>
  <c r="Q16" i="55"/>
  <c r="R18" i="55"/>
  <c r="P16" i="55" l="1"/>
  <c r="O16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3" authorId="0" shapeId="0" xr:uid="{7F2FC688-9EFD-436A-9727-748A7EA825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60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8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AFB26998-A853-40AD-8103-F6F25556BAC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7" authorId="0" shapeId="0" xr:uid="{08FC7738-95FB-4099-8A73-FF3C9F2C8E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27" authorId="0" shapeId="0" xr:uid="{D916E831-41C1-488B-B9E6-511CE63C30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<sst xmlns="http://schemas.openxmlformats.org/spreadsheetml/2006/main" count="2830" uniqueCount="807">
  <si>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</si>
  <si>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</si>
  <si>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</si>
  <si>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</si>
  <si>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</si>
  <si>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</si>
  <si>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</si>
  <si>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</si>
  <si>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</si>
  <si>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</si>
  <si>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</si>
  <si>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</si>
  <si>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</si>
  <si>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</si>
  <si>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</si>
  <si>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</si>
  <si>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</si>
  <si>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</si>
  <si>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</si>
  <si>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</si>
  <si>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</si>
  <si>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</si>
  <si>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</si>
  <si>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</si>
  <si>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</si>
  <si>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</si>
  <si>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</si>
  <si>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</si>
  <si>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</si>
  <si>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</si>
  <si>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</si>
  <si>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</si>
  <si>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</si>
  <si>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</si>
  <si>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</si>
  <si>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</si>
  <si>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</si>
  <si>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</si>
  <si>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</si>
  <si>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</si>
  <si>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</si>
  <si>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</si>
  <si>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</si>
  <si>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</si>
  <si>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</si>
  <si>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</si>
  <si>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</si>
  <si>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</si>
  <si>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</si>
  <si>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</si>
  <si>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</si>
  <si>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</si>
  <si>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</si>
  <si>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</si>
  <si>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</si>
  <si>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</si>
  <si>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</si>
  <si>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</si>
  <si>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</si>
  <si>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</si>
  <si>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</si>
  <si>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</si>
  <si>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</si>
  <si>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</si>
  <si>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</si>
  <si>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</si>
  <si>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</si>
  <si>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</si>
  <si>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</si>
  <si>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</si>
  <si>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</si>
  <si>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</si>
  <si>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</si>
  <si>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</si>
  <si>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</si>
  <si>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</si>
  <si>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</si>
  <si>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</si>
  <si>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</si>
  <si>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</si>
  <si>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</si>
  <si>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</si>
  <si>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</si>
  <si>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</si>
  <si>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</si>
  <si>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</si>
  <si>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</si>
  <si>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</si>
  <si>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</si>
  <si>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</si>
  <si>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</si>
  <si>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</si>
  <si>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</si>
  <si>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</si>
  <si>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</si>
  <si>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</si>
  <si>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</si>
  <si>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</si>
  <si>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</si>
  <si>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</si>
  <si>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</si>
  <si>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</si>
  <si>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</si>
  <si>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</si>
  <si>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</si>
  <si>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</si>
  <si>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</si>
  <si>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</si>
  <si>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</si>
  <si>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</si>
  <si>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</si>
  <si>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</si>
  <si>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</si>
  <si>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</si>
  <si>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</si>
  <si>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</si>
  <si>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</si>
  <si>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</si>
  <si>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</si>
  <si>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</si>
  <si>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</si>
  <si>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</si>
  <si>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</si>
  <si>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</si>
  <si>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</si>
  <si>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</si>
  <si>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</si>
  <si>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</si>
  <si>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</si>
  <si>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</si>
  <si>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</si>
  <si>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</si>
  <si>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</si>
  <si>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</si>
  <si>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</si>
  <si>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</si>
  <si>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</si>
  <si>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</si>
  <si>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</si>
  <si>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</si>
  <si>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</si>
  <si>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</si>
  <si>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</si>
  <si>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</si>
  <si>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</si>
  <si>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</si>
  <si>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</si>
  <si>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</si>
  <si>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</si>
  <si>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</si>
  <si>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</si>
  <si>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</si>
  <si>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</si>
  <si>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</si>
  <si>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</si>
  <si>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</si>
  <si>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</si>
  <si>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</si>
  <si>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</si>
  <si>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</si>
  <si>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</si>
  <si>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</si>
  <si>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</si>
  <si>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</si>
  <si>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</si>
  <si>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</si>
  <si>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</si>
  <si>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</si>
  <si>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</si>
  <si>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</si>
  <si>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</si>
  <si>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</si>
  <si>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</si>
  <si>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</si>
  <si>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</si>
  <si>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</si>
  <si>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</si>
  <si>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</si>
  <si>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</si>
  <si>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</si>
  <si>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</si>
  <si>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</si>
  <si>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</si>
  <si>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</si>
  <si>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</si>
  <si>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</si>
  <si>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</si>
  <si>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</si>
  <si>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</si>
  <si>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</si>
  <si>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</si>
  <si>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</si>
  <si>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</si>
  <si>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</si>
  <si>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</si>
  <si>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</si>
  <si>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</si>
  <si>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</si>
  <si>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</si>
  <si>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</si>
  <si>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</si>
  <si>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</si>
  <si>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</si>
  <si>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</si>
  <si>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</si>
  <si>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</si>
  <si>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</si>
  <si>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</si>
  <si>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</si>
  <si>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</si>
  <si>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</si>
  <si>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</si>
  <si>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</si>
  <si>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</si>
  <si>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</si>
  <si>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</si>
  <si>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</si>
  <si>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</si>
  <si>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</si>
  <si>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</si>
  <si>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</si>
  <si>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</si>
  <si>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</si>
  <si>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</si>
  <si>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</si>
  <si>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</si>
  <si>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</si>
  <si>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</si>
  <si>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</si>
  <si>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</si>
  <si>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</si>
  <si>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</si>
  <si>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</si>
  <si>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</si>
  <si>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</si>
  <si>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</si>
  <si>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</si>
  <si>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</si>
  <si>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</si>
  <si>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</si>
  <si>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</si>
  <si>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</si>
  <si>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</si>
  <si>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</si>
  <si>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</si>
  <si>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</si>
  <si>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</si>
  <si>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</si>
  <si>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</si>
  <si>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</si>
  <si>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</si>
  <si>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</si>
  <si>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</si>
  <si>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</si>
  <si>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</si>
  <si>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</si>
  <si>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</si>
  <si>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</si>
  <si>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</si>
  <si>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</si>
  <si>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</si>
  <si>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</si>
  <si>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</si>
  <si>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</si>
  <si>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</si>
  <si>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</si>
  <si>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</si>
  <si>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</si>
  <si>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</si>
  <si>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</si>
  <si>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</si>
  <si>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</si>
  <si>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</si>
  <si>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</si>
  <si>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</si>
  <si>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</si>
  <si>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</si>
  <si>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</si>
  <si>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</si>
  <si>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</si>
  <si>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</si>
  <si>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</si>
  <si>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</si>
  <si>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</si>
  <si>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</si>
  <si>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</si>
  <si>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</si>
  <si>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</si>
  <si>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</si>
  <si>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</si>
  <si>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</si>
  <si>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</si>
  <si>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</si>
  <si>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</si>
  <si>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</si>
  <si>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</si>
  <si>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</si>
  <si>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</si>
  <si>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</si>
  <si>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</si>
  <si>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</si>
  <si>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</si>
  <si>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</si>
  <si>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</si>
  <si>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</si>
  <si>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</si>
  <si>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</si>
  <si>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</si>
  <si>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</si>
  <si>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</si>
  <si>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</si>
  <si>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</si>
  <si>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</si>
  <si>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</si>
  <si>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</si>
  <si>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</si>
  <si>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</si>
  <si>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</si>
  <si>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</si>
  <si>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</si>
  <si>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</si>
  <si>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</si>
  <si>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</si>
  <si>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</si>
  <si>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</si>
  <si>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</si>
  <si>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</si>
  <si>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</si>
  <si>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</si>
  <si>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</si>
  <si>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</si>
  <si>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</si>
  <si>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</si>
  <si>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</si>
  <si>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</si>
  <si>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</si>
  <si>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</si>
  <si>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</si>
  <si>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</si>
  <si>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</si>
  <si>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</si>
  <si>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</si>
  <si>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</si>
  <si>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</si>
  <si>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</si>
  <si>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</si>
  <si>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</si>
  <si>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</si>
  <si>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</si>
  <si>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</si>
  <si>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</si>
  <si>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</si>
  <si>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</si>
  <si>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</si>
  <si>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</si>
  <si>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</si>
  <si>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</si>
  <si>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</si>
  <si>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</si>
  <si>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</si>
  <si>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</si>
  <si>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</si>
  <si>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</si>
  <si>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</si>
  <si>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</si>
  <si>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</si>
  <si>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</si>
  <si>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</si>
  <si>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</si>
  <si>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</si>
  <si>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</si>
  <si>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</si>
  <si>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</si>
  <si>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</si>
  <si>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</si>
  <si>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</si>
  <si>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</si>
  <si>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</si>
  <si>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</si>
  <si>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</si>
  <si>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</si>
  <si>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</si>
  <si>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</si>
  <si>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</si>
  <si>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</si>
  <si>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</si>
  <si>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</si>
  <si>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</si>
  <si>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</si>
  <si>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</si>
  <si>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</si>
  <si>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</si>
  <si>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</si>
  <si>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</si>
  <si>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</si>
  <si>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</si>
  <si>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</si>
  <si>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</si>
  <si>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</si>
  <si>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</si>
  <si>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</si>
  <si>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</si>
  <si>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</si>
  <si>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</si>
  <si>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</si>
  <si>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</si>
  <si>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</si>
  <si>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</si>
  <si>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</si>
  <si>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</si>
  <si>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</si>
  <si>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</si>
  <si>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</si>
  <si>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</si>
  <si>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</si>
  <si>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</si>
  <si>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</si>
  <si>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</si>
  <si>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</si>
  <si>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</si>
  <si>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</si>
  <si>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</si>
  <si>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</si>
  <si>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</si>
  <si>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</si>
  <si>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</si>
  <si>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</si>
  <si>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</si>
  <si>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</si>
  <si>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</si>
  <si>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</si>
  <si>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</si>
  <si>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</si>
  <si>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</si>
  <si>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</si>
  <si>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</si>
  <si>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</si>
  <si>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</si>
  <si>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</si>
  <si>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</si>
  <si>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</si>
  <si>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</si>
  <si>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</si>
  <si>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</si>
  <si>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</si>
  <si>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</si>
  <si>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</si>
  <si>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</si>
  <si>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</si>
  <si>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</si>
  <si>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</si>
  <si>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</si>
  <si>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</si>
  <si>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</si>
  <si>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</si>
  <si>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</si>
  <si>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</si>
  <si>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</si>
  <si>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</si>
  <si>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</si>
  <si>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</si>
  <si>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</si>
  <si>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</si>
  <si>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</si>
  <si>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</si>
  <si>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</si>
  <si>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</si>
  <si>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</si>
  <si>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</si>
  <si>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</si>
  <si>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</si>
  <si>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</si>
  <si>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</si>
  <si>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</si>
  <si>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</si>
  <si>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</si>
  <si>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</si>
  <si>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</si>
  <si>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</si>
  <si>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</si>
  <si>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</si>
  <si>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</si>
  <si>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</si>
  <si>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</si>
  <si>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</si>
  <si>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</si>
  <si>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</si>
  <si>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</si>
  <si>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</si>
  <si>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</si>
  <si>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</si>
  <si>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</si>
  <si>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</si>
  <si>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</si>
  <si>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</si>
  <si>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</si>
  <si>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</si>
  <si>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</si>
  <si>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</si>
  <si>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</si>
  <si>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</si>
  <si>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</si>
  <si>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</si>
  <si>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</si>
  <si>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</si>
  <si>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</si>
  <si>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</si>
  <si>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</si>
  <si>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</si>
  <si>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</si>
  <si>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</si>
  <si>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</si>
  <si>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</si>
  <si>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</si>
  <si>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</si>
  <si>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</si>
  <si>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</si>
  <si>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</si>
  <si>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</si>
  <si>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</si>
  <si>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</si>
  <si>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</si>
  <si>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</si>
  <si>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</si>
  <si>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</si>
  <si>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</si>
  <si>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</si>
  <si>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</si>
  <si>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</si>
  <si>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</si>
  <si>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</si>
  <si>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</si>
  <si>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</si>
  <si>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</si>
  <si>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</si>
  <si>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</si>
  <si>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</si>
  <si>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</si>
  <si>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</si>
  <si>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</si>
  <si>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</si>
  <si>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</si>
  <si>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</si>
  <si>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</si>
  <si>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</si>
  <si>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</si>
  <si>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</si>
  <si>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</si>
  <si>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</si>
  <si>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</si>
  <si>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</si>
  <si>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</si>
  <si>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</si>
  <si>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</si>
  <si>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</si>
  <si>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</si>
  <si>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</si>
  <si>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</si>
  <si>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</si>
  <si>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</si>
  <si>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</si>
  <si>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</si>
  <si>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</si>
  <si>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</si>
  <si>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</si>
  <si>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</si>
  <si>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</si>
  <si>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</si>
  <si>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</si>
  <si>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</si>
  <si>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</si>
  <si>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</si>
  <si>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</si>
  <si>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</si>
  <si>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</si>
  <si>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</si>
  <si>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</si>
  <si>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</si>
  <si>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</si>
  <si>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</si>
  <si>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</si>
  <si>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</si>
  <si>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</si>
  <si>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</si>
  <si>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</si>
  <si>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</si>
  <si>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</si>
  <si>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</si>
  <si>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</si>
  <si>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</si>
  <si>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</si>
  <si>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</si>
  <si>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</si>
  <si>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</si>
  <si>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</si>
  <si>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</si>
  <si>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</si>
  <si>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</si>
  <si>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</si>
  <si>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</si>
  <si>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</si>
  <si>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</si>
  <si>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</si>
  <si>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</si>
  <si>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</si>
  <si>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</si>
  <si>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</si>
  <si>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</si>
  <si>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</si>
  <si>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</si>
  <si>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</si>
  <si>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</si>
  <si>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</si>
  <si>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</si>
  <si>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</si>
  <si>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</si>
  <si>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</si>
  <si>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</si>
  <si>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</si>
  <si>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</si>
  <si>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</si>
  <si>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</si>
  <si>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</si>
  <si>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</si>
  <si>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</si>
  <si>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</si>
  <si>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</si>
  <si>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</si>
  <si>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</si>
  <si>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</si>
  <si>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</si>
  <si>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</si>
  <si>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</si>
  <si>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</si>
  <si>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</si>
  <si>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</si>
  <si>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</si>
  <si>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</si>
  <si>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</si>
  <si>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</si>
  <si>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</si>
  <si>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</si>
  <si>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</si>
  <si>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</si>
  <si>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</si>
  <si>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</si>
  <si>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</si>
  <si>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</si>
  <si>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</si>
  <si>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</si>
  <si>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</si>
  <si>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</si>
  <si>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</si>
  <si>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</si>
  <si>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</si>
  <si>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</si>
  <si>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</si>
  <si>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</si>
  <si>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</si>
  <si>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</si>
  <si>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</si>
  <si>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</si>
  <si>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</si>
  <si>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</si>
  <si>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</si>
  <si>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</si>
  <si>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</si>
  <si>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</si>
  <si>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</si>
  <si>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</si>
  <si>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</si>
  <si>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</si>
  <si>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</si>
  <si>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</si>
  <si>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</si>
  <si>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</si>
  <si>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</si>
  <si>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</si>
  <si>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</si>
  <si>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</si>
  <si>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</si>
  <si>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</si>
  <si>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</si>
  <si>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</si>
  <si>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</si>
  <si>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</si>
  <si>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</si>
  <si>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</si>
  <si>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</si>
  <si>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</si>
  <si>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</si>
  <si>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</si>
  <si>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</si>
  <si>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</si>
  <si>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</si>
  <si>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</si>
  <si>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</si>
  <si>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</si>
  <si>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</si>
  <si>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</si>
  <si>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</si>
  <si>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</si>
  <si>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</si>
  <si>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</si>
  <si>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</si>
  <si>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</si>
  <si>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</si>
  <si>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</si>
  <si>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</si>
  <si>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</si>
  <si>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</si>
  <si>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</si>
  <si>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</si>
  <si>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</si>
  <si>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</si>
  <si>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</si>
  <si>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</si>
  <si>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</si>
  <si>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</si>
  <si>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</si>
  <si>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</si>
  <si>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</si>
  <si>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</si>
  <si>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</si>
  <si>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</si>
  <si>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</si>
  <si>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</si>
  <si>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</si>
  <si>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</si>
  <si>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</si>
  <si>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</si>
  <si>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</si>
  <si>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</si>
  <si>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</si>
  <si>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</si>
  <si>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</si>
  <si>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</si>
  <si>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</si>
  <si>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</si>
  <si>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</si>
  <si>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</si>
  <si>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</si>
  <si>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</si>
  <si>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</si>
  <si>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</si>
  <si>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</si>
  <si>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</si>
  <si>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</si>
  <si>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</si>
  <si>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</si>
  <si>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</si>
  <si>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</si>
  <si>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</si>
  <si>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</si>
  <si>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</si>
  <si>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</si>
  <si>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</si>
  <si>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</si>
  <si>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</si>
  <si>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</si>
  <si>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</si>
  <si>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</si>
  <si>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</si>
  <si>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</si>
  <si>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</si>
  <si>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</si>
  <si>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</si>
  <si>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</si>
  <si>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RSDBIODSL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</si>
  <si>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</si>
  <si>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</si>
  <si>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</si>
  <si>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</si>
  <si>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</si>
  <si>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</si>
  <si>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</si>
  <si>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</si>
  <si>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</si>
  <si>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</si>
  <si>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</si>
  <si>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</si>
  <si>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</si>
  <si>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RSDOILKER</t>
  </si>
  <si>
    <t>RSDRENSOL,RSDOILKER</t>
  </si>
  <si>
    <t>RSDBIOWOO,RSDOILKER</t>
  </si>
  <si>
    <t>RSDRENSOL,RSDGASNAT</t>
  </si>
  <si>
    <t>RSDBIOWOO,RSDGASNAT</t>
  </si>
  <si>
    <t>RSDBIOWOO</t>
  </si>
  <si>
    <t>RSDELC,RSDRENSOL</t>
  </si>
  <si>
    <t>RSDELC,RSDGASNAT</t>
  </si>
  <si>
    <t>RSDHET</t>
  </si>
  <si>
    <t>RSDRENSOL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</si>
  <si>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</si>
  <si>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</si>
  <si>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</si>
  <si>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</si>
  <si>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</si>
  <si>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</si>
  <si>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</si>
  <si>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</si>
  <si>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R-RSDRFN1</t>
  </si>
  <si>
    <t>R-RSDCKN1</t>
  </si>
  <si>
    <t>R-RSDCWN1</t>
  </si>
  <si>
    <t>R-RSDCDN1</t>
  </si>
  <si>
    <t>R-RSDDWN1</t>
  </si>
  <si>
    <t>R-RSDOEN1</t>
  </si>
  <si>
    <t>R-RSDOAN1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</si>
</sst>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93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21" borderId="26" xfId="0" applyNumberFormat="1" applyFont="1" applyFill="1" applyBorder="1"/>
    <xf numFmtId="0" fontId="16" fillId="21" borderId="5" xfId="0" applyNumberFormat="1" applyFont="1" applyFill="1" applyBorder="1"/>
    <xf numFmtId="0" fontId="16" fillId="21" borderId="14" xfId="0" applyNumberFormat="1" applyFont="1" applyFill="1" applyBorder="1"/>
    <xf numFmtId="9" fontId="16" fillId="21" borderId="26" xfId="0" applyNumberFormat="1" applyFont="1" applyFill="1" applyBorder="1"/>
    <xf numFmtId="9" fontId="16" fillId="21" borderId="5" xfId="0" applyNumberFormat="1" applyFont="1" applyFill="1" applyBorder="1"/>
    <xf numFmtId="2" fontId="16" fillId="31" borderId="2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0" fontId="16" fillId="21" borderId="8" xfId="0" applyNumberFormat="1" applyFont="1" applyFill="1" applyBorder="1"/>
    <xf numFmtId="0" fontId="0" fillId="0" borderId="15" xfId="0" applyBorder="1"/>
    <xf numFmtId="9" fontId="16" fillId="21" borderId="7" xfId="0" applyNumberFormat="1" applyFont="1" applyFill="1" applyBorder="1"/>
    <xf numFmtId="2" fontId="0" fillId="0" borderId="1" xfId="0" applyNumberForma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218" bestFit="1" customWidth="1"/>
    <col min="2" max="8" width="14.140625" style="218" customWidth="1"/>
    <col min="9" max="9" width="12.140625" style="218" customWidth="1"/>
    <col min="10" max="12" width="8.140625" style="218" customWidth="1"/>
    <col min="13" max="13" width="9.7109375" style="218" customWidth="1"/>
    <col min="14" max="14" width="8.140625" style="218" customWidth="1"/>
    <col min="15" max="15" width="10" style="218" customWidth="1"/>
    <col min="16" max="16" width="11.42578125" style="218" customWidth="1"/>
    <col min="17" max="17" width="13.42578125" style="218" customWidth="1"/>
    <col min="18" max="31" width="8.85546875" style="218"/>
    <col min="32" max="32" width="21.42578125" style="218" customWidth="1"/>
    <col min="33" max="38" width="8.85546875" style="218"/>
    <col min="39" max="39" width="21.28515625" style="218" customWidth="1"/>
    <col min="40" max="16384" width="8.85546875" style="218"/>
  </cols>
  <sheetData>
    <row r="1" spans="1:6" x14ac:dyDescent="0.2">
      <c r="A1" s="217"/>
      <c r="B1" s="217"/>
      <c r="C1" s="217"/>
      <c r="D1" s="217"/>
      <c r="E1" s="217"/>
      <c r="F1" s="217"/>
    </row>
    <row r="2" spans="1:6" x14ac:dyDescent="0.2">
      <c r="A2" s="217"/>
      <c r="B2" s="217"/>
      <c r="C2" s="217"/>
      <c r="D2" s="217"/>
      <c r="E2" s="217"/>
      <c r="F2" s="217"/>
    </row>
    <row r="3" spans="1:6" x14ac:dyDescent="0.2">
      <c r="A3" s="217"/>
      <c r="B3" s="217"/>
      <c r="C3" s="217"/>
      <c r="D3" s="217"/>
      <c r="E3" s="217"/>
      <c r="F3" s="217"/>
    </row>
    <row r="4" spans="1:6" x14ac:dyDescent="0.2">
      <c r="A4" s="217"/>
      <c r="B4" s="217"/>
      <c r="C4" s="217"/>
      <c r="D4" s="217"/>
      <c r="E4" s="217"/>
      <c r="F4" s="217"/>
    </row>
    <row r="5" spans="1:6" x14ac:dyDescent="0.2">
      <c r="A5" s="217"/>
      <c r="B5" s="217"/>
      <c r="C5" s="217"/>
      <c r="D5" s="217"/>
      <c r="E5" s="217"/>
      <c r="F5" s="217"/>
    </row>
    <row r="6" spans="1:6" x14ac:dyDescent="0.2">
      <c r="A6" s="217"/>
      <c r="B6" s="217"/>
      <c r="C6" s="217"/>
      <c r="D6" s="217"/>
      <c r="E6" s="217"/>
      <c r="F6" s="217"/>
    </row>
    <row r="7" spans="1:6" x14ac:dyDescent="0.2">
      <c r="A7" s="217"/>
      <c r="B7" s="217"/>
      <c r="C7" s="217"/>
      <c r="D7" s="217"/>
      <c r="E7" s="217"/>
      <c r="F7" s="217"/>
    </row>
    <row r="8" spans="1:6" x14ac:dyDescent="0.2">
      <c r="A8" s="217"/>
      <c r="B8" s="217"/>
      <c r="C8" s="217"/>
      <c r="D8" s="217"/>
      <c r="E8" s="217"/>
      <c r="F8" s="217"/>
    </row>
    <row r="9" spans="1:6" x14ac:dyDescent="0.2">
      <c r="A9" s="217"/>
      <c r="B9" s="217"/>
      <c r="C9" s="217"/>
      <c r="D9" s="217"/>
      <c r="E9" s="217"/>
      <c r="F9" s="217"/>
    </row>
    <row r="10" spans="1:6" x14ac:dyDescent="0.2">
      <c r="A10" s="217"/>
      <c r="B10" s="217"/>
      <c r="C10" s="217"/>
      <c r="D10" s="217"/>
      <c r="E10" s="217"/>
      <c r="F10" s="217"/>
    </row>
    <row r="11" spans="1:6" x14ac:dyDescent="0.2">
      <c r="A11" s="217"/>
      <c r="B11" s="217"/>
      <c r="C11" s="217"/>
      <c r="D11" s="217"/>
      <c r="E11" s="217"/>
      <c r="F11" s="217"/>
    </row>
    <row r="12" spans="1:6" x14ac:dyDescent="0.2">
      <c r="A12" s="217"/>
      <c r="B12" s="217"/>
      <c r="C12" s="217"/>
      <c r="D12" s="217"/>
      <c r="E12" s="217"/>
      <c r="F12" s="217"/>
    </row>
    <row r="13" spans="1:6" x14ac:dyDescent="0.2">
      <c r="A13" s="217"/>
      <c r="B13" s="217"/>
      <c r="C13" s="217"/>
      <c r="D13" s="217"/>
      <c r="E13" s="217"/>
      <c r="F13" s="217"/>
    </row>
    <row r="14" spans="1:6" x14ac:dyDescent="0.2">
      <c r="A14" s="217"/>
      <c r="B14" s="217"/>
      <c r="C14" s="217"/>
      <c r="D14" s="217"/>
      <c r="E14" s="217"/>
      <c r="F14" s="217"/>
    </row>
    <row r="15" spans="1:6" x14ac:dyDescent="0.2">
      <c r="A15" s="217"/>
      <c r="B15" s="217"/>
      <c r="C15" s="217"/>
      <c r="D15" s="217"/>
      <c r="E15" s="217"/>
      <c r="F15" s="217"/>
    </row>
    <row r="16" spans="1:6" x14ac:dyDescent="0.2">
      <c r="A16" s="217"/>
      <c r="B16" s="217"/>
      <c r="C16" s="217"/>
      <c r="D16" s="217"/>
      <c r="E16" s="217"/>
      <c r="F16" s="217"/>
    </row>
    <row r="17" spans="1:14" ht="102.75" customHeight="1" x14ac:dyDescent="0.2">
      <c r="A17" s="367" t="s">
        <v>483</v>
      </c>
      <c r="B17" s="367"/>
      <c r="C17" s="367"/>
      <c r="D17" s="367"/>
      <c r="E17" s="367"/>
      <c r="F17" s="367"/>
      <c r="G17" s="219"/>
      <c r="H17" s="219"/>
      <c r="I17" s="220"/>
      <c r="J17" s="220"/>
      <c r="K17" s="220"/>
      <c r="L17" s="220"/>
      <c r="M17" s="220"/>
      <c r="N17" s="220"/>
    </row>
    <row r="18" spans="1:14" ht="17.25" customHeight="1" x14ac:dyDescent="0.2">
      <c r="A18" s="221"/>
      <c r="B18" s="221"/>
      <c r="C18" s="221"/>
      <c r="D18" s="221"/>
      <c r="E18" s="221"/>
      <c r="F18" s="221"/>
    </row>
    <row r="19" spans="1:14" ht="17.25" customHeight="1" x14ac:dyDescent="0.2">
      <c r="A19" s="221"/>
      <c r="B19" s="221"/>
      <c r="C19" s="221"/>
      <c r="D19" s="221"/>
      <c r="E19" s="221"/>
      <c r="F19" s="221"/>
      <c r="G19" s="222"/>
      <c r="H19" s="222"/>
      <c r="I19" s="223"/>
      <c r="J19" s="223"/>
      <c r="K19" s="223"/>
      <c r="L19" s="223"/>
      <c r="M19" s="223"/>
      <c r="N19" s="223"/>
    </row>
    <row r="20" spans="1:14" ht="17.25" customHeight="1" x14ac:dyDescent="0.2">
      <c r="A20" s="6" t="s">
        <v>0</v>
      </c>
      <c r="B20" s="368" t="s">
        <v>485</v>
      </c>
      <c r="C20" s="368"/>
      <c r="D20" s="368"/>
      <c r="E20" s="368"/>
      <c r="F20" s="368"/>
      <c r="G20" s="224"/>
      <c r="H20" s="224"/>
      <c r="I20" s="225"/>
      <c r="J20" s="225"/>
      <c r="K20" s="225"/>
      <c r="L20" s="225"/>
      <c r="M20" s="225"/>
      <c r="N20" s="225"/>
    </row>
    <row r="21" spans="1:14" ht="17.25" customHeight="1" x14ac:dyDescent="0.2">
      <c r="A21" s="6" t="s">
        <v>58</v>
      </c>
      <c r="B21" s="369" t="s">
        <v>1</v>
      </c>
      <c r="C21" s="369"/>
      <c r="D21" s="369"/>
      <c r="E21" s="369"/>
      <c r="F21" s="369"/>
      <c r="G21" s="224"/>
      <c r="H21" s="224"/>
      <c r="I21" s="225"/>
      <c r="J21" s="225"/>
      <c r="K21" s="225"/>
      <c r="L21" s="225"/>
      <c r="M21" s="225"/>
      <c r="N21" s="225"/>
    </row>
    <row r="22" spans="1:14" ht="17.25" customHeight="1" x14ac:dyDescent="0.2">
      <c r="A22" s="6" t="s">
        <v>2</v>
      </c>
      <c r="B22" s="369" t="s">
        <v>59</v>
      </c>
      <c r="C22" s="369"/>
      <c r="D22" s="369"/>
      <c r="E22" s="369"/>
      <c r="F22" s="369"/>
    </row>
    <row r="23" spans="1:14" ht="17.25" customHeight="1" x14ac:dyDescent="0.2">
      <c r="A23" s="6" t="s">
        <v>60</v>
      </c>
      <c r="B23" s="226" t="s">
        <v>61</v>
      </c>
      <c r="C23" s="226"/>
      <c r="D23" s="226"/>
      <c r="E23" s="226"/>
      <c r="F23" s="226"/>
    </row>
    <row r="24" spans="1:14" ht="17.25" customHeight="1" x14ac:dyDescent="0.2">
      <c r="A24" s="6" t="s">
        <v>3</v>
      </c>
      <c r="B24" s="217" t="s">
        <v>484</v>
      </c>
      <c r="C24" s="217"/>
      <c r="D24" s="217"/>
      <c r="E24" s="2"/>
      <c r="F24" s="2"/>
      <c r="G24" s="3"/>
      <c r="H24" s="3"/>
    </row>
    <row r="25" spans="1:14" ht="17.25" customHeight="1" x14ac:dyDescent="0.2">
      <c r="A25" s="370"/>
      <c r="B25" s="370"/>
      <c r="C25" s="370"/>
      <c r="D25" s="370"/>
      <c r="E25" s="370"/>
      <c r="F25" s="370"/>
      <c r="G25" s="3"/>
      <c r="H25" s="3"/>
    </row>
    <row r="26" spans="1:14" ht="17.25" customHeight="1" x14ac:dyDescent="0.2">
      <c r="A26" s="366"/>
      <c r="B26" s="366"/>
      <c r="C26" s="366"/>
      <c r="D26" s="366"/>
      <c r="E26" s="366"/>
      <c r="F26" s="366"/>
    </row>
    <row r="27" spans="1:14" x14ac:dyDescent="0.2">
      <c r="A27" s="217"/>
      <c r="B27" s="217"/>
      <c r="C27" s="217"/>
      <c r="D27" s="217"/>
      <c r="E27" s="217"/>
      <c r="F27" s="217"/>
    </row>
    <row r="28" spans="1:14" x14ac:dyDescent="0.2">
      <c r="A28" s="217"/>
      <c r="B28" s="217"/>
      <c r="C28" s="217"/>
      <c r="D28" s="217"/>
      <c r="E28" s="217"/>
      <c r="F28" s="217"/>
    </row>
    <row r="29" spans="1:14" x14ac:dyDescent="0.2">
      <c r="A29" s="217"/>
      <c r="B29" s="217"/>
      <c r="C29" s="217"/>
      <c r="D29" s="217"/>
      <c r="E29" s="217"/>
      <c r="F29" s="217"/>
    </row>
    <row r="30" spans="1:14" x14ac:dyDescent="0.2">
      <c r="A30" s="217"/>
      <c r="B30" s="217"/>
      <c r="C30" s="217"/>
      <c r="D30" s="217"/>
      <c r="E30" s="217"/>
      <c r="F30" s="217"/>
    </row>
    <row r="31" spans="1:14" x14ac:dyDescent="0.2">
      <c r="A31" s="217"/>
      <c r="B31" s="217"/>
      <c r="C31" s="217"/>
      <c r="D31" s="217"/>
      <c r="E31" s="217"/>
      <c r="F31" s="217"/>
    </row>
    <row r="32" spans="1:14" x14ac:dyDescent="0.2">
      <c r="A32" s="217"/>
      <c r="B32" s="217"/>
      <c r="C32" s="217"/>
      <c r="D32" s="217"/>
      <c r="E32" s="217"/>
      <c r="F32" s="217"/>
    </row>
    <row r="33" spans="1:6" x14ac:dyDescent="0.2">
      <c r="A33" s="217"/>
      <c r="B33" s="217"/>
      <c r="C33" s="217"/>
      <c r="D33" s="217"/>
      <c r="E33" s="217"/>
      <c r="F33" s="217"/>
    </row>
    <row r="34" spans="1:6" x14ac:dyDescent="0.2">
      <c r="A34" s="217"/>
      <c r="B34" s="217"/>
      <c r="C34" s="217"/>
      <c r="D34" s="217"/>
      <c r="E34" s="217"/>
      <c r="F34" s="217"/>
    </row>
    <row r="35" spans="1:6" x14ac:dyDescent="0.2">
      <c r="A35" s="217"/>
      <c r="B35" s="217"/>
      <c r="C35" s="217"/>
      <c r="D35" s="217"/>
      <c r="E35" s="217"/>
      <c r="F35" s="217"/>
    </row>
    <row r="36" spans="1:6" x14ac:dyDescent="0.2">
      <c r="A36" s="217"/>
      <c r="B36" s="217"/>
      <c r="C36" s="217"/>
      <c r="D36" s="217"/>
      <c r="E36" s="217"/>
      <c r="F36" s="217"/>
    </row>
    <row r="37" spans="1:6" x14ac:dyDescent="0.2">
      <c r="A37" s="217"/>
      <c r="B37" s="217"/>
      <c r="C37" s="217"/>
      <c r="D37" s="217"/>
      <c r="E37" s="217"/>
      <c r="F37" s="217"/>
    </row>
    <row r="38" spans="1:6" x14ac:dyDescent="0.2">
      <c r="A38" s="217"/>
      <c r="B38" s="217"/>
      <c r="C38" s="217"/>
      <c r="D38" s="217"/>
      <c r="E38" s="217"/>
      <c r="F38" s="217"/>
    </row>
    <row r="39" spans="1:6" x14ac:dyDescent="0.2">
      <c r="A39" s="217"/>
      <c r="B39" s="217"/>
      <c r="C39" s="217"/>
      <c r="D39" s="217"/>
      <c r="E39" s="217"/>
      <c r="F39" s="217"/>
    </row>
    <row r="40" spans="1:6" x14ac:dyDescent="0.2">
      <c r="A40" s="217"/>
      <c r="B40" s="217"/>
      <c r="C40" s="217"/>
      <c r="D40" s="217"/>
      <c r="E40" s="217"/>
      <c r="F40" s="217"/>
    </row>
    <row r="41" spans="1:6" x14ac:dyDescent="0.2">
      <c r="A41" s="217"/>
      <c r="B41" s="217"/>
      <c r="C41" s="217"/>
      <c r="D41" s="217"/>
      <c r="E41" s="217"/>
      <c r="F41" s="217"/>
    </row>
    <row r="42" spans="1:6" x14ac:dyDescent="0.2">
      <c r="A42" s="217"/>
      <c r="B42" s="217"/>
      <c r="C42" s="217"/>
      <c r="D42" s="217"/>
      <c r="E42" s="217"/>
      <c r="F42" s="217"/>
    </row>
    <row r="43" spans="1:6" x14ac:dyDescent="0.2">
      <c r="A43" s="217"/>
      <c r="B43" s="217"/>
      <c r="C43" s="217"/>
      <c r="D43" s="217"/>
      <c r="E43" s="217"/>
      <c r="F43" s="217"/>
    </row>
    <row r="44" spans="1:6" x14ac:dyDescent="0.2">
      <c r="A44" s="217"/>
      <c r="B44" s="217"/>
      <c r="C44" s="217"/>
      <c r="D44" s="217"/>
      <c r="E44" s="217"/>
      <c r="F44" s="217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7" customWidth="1"/>
    <col min="2" max="2" width="19.5703125" style="227" customWidth="1"/>
    <col min="3" max="3" width="93.5703125" style="227" bestFit="1" customWidth="1"/>
    <col min="4" max="4" width="11.28515625" style="227" customWidth="1"/>
    <col min="5" max="5" width="11.42578125" style="227" customWidth="1"/>
    <col min="6" max="6" width="9.140625" style="227"/>
    <col min="7" max="7" width="18.5703125" style="227" customWidth="1"/>
    <col min="8" max="8" width="96.5703125" style="227" customWidth="1"/>
    <col min="9" max="16384" width="9.140625" style="227"/>
  </cols>
  <sheetData>
    <row r="1" spans="2:20" ht="15" thickBot="1" x14ac:dyDescent="0.25"/>
    <row r="2" spans="2:20" ht="19.5" thickBot="1" x14ac:dyDescent="0.25">
      <c r="B2" s="371" t="s">
        <v>4</v>
      </c>
      <c r="C2" s="372"/>
      <c r="D2" s="372"/>
      <c r="E2" s="373"/>
      <c r="G2" s="371" t="s">
        <v>5</v>
      </c>
      <c r="H2" s="373"/>
      <c r="I2" s="228"/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2:20" ht="15.75" thickBot="1" x14ac:dyDescent="0.25">
      <c r="B3" s="230" t="s">
        <v>62</v>
      </c>
      <c r="C3" s="231" t="s">
        <v>6</v>
      </c>
      <c r="D3" s="231" t="s">
        <v>7</v>
      </c>
      <c r="E3" s="232" t="s">
        <v>486</v>
      </c>
      <c r="G3" s="233"/>
      <c r="H3" s="234" t="s">
        <v>63</v>
      </c>
      <c r="I3" s="228"/>
      <c r="J3" s="228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2:20" x14ac:dyDescent="0.2">
      <c r="B4" s="235" t="s">
        <v>487</v>
      </c>
      <c r="C4" s="236" t="s">
        <v>488</v>
      </c>
      <c r="D4" s="237">
        <v>44136</v>
      </c>
      <c r="E4" s="238" t="s">
        <v>489</v>
      </c>
      <c r="G4" s="239"/>
      <c r="H4" s="240" t="s">
        <v>65</v>
      </c>
      <c r="I4" s="228"/>
      <c r="J4" s="228"/>
      <c r="K4" s="229"/>
      <c r="L4" s="229"/>
      <c r="M4" s="229"/>
      <c r="N4" s="229"/>
      <c r="O4" s="229"/>
      <c r="P4" s="229"/>
      <c r="Q4" s="229"/>
      <c r="R4" s="229"/>
      <c r="S4" s="229"/>
      <c r="T4" s="229"/>
    </row>
    <row r="5" spans="2:20" x14ac:dyDescent="0.2">
      <c r="B5" s="241" t="s">
        <v>8</v>
      </c>
      <c r="C5" s="242" t="s">
        <v>64</v>
      </c>
      <c r="D5" s="243">
        <v>44169</v>
      </c>
      <c r="E5" s="244" t="s">
        <v>490</v>
      </c>
      <c r="G5" s="245"/>
      <c r="H5" s="240" t="s">
        <v>66</v>
      </c>
      <c r="I5" s="228"/>
      <c r="J5" s="228"/>
      <c r="K5" s="229"/>
      <c r="L5" s="229"/>
      <c r="M5" s="229"/>
      <c r="N5" s="229"/>
      <c r="O5" s="229"/>
      <c r="P5" s="229"/>
      <c r="Q5" s="229"/>
      <c r="R5" s="229"/>
      <c r="S5" s="229"/>
      <c r="T5" s="229"/>
    </row>
    <row r="6" spans="2:20" x14ac:dyDescent="0.2">
      <c r="B6" s="241" t="s">
        <v>491</v>
      </c>
      <c r="C6" s="242" t="s">
        <v>492</v>
      </c>
      <c r="D6" s="243">
        <v>44166</v>
      </c>
      <c r="E6" s="244" t="s">
        <v>490</v>
      </c>
      <c r="G6" s="246" t="s">
        <v>9</v>
      </c>
      <c r="H6" s="240" t="s">
        <v>68</v>
      </c>
      <c r="I6" s="228"/>
      <c r="J6" s="228"/>
      <c r="K6" s="229"/>
      <c r="L6" s="229"/>
      <c r="M6" s="229"/>
      <c r="N6" s="229"/>
      <c r="O6" s="229"/>
      <c r="P6" s="229"/>
      <c r="Q6" s="229"/>
      <c r="R6" s="229"/>
      <c r="S6" s="229"/>
      <c r="T6" s="229"/>
    </row>
    <row r="7" spans="2:20" x14ac:dyDescent="0.2">
      <c r="B7" s="241" t="s">
        <v>493</v>
      </c>
      <c r="C7" s="242" t="s">
        <v>494</v>
      </c>
      <c r="D7" s="247">
        <v>43862</v>
      </c>
      <c r="E7" s="244" t="s">
        <v>490</v>
      </c>
      <c r="G7" s="248"/>
      <c r="H7" s="240" t="s">
        <v>70</v>
      </c>
      <c r="I7" s="228"/>
      <c r="J7" s="228"/>
      <c r="K7" s="229"/>
      <c r="L7" s="229"/>
      <c r="M7" s="229"/>
      <c r="N7" s="229"/>
      <c r="O7" s="229"/>
      <c r="P7" s="229"/>
      <c r="Q7" s="229"/>
      <c r="R7" s="229"/>
      <c r="S7" s="229"/>
      <c r="T7" s="229"/>
    </row>
    <row r="8" spans="2:20" x14ac:dyDescent="0.2">
      <c r="B8" s="241" t="s">
        <v>67</v>
      </c>
      <c r="C8" s="242" t="s">
        <v>495</v>
      </c>
      <c r="D8" s="247">
        <v>44166</v>
      </c>
      <c r="E8" s="244" t="s">
        <v>490</v>
      </c>
      <c r="G8" s="249"/>
      <c r="H8" s="240" t="s">
        <v>496</v>
      </c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2:20" ht="15" thickBot="1" x14ac:dyDescent="0.25">
      <c r="B9" s="241" t="s">
        <v>497</v>
      </c>
      <c r="C9" s="242" t="s">
        <v>498</v>
      </c>
      <c r="D9" s="247">
        <v>44044</v>
      </c>
      <c r="E9" s="244" t="s">
        <v>490</v>
      </c>
      <c r="G9" s="250"/>
      <c r="H9" s="251" t="s">
        <v>10</v>
      </c>
    </row>
    <row r="10" spans="2:20" x14ac:dyDescent="0.2">
      <c r="B10" s="241" t="s">
        <v>499</v>
      </c>
      <c r="C10" s="242" t="s">
        <v>69</v>
      </c>
      <c r="D10" s="247">
        <v>44136</v>
      </c>
      <c r="E10" s="244" t="s">
        <v>490</v>
      </c>
    </row>
    <row r="11" spans="2:20" x14ac:dyDescent="0.2">
      <c r="B11" s="241" t="s">
        <v>500</v>
      </c>
      <c r="C11" s="242" t="s">
        <v>71</v>
      </c>
      <c r="D11" s="247">
        <v>44013</v>
      </c>
      <c r="E11" s="244" t="s">
        <v>490</v>
      </c>
    </row>
    <row r="12" spans="2:20" x14ac:dyDescent="0.2">
      <c r="B12" s="241" t="s">
        <v>501</v>
      </c>
      <c r="C12" s="242" t="s">
        <v>72</v>
      </c>
      <c r="D12" s="247">
        <v>44136</v>
      </c>
      <c r="E12" s="244" t="s">
        <v>489</v>
      </c>
    </row>
    <row r="13" spans="2:20" x14ac:dyDescent="0.2">
      <c r="B13" s="241" t="s">
        <v>502</v>
      </c>
      <c r="C13" s="242" t="s">
        <v>503</v>
      </c>
      <c r="D13" s="247">
        <v>44136</v>
      </c>
      <c r="E13" s="244" t="s">
        <v>490</v>
      </c>
    </row>
    <row r="14" spans="2:20" x14ac:dyDescent="0.2">
      <c r="B14" s="241" t="s">
        <v>504</v>
      </c>
      <c r="C14" s="242" t="s">
        <v>505</v>
      </c>
      <c r="D14" s="247">
        <v>44105</v>
      </c>
      <c r="E14" s="244" t="s">
        <v>490</v>
      </c>
    </row>
    <row r="15" spans="2:20" x14ac:dyDescent="0.2">
      <c r="B15" s="241" t="s">
        <v>73</v>
      </c>
      <c r="C15" s="242" t="s">
        <v>74</v>
      </c>
      <c r="D15" s="247">
        <v>44105</v>
      </c>
      <c r="E15" s="244" t="s">
        <v>490</v>
      </c>
    </row>
    <row r="16" spans="2:20" x14ac:dyDescent="0.2">
      <c r="B16" s="241" t="s">
        <v>11</v>
      </c>
      <c r="C16" s="242" t="s">
        <v>75</v>
      </c>
      <c r="D16" s="247">
        <v>44166</v>
      </c>
      <c r="E16" s="244" t="s">
        <v>490</v>
      </c>
    </row>
    <row r="17" spans="2:8" x14ac:dyDescent="0.2">
      <c r="B17" s="241" t="s">
        <v>12</v>
      </c>
      <c r="C17" s="242" t="s">
        <v>76</v>
      </c>
      <c r="D17" s="247">
        <v>44166</v>
      </c>
      <c r="E17" s="244" t="s">
        <v>490</v>
      </c>
    </row>
    <row r="18" spans="2:8" ht="15" thickBot="1" x14ac:dyDescent="0.25">
      <c r="B18" s="252" t="s">
        <v>13</v>
      </c>
      <c r="C18" s="253" t="s">
        <v>77</v>
      </c>
      <c r="D18" s="254">
        <v>44166</v>
      </c>
      <c r="E18" s="255" t="s">
        <v>490</v>
      </c>
    </row>
    <row r="19" spans="2:8" ht="15" thickBot="1" x14ac:dyDescent="0.25"/>
    <row r="20" spans="2:8" ht="19.5" thickBot="1" x14ac:dyDescent="0.25">
      <c r="B20" s="374" t="s">
        <v>81</v>
      </c>
      <c r="C20" s="375"/>
      <c r="D20" s="375"/>
      <c r="E20" s="376"/>
      <c r="G20" s="371" t="s">
        <v>14</v>
      </c>
      <c r="H20" s="373"/>
    </row>
    <row r="21" spans="2:8" ht="15" customHeight="1" x14ac:dyDescent="0.25">
      <c r="B21" s="256" t="s">
        <v>62</v>
      </c>
      <c r="C21" s="257" t="s">
        <v>6</v>
      </c>
      <c r="D21" s="258" t="s">
        <v>7</v>
      </c>
      <c r="E21" s="259" t="s">
        <v>486</v>
      </c>
      <c r="G21" s="260" t="s">
        <v>15</v>
      </c>
      <c r="H21" s="261" t="s">
        <v>78</v>
      </c>
    </row>
    <row r="22" spans="2:8" ht="15" customHeight="1" x14ac:dyDescent="0.25">
      <c r="B22" s="262" t="s">
        <v>18</v>
      </c>
      <c r="C22" s="263" t="s">
        <v>82</v>
      </c>
      <c r="D22" s="263"/>
      <c r="E22" s="264"/>
      <c r="G22" s="265" t="s">
        <v>79</v>
      </c>
      <c r="H22" s="266" t="s">
        <v>16</v>
      </c>
    </row>
    <row r="23" spans="2:8" ht="15" customHeight="1" x14ac:dyDescent="0.25">
      <c r="B23" s="262" t="s">
        <v>19</v>
      </c>
      <c r="C23" s="267" t="s">
        <v>84</v>
      </c>
      <c r="D23" s="267"/>
      <c r="E23" s="264"/>
      <c r="G23" s="265" t="s">
        <v>17</v>
      </c>
      <c r="H23" s="266" t="s">
        <v>506</v>
      </c>
    </row>
    <row r="24" spans="2:8" ht="15" customHeight="1" x14ac:dyDescent="0.25">
      <c r="B24" s="262" t="s">
        <v>21</v>
      </c>
      <c r="C24" s="267" t="s">
        <v>22</v>
      </c>
      <c r="D24" s="268" t="s">
        <v>23</v>
      </c>
      <c r="E24" s="244" t="s">
        <v>490</v>
      </c>
      <c r="G24" s="269" t="s">
        <v>80</v>
      </c>
      <c r="H24" s="270">
        <v>2018</v>
      </c>
    </row>
    <row r="25" spans="2:8" ht="15" customHeight="1" x14ac:dyDescent="0.25">
      <c r="B25" s="262" t="s">
        <v>24</v>
      </c>
      <c r="C25" s="271" t="s">
        <v>85</v>
      </c>
      <c r="D25" s="272">
        <v>43466</v>
      </c>
      <c r="E25" s="244" t="s">
        <v>490</v>
      </c>
    </row>
    <row r="26" spans="2:8" ht="15" customHeight="1" x14ac:dyDescent="0.25">
      <c r="B26" s="262" t="s">
        <v>86</v>
      </c>
      <c r="C26" s="273" t="s">
        <v>87</v>
      </c>
      <c r="D26" s="272">
        <v>43952</v>
      </c>
      <c r="E26" s="244" t="s">
        <v>490</v>
      </c>
    </row>
    <row r="27" spans="2:8" ht="15" customHeight="1" x14ac:dyDescent="0.25">
      <c r="B27" s="262" t="s">
        <v>507</v>
      </c>
      <c r="C27" s="273" t="s">
        <v>88</v>
      </c>
      <c r="D27" s="272">
        <v>43952</v>
      </c>
      <c r="E27" s="244" t="s">
        <v>490</v>
      </c>
    </row>
    <row r="28" spans="2:8" ht="15" customHeight="1" x14ac:dyDescent="0.25">
      <c r="B28" s="262" t="s">
        <v>508</v>
      </c>
      <c r="C28" s="273" t="s">
        <v>509</v>
      </c>
      <c r="D28" s="272">
        <v>43983</v>
      </c>
      <c r="E28" s="244" t="s">
        <v>490</v>
      </c>
    </row>
    <row r="29" spans="2:8" ht="15" customHeight="1" x14ac:dyDescent="0.25">
      <c r="B29" s="262" t="s">
        <v>510</v>
      </c>
      <c r="C29" s="273" t="s">
        <v>511</v>
      </c>
      <c r="D29" s="272">
        <v>43983</v>
      </c>
      <c r="E29" s="244" t="s">
        <v>490</v>
      </c>
    </row>
    <row r="30" spans="2:8" ht="15" x14ac:dyDescent="0.25">
      <c r="B30" s="262" t="s">
        <v>512</v>
      </c>
      <c r="C30" s="273" t="s">
        <v>513</v>
      </c>
      <c r="D30" s="272">
        <v>43983</v>
      </c>
      <c r="E30" s="244" t="s">
        <v>490</v>
      </c>
    </row>
    <row r="31" spans="2:8" ht="15" x14ac:dyDescent="0.25">
      <c r="B31" s="262" t="s">
        <v>514</v>
      </c>
      <c r="C31" s="273" t="s">
        <v>513</v>
      </c>
      <c r="D31" s="272">
        <v>43983</v>
      </c>
      <c r="E31" s="244" t="s">
        <v>490</v>
      </c>
    </row>
    <row r="32" spans="2:8" ht="15" x14ac:dyDescent="0.25">
      <c r="B32" s="262" t="s">
        <v>515</v>
      </c>
      <c r="C32" s="273" t="s">
        <v>516</v>
      </c>
      <c r="D32" s="272">
        <v>43983</v>
      </c>
      <c r="E32" s="244" t="s">
        <v>490</v>
      </c>
    </row>
    <row r="33" spans="2:8" ht="15" x14ac:dyDescent="0.25">
      <c r="B33" s="262" t="s">
        <v>517</v>
      </c>
      <c r="C33" s="273" t="s">
        <v>518</v>
      </c>
      <c r="D33" s="272">
        <v>43983</v>
      </c>
      <c r="E33" s="244" t="s">
        <v>490</v>
      </c>
    </row>
    <row r="34" spans="2:8" ht="15" x14ac:dyDescent="0.25">
      <c r="B34" s="262" t="s">
        <v>519</v>
      </c>
      <c r="C34" s="273" t="s">
        <v>520</v>
      </c>
      <c r="D34" s="272">
        <v>44044</v>
      </c>
      <c r="E34" s="244" t="s">
        <v>490</v>
      </c>
    </row>
    <row r="35" spans="2:8" ht="15" x14ac:dyDescent="0.25">
      <c r="B35" s="262" t="s">
        <v>521</v>
      </c>
      <c r="C35" s="273" t="s">
        <v>522</v>
      </c>
      <c r="D35" s="272">
        <v>44044</v>
      </c>
      <c r="E35" s="244" t="s">
        <v>490</v>
      </c>
    </row>
    <row r="36" spans="2:8" ht="15.75" thickBot="1" x14ac:dyDescent="0.3">
      <c r="B36" s="274" t="s">
        <v>521</v>
      </c>
      <c r="C36" s="275" t="s">
        <v>522</v>
      </c>
      <c r="D36" s="276">
        <v>44044</v>
      </c>
      <c r="E36" s="255" t="s">
        <v>490</v>
      </c>
    </row>
    <row r="37" spans="2:8" ht="15" thickBot="1" x14ac:dyDescent="0.25"/>
    <row r="38" spans="2:8" ht="19.5" thickBot="1" x14ac:dyDescent="0.25">
      <c r="B38" s="371" t="s">
        <v>89</v>
      </c>
      <c r="C38" s="372"/>
      <c r="D38" s="372"/>
      <c r="E38" s="373"/>
      <c r="G38" s="377" t="s">
        <v>83</v>
      </c>
      <c r="H38" s="378"/>
    </row>
    <row r="39" spans="2:8" ht="15" x14ac:dyDescent="0.25">
      <c r="B39" s="277" t="s">
        <v>90</v>
      </c>
      <c r="C39" s="278" t="s">
        <v>6</v>
      </c>
      <c r="D39" s="279" t="s">
        <v>7</v>
      </c>
      <c r="E39" s="279" t="s">
        <v>486</v>
      </c>
      <c r="G39" s="280" t="s">
        <v>20</v>
      </c>
      <c r="H39" s="280" t="s">
        <v>523</v>
      </c>
    </row>
    <row r="40" spans="2:8" ht="15" x14ac:dyDescent="0.25">
      <c r="B40" s="280" t="s">
        <v>25</v>
      </c>
      <c r="C40" s="263" t="s">
        <v>524</v>
      </c>
      <c r="D40" s="281">
        <v>44166</v>
      </c>
      <c r="E40" s="282" t="s">
        <v>490</v>
      </c>
      <c r="G40" s="267"/>
      <c r="H40" s="267"/>
    </row>
    <row r="41" spans="2:8" ht="15" x14ac:dyDescent="0.25">
      <c r="B41" s="280"/>
      <c r="C41" s="267"/>
      <c r="D41" s="267"/>
      <c r="E41" s="268"/>
      <c r="G41" s="267"/>
      <c r="H41" s="267"/>
    </row>
    <row r="42" spans="2:8" ht="15" x14ac:dyDescent="0.25">
      <c r="B42" s="283"/>
      <c r="E42" s="284"/>
      <c r="G42" s="267"/>
      <c r="H42" s="267"/>
    </row>
    <row r="43" spans="2:8" ht="15" x14ac:dyDescent="0.25">
      <c r="B43" s="283"/>
      <c r="C43" s="285"/>
      <c r="D43" s="285"/>
      <c r="E43" s="286"/>
      <c r="G43" s="267"/>
      <c r="H43" s="267"/>
    </row>
    <row r="44" spans="2:8" ht="15" x14ac:dyDescent="0.25">
      <c r="B44" s="283"/>
      <c r="C44" s="285"/>
      <c r="D44" s="285"/>
      <c r="E44" s="286"/>
      <c r="G44" s="267"/>
      <c r="H44" s="267"/>
    </row>
    <row r="45" spans="2:8" x14ac:dyDescent="0.2">
      <c r="G45" s="267"/>
      <c r="H45" s="267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E45" sqref="E4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4" t="s">
        <v>440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729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728</v>
      </c>
      <c r="N3" s="64" t="s">
        <v>332</v>
      </c>
      <c r="Q3" s="5" t="s">
        <v>431</v>
      </c>
      <c r="W3" s="379" t="s">
        <v>748</v>
      </c>
      <c r="X3" s="379"/>
      <c r="Y3" s="379"/>
      <c r="Z3" s="379"/>
      <c r="AA3" s="379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383" t="s">
        <v>340</v>
      </c>
      <c r="I4" s="384"/>
      <c r="J4" s="384"/>
      <c r="K4" s="385"/>
      <c r="L4" s="107"/>
      <c r="M4" s="107"/>
      <c r="N4" s="107"/>
      <c r="Q4" s="5" t="s">
        <v>430</v>
      </c>
      <c r="W4" s="309" t="s">
        <v>749</v>
      </c>
      <c r="X4" s="310" t="s">
        <v>750</v>
      </c>
      <c r="Y4" s="310" t="s">
        <v>751</v>
      </c>
      <c r="Z4" s="310" t="s">
        <v>752</v>
      </c>
      <c r="AA4" s="311" t="s">
        <v>753</v>
      </c>
    </row>
    <row r="5" spans="3:27" ht="25.5" x14ac:dyDescent="0.2">
      <c r="C5" s="84" t="s">
        <v>416</v>
      </c>
      <c r="D5" s="85"/>
      <c r="E5" s="85"/>
      <c r="F5" s="86"/>
      <c r="G5" s="84" t="s">
        <v>313</v>
      </c>
      <c r="H5" s="386" t="s">
        <v>726</v>
      </c>
      <c r="I5" s="387"/>
      <c r="J5" s="387"/>
      <c r="K5" s="388"/>
      <c r="L5" s="108" t="s">
        <v>481</v>
      </c>
      <c r="M5" s="108" t="s">
        <v>727</v>
      </c>
      <c r="N5" s="108" t="s">
        <v>350</v>
      </c>
      <c r="Q5" s="194" t="s">
        <v>429</v>
      </c>
      <c r="W5" s="312" t="s">
        <v>733</v>
      </c>
      <c r="X5" s="313">
        <v>9418.8988568067343</v>
      </c>
      <c r="Y5" s="313">
        <v>15472.073727176739</v>
      </c>
      <c r="Z5" s="313">
        <v>20378.706337556119</v>
      </c>
      <c r="AA5" s="314">
        <v>45269.678921539591</v>
      </c>
    </row>
    <row r="6" spans="3:27" ht="15" x14ac:dyDescent="0.2">
      <c r="C6" s="133" t="str">
        <f>C28</f>
        <v>R-BLD_AptN1</v>
      </c>
      <c r="D6" s="133" t="str">
        <f>D28</f>
        <v>Residential Building Apartment - New Nearly zero-energy buildings</v>
      </c>
      <c r="E6" s="137" t="s">
        <v>410</v>
      </c>
      <c r="F6" s="68" t="s">
        <v>415</v>
      </c>
      <c r="G6" s="195">
        <v>100</v>
      </c>
      <c r="H6" s="291">
        <v>280</v>
      </c>
      <c r="I6" s="292">
        <v>330</v>
      </c>
      <c r="J6" s="292">
        <v>395</v>
      </c>
      <c r="K6" s="293">
        <v>475</v>
      </c>
      <c r="L6" s="67">
        <v>1.5</v>
      </c>
      <c r="M6" s="331">
        <f>AH23</f>
        <v>4.4223271439528837E-3</v>
      </c>
      <c r="N6" s="193">
        <v>2020</v>
      </c>
      <c r="W6" s="315" t="s">
        <v>734</v>
      </c>
      <c r="X6" s="316">
        <v>7459.2913438514906</v>
      </c>
      <c r="Y6" s="316">
        <v>9537.7783975583752</v>
      </c>
      <c r="Z6" s="316">
        <v>9433.9012004747347</v>
      </c>
      <c r="AA6" s="317">
        <v>26430.9709418846</v>
      </c>
    </row>
    <row r="7" spans="3:27" ht="15" x14ac:dyDescent="0.2">
      <c r="C7" s="110"/>
      <c r="D7" s="110"/>
      <c r="E7" s="71" t="s">
        <v>411</v>
      </c>
      <c r="F7" s="72"/>
      <c r="G7" s="110"/>
      <c r="H7" s="294"/>
      <c r="I7" s="295"/>
      <c r="J7" s="295"/>
      <c r="K7" s="296"/>
      <c r="L7" s="70"/>
      <c r="M7" s="332">
        <f>AK22/2</f>
        <v>5.3083202991120108E-4</v>
      </c>
      <c r="N7" s="104"/>
      <c r="W7" s="318" t="s">
        <v>735</v>
      </c>
      <c r="X7" s="319">
        <v>14041.847426430093</v>
      </c>
      <c r="Y7" s="319">
        <v>17545.09295382088</v>
      </c>
      <c r="Z7" s="319">
        <v>20090.949195825138</v>
      </c>
      <c r="AA7" s="320">
        <v>51677.889576076108</v>
      </c>
    </row>
    <row r="8" spans="3:27" ht="15" x14ac:dyDescent="0.2">
      <c r="C8" s="109"/>
      <c r="D8" s="109"/>
      <c r="E8" s="77" t="s">
        <v>412</v>
      </c>
      <c r="F8" s="88"/>
      <c r="G8" s="109"/>
      <c r="H8" s="297"/>
      <c r="I8" s="298"/>
      <c r="J8" s="298"/>
      <c r="K8" s="299"/>
      <c r="L8" s="76"/>
      <c r="M8" s="333">
        <f>AI22</f>
        <v>3.2672173235706492E-3</v>
      </c>
      <c r="N8" s="105"/>
      <c r="W8" s="315" t="s">
        <v>736</v>
      </c>
      <c r="X8" s="316">
        <v>19924.480375055824</v>
      </c>
      <c r="Y8" s="316">
        <v>49768.849685929476</v>
      </c>
      <c r="Z8" s="316">
        <v>53466.210043981671</v>
      </c>
      <c r="AA8" s="317">
        <v>123159.54010496697</v>
      </c>
    </row>
    <row r="9" spans="3:27" ht="15" x14ac:dyDescent="0.2">
      <c r="C9" s="110"/>
      <c r="D9" s="110"/>
      <c r="E9" s="71" t="s">
        <v>413</v>
      </c>
      <c r="F9" s="72"/>
      <c r="G9" s="110"/>
      <c r="H9" s="294"/>
      <c r="I9" s="295"/>
      <c r="J9" s="295"/>
      <c r="K9" s="296"/>
      <c r="L9" s="70"/>
      <c r="M9" s="332">
        <f>AJ22</f>
        <v>1.4074238978033962E-3</v>
      </c>
      <c r="N9" s="104"/>
      <c r="W9" s="318" t="s">
        <v>737</v>
      </c>
      <c r="X9" s="319">
        <v>58904.8034364337</v>
      </c>
      <c r="Y9" s="319">
        <v>282151.52747564798</v>
      </c>
      <c r="Z9" s="319">
        <v>251318.93361374349</v>
      </c>
      <c r="AA9" s="320">
        <v>592375.26452582516</v>
      </c>
    </row>
    <row r="10" spans="3:27" ht="15" x14ac:dyDescent="0.2">
      <c r="C10" s="134"/>
      <c r="D10" s="134"/>
      <c r="E10" s="170" t="s">
        <v>414</v>
      </c>
      <c r="F10" s="171"/>
      <c r="G10" s="134"/>
      <c r="H10" s="297"/>
      <c r="I10" s="298"/>
      <c r="J10" s="298"/>
      <c r="K10" s="299"/>
      <c r="L10" s="76"/>
      <c r="M10" s="334">
        <f>AK22/2</f>
        <v>5.3083202991120108E-4</v>
      </c>
      <c r="N10" s="143"/>
      <c r="W10" s="315" t="s">
        <v>738</v>
      </c>
      <c r="X10" s="316">
        <v>43739.341649106158</v>
      </c>
      <c r="Y10" s="316">
        <v>187627.02237661046</v>
      </c>
      <c r="Z10" s="316">
        <v>166667.79141279124</v>
      </c>
      <c r="AA10" s="317">
        <v>398034.15543850785</v>
      </c>
    </row>
    <row r="11" spans="3:27" ht="15" x14ac:dyDescent="0.2">
      <c r="C11" s="84" t="s">
        <v>432</v>
      </c>
      <c r="D11" s="85"/>
      <c r="E11" s="85"/>
      <c r="F11" s="86"/>
      <c r="G11" s="84" t="s">
        <v>313</v>
      </c>
      <c r="H11" s="380" t="s">
        <v>726</v>
      </c>
      <c r="I11" s="381"/>
      <c r="J11" s="381"/>
      <c r="K11" s="382"/>
      <c r="L11" s="202"/>
      <c r="M11" s="202"/>
      <c r="N11" s="108" t="s">
        <v>350</v>
      </c>
      <c r="W11" s="318" t="s">
        <v>739</v>
      </c>
      <c r="X11" s="319">
        <v>25767.876472761334</v>
      </c>
      <c r="Y11" s="319">
        <v>101418.89596184672</v>
      </c>
      <c r="Z11" s="319">
        <v>81396.697989555512</v>
      </c>
      <c r="AA11" s="320">
        <v>208583.47042416356</v>
      </c>
    </row>
    <row r="12" spans="3:27" ht="15" x14ac:dyDescent="0.2">
      <c r="C12" s="133" t="str">
        <f>C29</f>
        <v>R-BLD_Att-N1</v>
      </c>
      <c r="D12" s="133" t="str">
        <f>D29</f>
        <v>Residential Building Attached - New Nearly zero-energy buildings</v>
      </c>
      <c r="E12" s="137" t="s">
        <v>433</v>
      </c>
      <c r="F12" s="68" t="s">
        <v>434</v>
      </c>
      <c r="G12" s="195">
        <v>100</v>
      </c>
      <c r="H12" s="291">
        <v>281.5</v>
      </c>
      <c r="I12" s="292">
        <v>355.4</v>
      </c>
      <c r="J12" s="292">
        <v>429.3</v>
      </c>
      <c r="K12" s="293">
        <v>503.2</v>
      </c>
      <c r="L12" s="103">
        <v>1.8</v>
      </c>
      <c r="M12" s="331">
        <f>AH37</f>
        <v>9.510263559994104E-4</v>
      </c>
      <c r="N12" s="193">
        <v>2020</v>
      </c>
      <c r="W12" s="315" t="s">
        <v>740</v>
      </c>
      <c r="X12" s="316">
        <v>12331.173226884033</v>
      </c>
      <c r="Y12" s="316">
        <v>50123.806027321167</v>
      </c>
      <c r="Z12" s="316">
        <v>43241.005762967114</v>
      </c>
      <c r="AA12" s="317">
        <v>105695.98501717232</v>
      </c>
    </row>
    <row r="13" spans="3:27" ht="15.75" thickBot="1" x14ac:dyDescent="0.25">
      <c r="C13" s="110"/>
      <c r="D13" s="110"/>
      <c r="E13" s="71" t="s">
        <v>435</v>
      </c>
      <c r="F13" s="72"/>
      <c r="G13" s="110"/>
      <c r="H13" s="294"/>
      <c r="I13" s="295"/>
      <c r="J13" s="295"/>
      <c r="K13" s="296"/>
      <c r="L13" s="104"/>
      <c r="M13" s="332">
        <f>AK37/2</f>
        <v>6.2401308018242394E-4</v>
      </c>
      <c r="N13" s="104"/>
      <c r="W13" s="321" t="s">
        <v>741</v>
      </c>
      <c r="X13" s="322">
        <v>15211.172212670604</v>
      </c>
      <c r="Y13" s="322">
        <v>52706.674394088106</v>
      </c>
      <c r="Z13" s="322">
        <v>78435.533443104825</v>
      </c>
      <c r="AA13" s="320">
        <v>146353.38004986354</v>
      </c>
    </row>
    <row r="14" spans="3:27" ht="15.75" thickBot="1" x14ac:dyDescent="0.25">
      <c r="C14" s="109"/>
      <c r="D14" s="109"/>
      <c r="E14" s="77" t="s">
        <v>436</v>
      </c>
      <c r="F14" s="88"/>
      <c r="G14" s="109"/>
      <c r="H14" s="297"/>
      <c r="I14" s="298"/>
      <c r="J14" s="298"/>
      <c r="K14" s="299"/>
      <c r="L14" s="105"/>
      <c r="M14" s="333">
        <f>AI37</f>
        <v>9.0638384319306538E-3</v>
      </c>
      <c r="N14" s="105"/>
      <c r="W14" s="323" t="s">
        <v>754</v>
      </c>
      <c r="X14" s="324">
        <v>206798.88499999998</v>
      </c>
      <c r="Y14" s="324">
        <v>766351.72099999979</v>
      </c>
      <c r="Z14" s="324">
        <v>724429.72899999993</v>
      </c>
      <c r="AA14" s="325">
        <v>1697580.3349999997</v>
      </c>
    </row>
    <row r="15" spans="3:27" ht="15.75" thickBot="1" x14ac:dyDescent="0.25">
      <c r="C15" s="110"/>
      <c r="D15" s="110"/>
      <c r="E15" s="71" t="s">
        <v>437</v>
      </c>
      <c r="F15" s="72"/>
      <c r="G15" s="110"/>
      <c r="H15" s="294"/>
      <c r="I15" s="295"/>
      <c r="J15" s="295"/>
      <c r="K15" s="296"/>
      <c r="L15" s="104"/>
      <c r="M15" s="332">
        <f>AJ37</f>
        <v>2.0645399747711616E-3</v>
      </c>
      <c r="N15" s="104"/>
      <c r="W15" s="327" t="s">
        <v>755</v>
      </c>
      <c r="X15" s="326">
        <v>0.74286208971025169</v>
      </c>
      <c r="Y15" s="326">
        <v>0.69963472197389465</v>
      </c>
      <c r="Z15" s="326">
        <v>0.71303848954914961</v>
      </c>
    </row>
    <row r="16" spans="3:27" x14ac:dyDescent="0.2">
      <c r="C16" s="134"/>
      <c r="D16" s="134"/>
      <c r="E16" s="170" t="s">
        <v>438</v>
      </c>
      <c r="F16" s="171"/>
      <c r="G16" s="134"/>
      <c r="H16" s="300"/>
      <c r="I16" s="301"/>
      <c r="J16" s="301"/>
      <c r="K16" s="302"/>
      <c r="L16" s="143"/>
      <c r="M16" s="334">
        <f>AK37/2</f>
        <v>6.2401308018242394E-4</v>
      </c>
      <c r="N16" s="143"/>
    </row>
    <row r="17" spans="2:38" x14ac:dyDescent="0.2">
      <c r="C17" s="84" t="s">
        <v>439</v>
      </c>
      <c r="D17" s="85"/>
      <c r="E17" s="85"/>
      <c r="F17" s="86"/>
      <c r="G17" s="84" t="s">
        <v>313</v>
      </c>
      <c r="H17" s="380" t="s">
        <v>726</v>
      </c>
      <c r="I17" s="381"/>
      <c r="J17" s="381"/>
      <c r="K17" s="382"/>
      <c r="L17" s="202"/>
      <c r="M17" s="202"/>
      <c r="N17" s="108" t="s">
        <v>350</v>
      </c>
    </row>
    <row r="18" spans="2:38" x14ac:dyDescent="0.2">
      <c r="C18" s="133" t="str">
        <f>C30</f>
        <v>R-BLD_Det-N1</v>
      </c>
      <c r="D18" s="133" t="str">
        <f>D30</f>
        <v>Residential Building Detached - New Nearly zero-energy buildings</v>
      </c>
      <c r="E18" s="137" t="s">
        <v>441</v>
      </c>
      <c r="F18" s="68" t="s">
        <v>442</v>
      </c>
      <c r="G18" s="195">
        <v>100</v>
      </c>
      <c r="H18" s="291">
        <v>422</v>
      </c>
      <c r="I18" s="292">
        <v>533</v>
      </c>
      <c r="J18" s="292">
        <v>644</v>
      </c>
      <c r="K18" s="293">
        <v>754.8</v>
      </c>
      <c r="L18" s="103">
        <v>2</v>
      </c>
      <c r="M18" s="331">
        <f>AH51</f>
        <v>4.4121765529699531E-3</v>
      </c>
      <c r="N18" s="193">
        <v>2020</v>
      </c>
    </row>
    <row r="19" spans="2:38" x14ac:dyDescent="0.2">
      <c r="C19" s="110"/>
      <c r="D19" s="110"/>
      <c r="E19" s="71" t="s">
        <v>443</v>
      </c>
      <c r="F19" s="72"/>
      <c r="G19" s="110"/>
      <c r="H19" s="294"/>
      <c r="I19" s="295"/>
      <c r="J19" s="295"/>
      <c r="K19" s="296"/>
      <c r="L19" s="104"/>
      <c r="M19" s="332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444</v>
      </c>
      <c r="F20" s="88"/>
      <c r="G20" s="109"/>
      <c r="H20" s="297"/>
      <c r="I20" s="298"/>
      <c r="J20" s="298"/>
      <c r="K20" s="299"/>
      <c r="L20" s="105"/>
      <c r="M20" s="333">
        <f>AI51</f>
        <v>8.9758896942700953E-3</v>
      </c>
      <c r="N20" s="105"/>
      <c r="W20" s="5" t="s">
        <v>743</v>
      </c>
      <c r="X20" s="5" t="s">
        <v>743</v>
      </c>
      <c r="Y20" s="5" t="s">
        <v>743</v>
      </c>
      <c r="Z20" s="5" t="s">
        <v>743</v>
      </c>
      <c r="AA20" s="5" t="s">
        <v>743</v>
      </c>
      <c r="AB20" s="5" t="s">
        <v>743</v>
      </c>
      <c r="AC20" s="5" t="s">
        <v>743</v>
      </c>
      <c r="AD20" s="5" t="s">
        <v>743</v>
      </c>
      <c r="AE20" s="5" t="s">
        <v>743</v>
      </c>
      <c r="AF20" s="5" t="s">
        <v>743</v>
      </c>
      <c r="AH20" s="329" t="s">
        <v>756</v>
      </c>
      <c r="AI20" s="330" t="s">
        <v>763</v>
      </c>
      <c r="AJ20" s="330" t="s">
        <v>764</v>
      </c>
      <c r="AK20" s="5" t="s">
        <v>759</v>
      </c>
      <c r="AL20" s="328" t="s">
        <v>765</v>
      </c>
    </row>
    <row r="21" spans="2:38" ht="13.5" thickBot="1" x14ac:dyDescent="0.25">
      <c r="C21" s="110"/>
      <c r="D21" s="110"/>
      <c r="E21" s="71" t="s">
        <v>445</v>
      </c>
      <c r="F21" s="72"/>
      <c r="G21" s="110"/>
      <c r="H21" s="294"/>
      <c r="I21" s="295"/>
      <c r="J21" s="295"/>
      <c r="K21" s="296"/>
      <c r="L21" s="104"/>
      <c r="M21" s="332">
        <f>AJ51</f>
        <v>3.5262400890868602E-3</v>
      </c>
      <c r="N21" s="104"/>
      <c r="V21" s="5" t="s">
        <v>742</v>
      </c>
      <c r="W21" s="5" t="s">
        <v>744</v>
      </c>
      <c r="X21" s="5" t="s">
        <v>745</v>
      </c>
      <c r="Y21" s="5" t="s">
        <v>746</v>
      </c>
      <c r="Z21" s="5" t="s">
        <v>757</v>
      </c>
      <c r="AA21" s="5" t="s">
        <v>758</v>
      </c>
      <c r="AB21" s="194" t="s">
        <v>747</v>
      </c>
      <c r="AC21" s="194" t="s">
        <v>759</v>
      </c>
      <c r="AD21" s="5" t="s">
        <v>760</v>
      </c>
      <c r="AE21" s="5" t="s">
        <v>761</v>
      </c>
      <c r="AF21" s="5" t="s">
        <v>754</v>
      </c>
      <c r="AH21" s="328" t="s">
        <v>762</v>
      </c>
    </row>
    <row r="22" spans="2:38" ht="15" x14ac:dyDescent="0.2">
      <c r="C22" s="134"/>
      <c r="D22" s="134"/>
      <c r="E22" s="170" t="s">
        <v>446</v>
      </c>
      <c r="F22" s="171"/>
      <c r="G22" s="134"/>
      <c r="H22" s="300"/>
      <c r="I22" s="301"/>
      <c r="J22" s="301"/>
      <c r="K22" s="302"/>
      <c r="L22" s="143"/>
      <c r="M22" s="334">
        <f>AK51/2</f>
        <v>9.2012709050415069E-4</v>
      </c>
      <c r="N22" s="143"/>
      <c r="V22" s="5" t="s">
        <v>733</v>
      </c>
      <c r="W22" s="185">
        <v>6419</v>
      </c>
      <c r="X22" s="185">
        <v>535137</v>
      </c>
      <c r="Y22" s="5">
        <v>52</v>
      </c>
      <c r="Z22" s="185">
        <v>-505747</v>
      </c>
      <c r="AA22" s="185">
        <v>11249</v>
      </c>
      <c r="AB22" s="185">
        <v>2509515</v>
      </c>
      <c r="AC22" s="185">
        <v>1893006</v>
      </c>
      <c r="AD22" s="185">
        <v>5793778</v>
      </c>
      <c r="AE22" s="185">
        <v>31852</v>
      </c>
      <c r="AF22" s="185">
        <v>9733652</v>
      </c>
      <c r="AG22" s="313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734</v>
      </c>
      <c r="W23" s="185">
        <v>3209</v>
      </c>
      <c r="X23" s="185">
        <v>264012</v>
      </c>
      <c r="Y23" s="5">
        <v>91</v>
      </c>
      <c r="Z23" s="185">
        <v>5149071</v>
      </c>
      <c r="AA23" s="185">
        <v>157450</v>
      </c>
      <c r="AB23" s="185">
        <v>1694468</v>
      </c>
      <c r="AC23" s="185">
        <v>638663</v>
      </c>
      <c r="AD23" s="185">
        <v>6968385</v>
      </c>
      <c r="AE23" s="185">
        <v>83330</v>
      </c>
      <c r="AF23" s="185">
        <v>14691367</v>
      </c>
      <c r="AG23" s="316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735</v>
      </c>
      <c r="W24" s="185">
        <v>8665</v>
      </c>
      <c r="X24" s="185">
        <v>712223</v>
      </c>
      <c r="Y24" s="5">
        <v>114</v>
      </c>
      <c r="Z24" s="185">
        <v>24443713</v>
      </c>
      <c r="AA24" s="185">
        <v>1103093</v>
      </c>
      <c r="AB24" s="185">
        <v>5068146</v>
      </c>
      <c r="AC24" s="185">
        <v>1589124</v>
      </c>
      <c r="AD24" s="185">
        <v>23824149</v>
      </c>
      <c r="AE24" s="185">
        <v>271620</v>
      </c>
      <c r="AF24" s="185">
        <v>56299844</v>
      </c>
      <c r="AG24" s="319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736</v>
      </c>
      <c r="W25" s="185">
        <v>13570</v>
      </c>
      <c r="X25" s="185">
        <v>1073828</v>
      </c>
      <c r="Y25" s="5">
        <v>138</v>
      </c>
      <c r="Z25" s="185">
        <v>50858810</v>
      </c>
      <c r="AA25" s="185">
        <v>3129098</v>
      </c>
      <c r="AB25" s="185">
        <v>7944420</v>
      </c>
      <c r="AC25" s="185">
        <v>2305495</v>
      </c>
      <c r="AD25" s="185">
        <v>41205233</v>
      </c>
      <c r="AE25" s="185">
        <v>896605</v>
      </c>
      <c r="AF25" s="185">
        <v>106339660</v>
      </c>
      <c r="AG25" s="316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737</v>
      </c>
      <c r="W26" s="185">
        <v>45566</v>
      </c>
      <c r="X26" s="185">
        <v>3308771</v>
      </c>
      <c r="Y26" s="5">
        <v>187</v>
      </c>
      <c r="Z26" s="185">
        <v>191371995</v>
      </c>
      <c r="AA26" s="185">
        <v>20181333</v>
      </c>
      <c r="AB26" s="185">
        <v>24809831</v>
      </c>
      <c r="AC26" s="185">
        <v>5185837</v>
      </c>
      <c r="AD26" s="185">
        <v>135290780</v>
      </c>
      <c r="AE26" s="185">
        <v>5131131</v>
      </c>
      <c r="AF26" s="185">
        <v>381970906</v>
      </c>
      <c r="AG26" s="319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525</v>
      </c>
      <c r="C27" s="59" t="s">
        <v>526</v>
      </c>
      <c r="D27" s="59" t="s">
        <v>53</v>
      </c>
      <c r="E27" s="59" t="s">
        <v>316</v>
      </c>
      <c r="F27" s="59" t="s">
        <v>317</v>
      </c>
      <c r="G27" s="59" t="s">
        <v>527</v>
      </c>
      <c r="H27" s="59" t="s">
        <v>319</v>
      </c>
      <c r="V27" s="5" t="s">
        <v>738</v>
      </c>
      <c r="W27" s="185">
        <v>30979</v>
      </c>
      <c r="X27" s="185">
        <v>2017902</v>
      </c>
      <c r="Y27" s="5">
        <v>261</v>
      </c>
      <c r="Z27" s="185">
        <v>133224360</v>
      </c>
      <c r="AA27" s="185">
        <v>19396995</v>
      </c>
      <c r="AB27" s="185">
        <v>15123200</v>
      </c>
      <c r="AC27" s="185">
        <v>1533922</v>
      </c>
      <c r="AD27" s="185">
        <v>78676858</v>
      </c>
      <c r="AE27" s="185">
        <v>2505229</v>
      </c>
      <c r="AF27" s="185">
        <v>250460563</v>
      </c>
      <c r="AG27" s="316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3" t="s">
        <v>725</v>
      </c>
      <c r="C28" s="174" t="s">
        <v>404</v>
      </c>
      <c r="D28" s="174" t="s">
        <v>407</v>
      </c>
      <c r="E28" s="174" t="s">
        <v>403</v>
      </c>
      <c r="F28" s="174" t="s">
        <v>403</v>
      </c>
      <c r="G28" s="174"/>
      <c r="H28" s="175"/>
      <c r="V28" s="5" t="s">
        <v>739</v>
      </c>
      <c r="W28" s="185">
        <v>15595</v>
      </c>
      <c r="X28" s="185">
        <v>931541</v>
      </c>
      <c r="Y28" s="5">
        <v>337</v>
      </c>
      <c r="Z28" s="185">
        <v>83766308</v>
      </c>
      <c r="AA28" s="185">
        <v>16239436</v>
      </c>
      <c r="AB28" s="185">
        <v>7086953</v>
      </c>
      <c r="AC28" s="185">
        <v>575189</v>
      </c>
      <c r="AD28" s="185">
        <v>37375430</v>
      </c>
      <c r="AE28" s="185">
        <v>1099500</v>
      </c>
      <c r="AF28" s="185">
        <v>146142817</v>
      </c>
      <c r="AG28" s="319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3" t="s">
        <v>725</v>
      </c>
      <c r="C29" s="174" t="s">
        <v>405</v>
      </c>
      <c r="D29" s="174" t="s">
        <v>408</v>
      </c>
      <c r="E29" s="174" t="s">
        <v>403</v>
      </c>
      <c r="F29" s="174" t="s">
        <v>403</v>
      </c>
      <c r="G29" s="174"/>
      <c r="H29" s="175"/>
      <c r="V29" s="5" t="s">
        <v>740</v>
      </c>
      <c r="W29" s="185">
        <v>5191</v>
      </c>
      <c r="X29" s="185">
        <v>290189</v>
      </c>
      <c r="Y29" s="5">
        <v>413</v>
      </c>
      <c r="Z29" s="185">
        <v>36993288</v>
      </c>
      <c r="AA29" s="185">
        <v>7041768</v>
      </c>
      <c r="AB29" s="185">
        <v>2218849</v>
      </c>
      <c r="AC29" s="185">
        <v>235069</v>
      </c>
      <c r="AD29" s="185">
        <v>12463794</v>
      </c>
      <c r="AE29" s="185">
        <v>507628</v>
      </c>
      <c r="AF29" s="185">
        <v>59460396</v>
      </c>
      <c r="AG29" s="316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3" t="s">
        <v>725</v>
      </c>
      <c r="C30" s="176" t="s">
        <v>406</v>
      </c>
      <c r="D30" s="176" t="s">
        <v>409</v>
      </c>
      <c r="E30" s="176" t="s">
        <v>403</v>
      </c>
      <c r="F30" s="176" t="s">
        <v>403</v>
      </c>
      <c r="G30" s="176"/>
      <c r="H30" s="177"/>
      <c r="V30" s="5" t="s">
        <v>741</v>
      </c>
      <c r="W30" s="185">
        <v>5603</v>
      </c>
      <c r="X30" s="185">
        <v>294590</v>
      </c>
      <c r="Y30" s="5">
        <v>602</v>
      </c>
      <c r="Z30" s="185">
        <v>59600854</v>
      </c>
      <c r="AA30" s="185">
        <v>9624009</v>
      </c>
      <c r="AB30" s="185">
        <v>2310613</v>
      </c>
      <c r="AC30" s="185">
        <v>213528</v>
      </c>
      <c r="AD30" s="185">
        <v>12820227</v>
      </c>
      <c r="AE30" s="185">
        <v>550098</v>
      </c>
      <c r="AF30" s="185">
        <v>85119330</v>
      </c>
      <c r="AG30" s="322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4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9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751</v>
      </c>
      <c r="X35" s="5" t="s">
        <v>751</v>
      </c>
      <c r="Y35" s="5" t="s">
        <v>751</v>
      </c>
      <c r="Z35" s="5" t="s">
        <v>751</v>
      </c>
      <c r="AA35" s="5" t="s">
        <v>751</v>
      </c>
      <c r="AB35" s="5" t="s">
        <v>751</v>
      </c>
      <c r="AC35" s="5" t="s">
        <v>751</v>
      </c>
      <c r="AD35" s="5" t="s">
        <v>751</v>
      </c>
      <c r="AE35" s="5" t="s">
        <v>751</v>
      </c>
      <c r="AF35" s="5" t="s">
        <v>751</v>
      </c>
      <c r="AH35" s="329" t="s">
        <v>756</v>
      </c>
      <c r="AI35" s="330" t="s">
        <v>763</v>
      </c>
      <c r="AJ35" s="330" t="s">
        <v>764</v>
      </c>
      <c r="AK35" s="5" t="s">
        <v>759</v>
      </c>
      <c r="AL35" s="328" t="s">
        <v>765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742</v>
      </c>
      <c r="W36" s="5" t="s">
        <v>744</v>
      </c>
      <c r="X36" s="5" t="s">
        <v>745</v>
      </c>
      <c r="Y36" s="5" t="s">
        <v>746</v>
      </c>
      <c r="Z36" s="5" t="s">
        <v>757</v>
      </c>
      <c r="AA36" s="5" t="s">
        <v>758</v>
      </c>
      <c r="AB36" s="194" t="s">
        <v>747</v>
      </c>
      <c r="AC36" s="194" t="s">
        <v>759</v>
      </c>
      <c r="AD36" s="5" t="s">
        <v>760</v>
      </c>
      <c r="AE36" s="5" t="s">
        <v>761</v>
      </c>
      <c r="AF36" s="5" t="s">
        <v>754</v>
      </c>
      <c r="AH36" s="328" t="s">
        <v>762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733</v>
      </c>
      <c r="W37" s="185">
        <v>30917</v>
      </c>
      <c r="X37" s="185">
        <v>3791316</v>
      </c>
      <c r="Y37" s="5">
        <v>54</v>
      </c>
      <c r="Z37" s="185">
        <v>10485360</v>
      </c>
      <c r="AA37" s="185">
        <v>1188542</v>
      </c>
      <c r="AB37" s="185">
        <v>17730384</v>
      </c>
      <c r="AC37" s="185">
        <v>10718118</v>
      </c>
      <c r="AD37" s="185">
        <v>77836062</v>
      </c>
      <c r="AE37" s="185">
        <v>4686</v>
      </c>
      <c r="AF37" s="185">
        <v>117963152</v>
      </c>
      <c r="AG37" s="313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734</v>
      </c>
      <c r="W38" s="185">
        <v>3722</v>
      </c>
      <c r="X38" s="185">
        <v>417890</v>
      </c>
      <c r="Y38" s="5">
        <v>90</v>
      </c>
      <c r="Z38" s="185">
        <v>13034192</v>
      </c>
      <c r="AA38" s="185">
        <v>2101151</v>
      </c>
      <c r="AB38" s="185">
        <v>2240850</v>
      </c>
      <c r="AC38" s="185">
        <v>788570</v>
      </c>
      <c r="AD38" s="185">
        <v>8717545</v>
      </c>
      <c r="AE38" s="185">
        <v>31109</v>
      </c>
      <c r="AF38" s="185">
        <v>26913417</v>
      </c>
      <c r="AG38" s="316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735</v>
      </c>
      <c r="W39" s="185">
        <v>7882</v>
      </c>
      <c r="X39" s="185">
        <v>923821</v>
      </c>
      <c r="Y39" s="5">
        <v>116</v>
      </c>
      <c r="Z39" s="185">
        <v>43515430</v>
      </c>
      <c r="AA39" s="185">
        <v>7251325</v>
      </c>
      <c r="AB39" s="185">
        <v>5692013</v>
      </c>
      <c r="AC39" s="185">
        <v>1593680</v>
      </c>
      <c r="AD39" s="185">
        <v>27323207</v>
      </c>
      <c r="AE39" s="185">
        <v>122934</v>
      </c>
      <c r="AF39" s="185">
        <v>85498588</v>
      </c>
      <c r="AG39" s="319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736</v>
      </c>
      <c r="W40" s="185">
        <v>27081</v>
      </c>
      <c r="X40" s="185">
        <v>2951365</v>
      </c>
      <c r="Y40" s="5">
        <v>140</v>
      </c>
      <c r="Z40" s="185">
        <v>174012862</v>
      </c>
      <c r="AA40" s="185">
        <v>34638769</v>
      </c>
      <c r="AB40" s="185">
        <v>20069083</v>
      </c>
      <c r="AC40" s="185">
        <v>5351092</v>
      </c>
      <c r="AD40" s="185">
        <v>103542140</v>
      </c>
      <c r="AE40" s="185">
        <v>1485406</v>
      </c>
      <c r="AF40" s="185">
        <v>339099353</v>
      </c>
      <c r="AG40" s="316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737</v>
      </c>
      <c r="W41" s="185">
        <v>161926</v>
      </c>
      <c r="X41" s="185">
        <v>16330846</v>
      </c>
      <c r="Y41" s="5">
        <v>189</v>
      </c>
      <c r="Z41" s="185">
        <v>1338047187</v>
      </c>
      <c r="AA41" s="185">
        <v>324841172</v>
      </c>
      <c r="AB41" s="185">
        <v>118805308</v>
      </c>
      <c r="AC41" s="185">
        <v>31787856</v>
      </c>
      <c r="AD41" s="185">
        <v>660359371</v>
      </c>
      <c r="AE41" s="185">
        <v>44948998</v>
      </c>
      <c r="AF41" s="185">
        <v>2518789892</v>
      </c>
      <c r="AG41" s="319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738</v>
      </c>
      <c r="W42" s="185">
        <v>95372</v>
      </c>
      <c r="X42" s="185">
        <v>9015651</v>
      </c>
      <c r="Y42" s="5">
        <v>260</v>
      </c>
      <c r="Z42" s="185">
        <v>1084292370</v>
      </c>
      <c r="AA42" s="185">
        <v>253316321</v>
      </c>
      <c r="AB42" s="185">
        <v>68300496</v>
      </c>
      <c r="AC42" s="185">
        <v>17462349</v>
      </c>
      <c r="AD42" s="185">
        <v>395641968</v>
      </c>
      <c r="AE42" s="185">
        <v>45229735</v>
      </c>
      <c r="AF42" s="185">
        <v>1864243238</v>
      </c>
      <c r="AG42" s="316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739</v>
      </c>
      <c r="W43" s="185">
        <v>46130</v>
      </c>
      <c r="X43" s="185">
        <v>4172403</v>
      </c>
      <c r="Y43" s="5">
        <v>338</v>
      </c>
      <c r="Z43" s="185">
        <v>710540728</v>
      </c>
      <c r="AA43" s="185">
        <v>151669826</v>
      </c>
      <c r="AB43" s="185">
        <v>32024144</v>
      </c>
      <c r="AC43" s="185">
        <v>7687230</v>
      </c>
      <c r="AD43" s="185">
        <v>197368280</v>
      </c>
      <c r="AE43" s="185">
        <v>25027741</v>
      </c>
      <c r="AF43" s="185">
        <v>1124317950</v>
      </c>
      <c r="AG43" s="319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740</v>
      </c>
      <c r="W44" s="185">
        <v>20720</v>
      </c>
      <c r="X44" s="185">
        <v>1831493</v>
      </c>
      <c r="Y44" s="5">
        <v>413</v>
      </c>
      <c r="Z44" s="185">
        <v>402775920</v>
      </c>
      <c r="AA44" s="185">
        <v>83851393</v>
      </c>
      <c r="AB44" s="185">
        <v>14391500</v>
      </c>
      <c r="AC44" s="185">
        <v>3408225</v>
      </c>
      <c r="AD44" s="185">
        <v>91534744</v>
      </c>
      <c r="AE44" s="185">
        <v>12170223</v>
      </c>
      <c r="AF44" s="185">
        <v>608132005</v>
      </c>
      <c r="AG44" s="316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741</v>
      </c>
      <c r="W45" s="185">
        <v>21208</v>
      </c>
      <c r="X45" s="185">
        <v>1754836</v>
      </c>
      <c r="Y45" s="5">
        <v>604</v>
      </c>
      <c r="Z45" s="185">
        <v>548461962</v>
      </c>
      <c r="AA45" s="185">
        <v>105828500</v>
      </c>
      <c r="AB45" s="185">
        <v>14258858</v>
      </c>
      <c r="AC45" s="185">
        <v>2481394</v>
      </c>
      <c r="AD45" s="185">
        <v>86745130</v>
      </c>
      <c r="AE45" s="185">
        <v>9686191</v>
      </c>
      <c r="AF45" s="185">
        <v>767462035</v>
      </c>
      <c r="AG45" s="322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4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752</v>
      </c>
      <c r="X49" s="5" t="s">
        <v>752</v>
      </c>
      <c r="Y49" s="5" t="s">
        <v>752</v>
      </c>
      <c r="Z49" s="5" t="s">
        <v>752</v>
      </c>
      <c r="AA49" s="5" t="s">
        <v>752</v>
      </c>
      <c r="AB49" s="5" t="s">
        <v>752</v>
      </c>
      <c r="AC49" s="5" t="s">
        <v>752</v>
      </c>
      <c r="AD49" s="5" t="s">
        <v>752</v>
      </c>
      <c r="AE49" s="5" t="s">
        <v>752</v>
      </c>
      <c r="AF49" s="5" t="s">
        <v>752</v>
      </c>
      <c r="AH49" s="329" t="s">
        <v>756</v>
      </c>
      <c r="AI49" s="330" t="s">
        <v>763</v>
      </c>
      <c r="AJ49" s="330" t="s">
        <v>764</v>
      </c>
      <c r="AK49" s="5" t="s">
        <v>759</v>
      </c>
      <c r="AL49" s="328" t="s">
        <v>765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742</v>
      </c>
      <c r="W50" s="5" t="s">
        <v>744</v>
      </c>
      <c r="X50" s="5" t="s">
        <v>745</v>
      </c>
      <c r="Y50" s="5" t="s">
        <v>746</v>
      </c>
      <c r="Z50" s="5" t="s">
        <v>757</v>
      </c>
      <c r="AA50" s="5" t="s">
        <v>758</v>
      </c>
      <c r="AB50" s="194" t="s">
        <v>747</v>
      </c>
      <c r="AC50" s="194" t="s">
        <v>759</v>
      </c>
      <c r="AD50" s="5" t="s">
        <v>760</v>
      </c>
      <c r="AE50" s="5" t="s">
        <v>761</v>
      </c>
      <c r="AF50" s="5" t="s">
        <v>754</v>
      </c>
      <c r="AH50" s="328" t="s">
        <v>762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733</v>
      </c>
      <c r="W51" s="185">
        <v>9878</v>
      </c>
      <c r="X51" s="185">
        <v>1991423</v>
      </c>
      <c r="Y51" s="5">
        <v>56</v>
      </c>
      <c r="Z51" s="185">
        <v>13716437</v>
      </c>
      <c r="AA51" s="185">
        <v>3262341</v>
      </c>
      <c r="AB51" s="185">
        <v>9675611</v>
      </c>
      <c r="AC51" s="185">
        <v>5049453</v>
      </c>
      <c r="AD51" s="185">
        <v>24601800</v>
      </c>
      <c r="AE51" s="185">
        <v>27044</v>
      </c>
      <c r="AF51" s="185">
        <v>56332686</v>
      </c>
      <c r="AG51" s="313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734</v>
      </c>
      <c r="W52" s="185">
        <v>3037</v>
      </c>
      <c r="X52" s="185">
        <v>692326</v>
      </c>
      <c r="Y52" s="5">
        <v>90</v>
      </c>
      <c r="Z52" s="185">
        <v>22749646</v>
      </c>
      <c r="AA52" s="185">
        <v>5977566</v>
      </c>
      <c r="AB52" s="185">
        <v>3970604</v>
      </c>
      <c r="AC52" s="185">
        <v>1113600</v>
      </c>
      <c r="AD52" s="185">
        <v>10038678</v>
      </c>
      <c r="AE52" s="185">
        <v>61317</v>
      </c>
      <c r="AF52" s="185">
        <v>43911412</v>
      </c>
      <c r="AG52" s="316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735</v>
      </c>
      <c r="W53" s="185">
        <v>7052</v>
      </c>
      <c r="X53" s="185">
        <v>1571662</v>
      </c>
      <c r="Y53" s="5">
        <v>116</v>
      </c>
      <c r="Z53" s="185">
        <v>86989542</v>
      </c>
      <c r="AA53" s="185">
        <v>19534310</v>
      </c>
      <c r="AB53" s="185">
        <v>10452701</v>
      </c>
      <c r="AC53" s="185">
        <v>2036694</v>
      </c>
      <c r="AD53" s="185">
        <v>30584513</v>
      </c>
      <c r="AE53" s="185">
        <v>335555</v>
      </c>
      <c r="AF53" s="185">
        <v>149933315</v>
      </c>
      <c r="AG53" s="319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736</v>
      </c>
      <c r="W54" s="185">
        <v>20170</v>
      </c>
      <c r="X54" s="185">
        <v>4035093</v>
      </c>
      <c r="Y54" s="5">
        <v>140</v>
      </c>
      <c r="Z54" s="185">
        <v>290547340</v>
      </c>
      <c r="AA54" s="185">
        <v>61564028</v>
      </c>
      <c r="AB54" s="185">
        <v>29255723</v>
      </c>
      <c r="AC54" s="185">
        <v>5060356</v>
      </c>
      <c r="AD54" s="185">
        <v>97781386</v>
      </c>
      <c r="AE54" s="185">
        <v>2214559</v>
      </c>
      <c r="AF54" s="185">
        <v>486423392</v>
      </c>
      <c r="AG54" s="316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737</v>
      </c>
      <c r="W55" s="185">
        <v>97809</v>
      </c>
      <c r="X55" s="185">
        <v>15963699</v>
      </c>
      <c r="Y55" s="5">
        <v>190</v>
      </c>
      <c r="Z55" s="185">
        <v>1583953290</v>
      </c>
      <c r="AA55" s="185">
        <v>349776746</v>
      </c>
      <c r="AB55" s="185">
        <v>123191330</v>
      </c>
      <c r="AC55" s="185">
        <v>22728444</v>
      </c>
      <c r="AD55" s="185">
        <v>482729805</v>
      </c>
      <c r="AE55" s="185">
        <v>34494676</v>
      </c>
      <c r="AF55" s="185">
        <v>2596874291</v>
      </c>
      <c r="AG55" s="319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738</v>
      </c>
      <c r="W56" s="185">
        <v>61656</v>
      </c>
      <c r="X56" s="185">
        <v>8178706</v>
      </c>
      <c r="Y56" s="5">
        <v>261</v>
      </c>
      <c r="Z56" s="185">
        <v>1135038941</v>
      </c>
      <c r="AA56" s="185">
        <v>241598273</v>
      </c>
      <c r="AB56" s="185">
        <v>63509736</v>
      </c>
      <c r="AC56" s="185">
        <v>13917755</v>
      </c>
      <c r="AD56" s="185">
        <v>295162090</v>
      </c>
      <c r="AE56" s="185">
        <v>34670143</v>
      </c>
      <c r="AF56" s="185">
        <v>1783896938</v>
      </c>
      <c r="AG56" s="316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739</v>
      </c>
      <c r="W57" s="185">
        <v>27666</v>
      </c>
      <c r="X57" s="185">
        <v>3361294</v>
      </c>
      <c r="Y57" s="5">
        <v>338</v>
      </c>
      <c r="Z57" s="185">
        <v>635462499</v>
      </c>
      <c r="AA57" s="185">
        <v>126446130</v>
      </c>
      <c r="AB57" s="185">
        <v>26318437</v>
      </c>
      <c r="AC57" s="185">
        <v>5835533</v>
      </c>
      <c r="AD57" s="185">
        <v>131872106</v>
      </c>
      <c r="AE57" s="185">
        <v>16624373</v>
      </c>
      <c r="AF57" s="185">
        <v>942559078</v>
      </c>
      <c r="AG57" s="319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740</v>
      </c>
      <c r="W58" s="185">
        <v>13787</v>
      </c>
      <c r="X58" s="185">
        <v>1578087</v>
      </c>
      <c r="Y58" s="5">
        <v>415</v>
      </c>
      <c r="Z58" s="185">
        <v>382255989</v>
      </c>
      <c r="AA58" s="185">
        <v>74341761</v>
      </c>
      <c r="AB58" s="185">
        <v>12486922</v>
      </c>
      <c r="AC58" s="185">
        <v>2769697</v>
      </c>
      <c r="AD58" s="185">
        <v>65705835</v>
      </c>
      <c r="AE58" s="185">
        <v>8706537</v>
      </c>
      <c r="AF58" s="185">
        <v>546266742</v>
      </c>
      <c r="AG58" s="316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741</v>
      </c>
      <c r="W59" s="185">
        <v>24436</v>
      </c>
      <c r="X59" s="185">
        <v>2381791</v>
      </c>
      <c r="Y59" s="5">
        <v>673</v>
      </c>
      <c r="Z59" s="185">
        <v>889411987</v>
      </c>
      <c r="AA59" s="185">
        <v>178556613</v>
      </c>
      <c r="AB59" s="185">
        <v>19539039</v>
      </c>
      <c r="AC59" s="185">
        <v>3598598</v>
      </c>
      <c r="AD59" s="185">
        <v>107615125</v>
      </c>
      <c r="AE59" s="185">
        <v>12476668</v>
      </c>
      <c r="AF59" s="185">
        <v>1211198029</v>
      </c>
      <c r="AG59" s="322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4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1" customWidth="1"/>
    <col min="2" max="2" width="14.7109375" style="181" bestFit="1" customWidth="1"/>
    <col min="3" max="3" width="95.42578125" style="181" bestFit="1" customWidth="1"/>
    <col min="4" max="4" width="4.5703125" style="181" bestFit="1" customWidth="1"/>
    <col min="5" max="5" width="12.5703125" style="181" bestFit="1" customWidth="1"/>
    <col min="6" max="6" width="5" style="181" bestFit="1" customWidth="1"/>
    <col min="7" max="7" width="10.28515625" style="181" bestFit="1" customWidth="1"/>
    <col min="8" max="8" width="7.85546875" style="181" bestFit="1" customWidth="1"/>
    <col min="9" max="11" width="2" style="181" bestFit="1" customWidth="1"/>
    <col min="12" max="12" width="23.85546875" style="181" customWidth="1"/>
    <col min="13" max="13" width="28.42578125" style="181" customWidth="1"/>
    <col min="14" max="14" width="18.85546875" style="181" customWidth="1"/>
    <col min="15" max="15" width="6.42578125" style="181" bestFit="1" customWidth="1"/>
    <col min="16" max="16384" width="9.140625" style="181"/>
  </cols>
  <sheetData>
    <row r="1" spans="1:17" ht="21" x14ac:dyDescent="0.2">
      <c r="A1" s="179" t="s">
        <v>417</v>
      </c>
      <c r="B1" s="180"/>
      <c r="L1" s="182" t="s">
        <v>529</v>
      </c>
      <c r="N1" s="5"/>
    </row>
    <row r="2" spans="1:17" ht="18.75" x14ac:dyDescent="0.2">
      <c r="A2" s="183" t="s">
        <v>418</v>
      </c>
    </row>
    <row r="3" spans="1:17" x14ac:dyDescent="0.2">
      <c r="C3" s="229" t="s">
        <v>724</v>
      </c>
    </row>
    <row r="4" spans="1:17" ht="15" x14ac:dyDescent="0.2">
      <c r="A4" s="184" t="s">
        <v>683</v>
      </c>
      <c r="B4" s="5"/>
      <c r="C4" s="185"/>
      <c r="D4" s="185"/>
      <c r="E4" s="5"/>
      <c r="F4" s="186"/>
      <c r="G4" s="186"/>
      <c r="N4" s="184" t="s">
        <v>684</v>
      </c>
    </row>
    <row r="5" spans="1:17" ht="15.75" thickBot="1" x14ac:dyDescent="0.25">
      <c r="A5" s="187" t="s">
        <v>45</v>
      </c>
      <c r="B5" s="187" t="s">
        <v>39</v>
      </c>
      <c r="C5" s="187" t="s">
        <v>40</v>
      </c>
      <c r="D5" s="187" t="s">
        <v>46</v>
      </c>
      <c r="E5" s="187" t="s">
        <v>47</v>
      </c>
      <c r="F5" s="187" t="s">
        <v>419</v>
      </c>
      <c r="G5" s="187" t="s">
        <v>48</v>
      </c>
      <c r="H5" s="187" t="s">
        <v>312</v>
      </c>
      <c r="I5" s="188"/>
      <c r="J5" s="188"/>
      <c r="K5" s="188"/>
      <c r="L5" s="187" t="s">
        <v>42</v>
      </c>
      <c r="M5" s="187" t="s">
        <v>41</v>
      </c>
      <c r="N5" s="187" t="s">
        <v>39</v>
      </c>
      <c r="O5" s="189" t="s">
        <v>98</v>
      </c>
    </row>
    <row r="6" spans="1:17" ht="15" x14ac:dyDescent="0.2">
      <c r="A6" s="181" t="s">
        <v>49</v>
      </c>
      <c r="B6" s="181" t="s">
        <v>530</v>
      </c>
      <c r="C6" s="181" t="str">
        <f t="shared" ref="C6:C69" si="0">VLOOKUP(RIGHT(B6,3),$B$134:$C$140,2,FALSE)&amp;" - "&amp;LEFT(B6,8)</f>
        <v>Window replacement: Double glass with air cavity (16mm) - DETPre09</v>
      </c>
      <c r="D6" s="181" t="s">
        <v>16</v>
      </c>
      <c r="E6" s="181" t="s">
        <v>420</v>
      </c>
      <c r="G6" s="181" t="s">
        <v>421</v>
      </c>
      <c r="L6" s="182" t="s">
        <v>422</v>
      </c>
      <c r="M6" s="181" t="str">
        <f t="shared" ref="M6:M69" si="1">IF(L6&lt;&gt;"","Bldg_"&amp;LEFT(N6,8)&amp;"-"&amp;LEFT(Q6,3),"")</f>
        <v>Bldg_DETPre45-Win</v>
      </c>
      <c r="N6" s="181" t="s">
        <v>531</v>
      </c>
      <c r="O6" s="181">
        <v>2020</v>
      </c>
      <c r="Q6" s="190" t="s">
        <v>423</v>
      </c>
    </row>
    <row r="7" spans="1:17" ht="15" x14ac:dyDescent="0.2">
      <c r="B7" s="181" t="s">
        <v>532</v>
      </c>
      <c r="C7" s="181" t="str">
        <f t="shared" si="0"/>
        <v>Window replacement: Triple glass with argon cavity (16mm) - DETPre09</v>
      </c>
      <c r="D7" s="181" t="s">
        <v>16</v>
      </c>
      <c r="E7" s="181" t="s">
        <v>420</v>
      </c>
      <c r="G7" s="181" t="s">
        <v>421</v>
      </c>
      <c r="L7" s="182" t="s">
        <v>422</v>
      </c>
      <c r="M7" s="181" t="str">
        <f t="shared" si="1"/>
        <v>Bldg_DETPre69-Win</v>
      </c>
      <c r="N7" s="181" t="s">
        <v>533</v>
      </c>
      <c r="O7" s="181">
        <v>2020</v>
      </c>
      <c r="Q7" s="190" t="s">
        <v>423</v>
      </c>
    </row>
    <row r="8" spans="1:17" ht="15" x14ac:dyDescent="0.2">
      <c r="B8" s="181" t="s">
        <v>534</v>
      </c>
      <c r="C8" s="181" t="str">
        <f t="shared" si="0"/>
        <v>Window replacement: Triple glass with argon cavity (18mm) - DETPre09</v>
      </c>
      <c r="D8" s="181" t="s">
        <v>16</v>
      </c>
      <c r="E8" s="181" t="s">
        <v>420</v>
      </c>
      <c r="G8" s="181" t="s">
        <v>421</v>
      </c>
      <c r="L8" s="182" t="s">
        <v>424</v>
      </c>
      <c r="M8" s="181" t="str">
        <f t="shared" si="1"/>
        <v>Bldg_DETPre79-Win</v>
      </c>
      <c r="N8" s="181" t="s">
        <v>535</v>
      </c>
      <c r="O8" s="181">
        <v>2020</v>
      </c>
      <c r="Q8" s="190" t="s">
        <v>423</v>
      </c>
    </row>
    <row r="9" spans="1:17" ht="15" x14ac:dyDescent="0.2">
      <c r="B9" s="181" t="s">
        <v>536</v>
      </c>
      <c r="C9" s="181" t="str">
        <f t="shared" si="0"/>
        <v>Thermal insulation layer (15 cm) over the last slab in contact with unconditioned space (attic) - DETPre09</v>
      </c>
      <c r="D9" s="181" t="s">
        <v>16</v>
      </c>
      <c r="E9" s="181" t="s">
        <v>420</v>
      </c>
      <c r="G9" s="181" t="s">
        <v>421</v>
      </c>
      <c r="L9" s="182" t="s">
        <v>424</v>
      </c>
      <c r="M9" s="181" t="str">
        <f t="shared" si="1"/>
        <v>Bldg_DETPre89-Win</v>
      </c>
      <c r="N9" s="181" t="s">
        <v>537</v>
      </c>
      <c r="O9" s="181">
        <v>2020</v>
      </c>
      <c r="Q9" s="190" t="s">
        <v>423</v>
      </c>
    </row>
    <row r="10" spans="1:17" ht="15" x14ac:dyDescent="0.2">
      <c r="B10" s="181" t="s">
        <v>538</v>
      </c>
      <c r="C10" s="181" t="str">
        <f t="shared" si="0"/>
        <v>Isolate below the last concrete slab (10cm) - DETPre09</v>
      </c>
      <c r="D10" s="181" t="s">
        <v>16</v>
      </c>
      <c r="E10" s="181" t="s">
        <v>420</v>
      </c>
      <c r="G10" s="181" t="s">
        <v>421</v>
      </c>
      <c r="L10" s="182" t="s">
        <v>424</v>
      </c>
      <c r="M10" s="181" t="str">
        <f t="shared" si="1"/>
        <v>Bldg_DETPre99-Win</v>
      </c>
      <c r="N10" s="181" t="s">
        <v>539</v>
      </c>
      <c r="O10" s="181">
        <v>2020</v>
      </c>
      <c r="Q10" s="190" t="s">
        <v>423</v>
      </c>
    </row>
    <row r="11" spans="1:17" ht="15" x14ac:dyDescent="0.2">
      <c r="B11" s="181" t="s">
        <v>540</v>
      </c>
      <c r="C11" s="181" t="str">
        <f t="shared" si="0"/>
        <v>External insulation (10 cm - EIFS System)  - DETPre09</v>
      </c>
      <c r="D11" s="181" t="s">
        <v>16</v>
      </c>
      <c r="E11" s="181" t="s">
        <v>420</v>
      </c>
      <c r="G11" s="181" t="s">
        <v>421</v>
      </c>
      <c r="L11" s="182" t="s">
        <v>424</v>
      </c>
      <c r="M11" s="181" t="str">
        <f t="shared" si="1"/>
        <v>Bldg_DETPre09-Win</v>
      </c>
      <c r="N11" s="181" t="s">
        <v>530</v>
      </c>
      <c r="O11" s="181">
        <v>2020</v>
      </c>
      <c r="Q11" s="190" t="s">
        <v>423</v>
      </c>
    </row>
    <row r="12" spans="1:17" ht="15" x14ac:dyDescent="0.2">
      <c r="B12" s="181" t="s">
        <v>541</v>
      </c>
      <c r="C12" s="181" t="str">
        <f t="shared" si="0"/>
        <v>Internal insulation (5cm) - DETPre09</v>
      </c>
      <c r="D12" s="181" t="s">
        <v>16</v>
      </c>
      <c r="E12" s="181" t="s">
        <v>420</v>
      </c>
      <c r="G12" s="181" t="s">
        <v>421</v>
      </c>
      <c r="L12" s="182" t="s">
        <v>422</v>
      </c>
      <c r="M12" s="181" t="str">
        <f t="shared" si="1"/>
        <v>Bldg_DETPre45-Win</v>
      </c>
      <c r="N12" s="181" t="s">
        <v>542</v>
      </c>
      <c r="O12" s="181">
        <v>2020</v>
      </c>
      <c r="Q12" s="190" t="s">
        <v>423</v>
      </c>
    </row>
    <row r="13" spans="1:17" ht="15" x14ac:dyDescent="0.2">
      <c r="B13" s="181" t="s">
        <v>531</v>
      </c>
      <c r="C13" s="181" t="str">
        <f t="shared" si="0"/>
        <v>Window replacement: Double glass with air cavity (16mm) - DETPre45</v>
      </c>
      <c r="D13" s="181" t="s">
        <v>16</v>
      </c>
      <c r="E13" s="181" t="s">
        <v>420</v>
      </c>
      <c r="G13" s="181" t="s">
        <v>421</v>
      </c>
      <c r="L13" s="182" t="s">
        <v>422</v>
      </c>
      <c r="M13" s="181" t="str">
        <f t="shared" si="1"/>
        <v>Bldg_DETPre69-Win</v>
      </c>
      <c r="N13" s="181" t="s">
        <v>543</v>
      </c>
      <c r="O13" s="181">
        <v>2020</v>
      </c>
      <c r="Q13" s="190" t="s">
        <v>423</v>
      </c>
    </row>
    <row r="14" spans="1:17" ht="15" x14ac:dyDescent="0.2">
      <c r="B14" s="181" t="s">
        <v>542</v>
      </c>
      <c r="C14" s="181" t="str">
        <f t="shared" si="0"/>
        <v>Window replacement: Triple glass with argon cavity (16mm) - DETPre45</v>
      </c>
      <c r="D14" s="181" t="s">
        <v>16</v>
      </c>
      <c r="E14" s="181" t="s">
        <v>420</v>
      </c>
      <c r="G14" s="181" t="s">
        <v>421</v>
      </c>
      <c r="L14" s="182" t="s">
        <v>424</v>
      </c>
      <c r="M14" s="181" t="str">
        <f t="shared" si="1"/>
        <v>Bldg_DETPre79-Win</v>
      </c>
      <c r="N14" s="181" t="s">
        <v>544</v>
      </c>
      <c r="O14" s="181">
        <v>2020</v>
      </c>
      <c r="Q14" s="190" t="s">
        <v>423</v>
      </c>
    </row>
    <row r="15" spans="1:17" ht="15" x14ac:dyDescent="0.2">
      <c r="B15" s="181" t="s">
        <v>545</v>
      </c>
      <c r="C15" s="181" t="str">
        <f t="shared" si="0"/>
        <v>Window replacement: Triple glass with argon cavity (18mm) - DETPre45</v>
      </c>
      <c r="D15" s="181" t="s">
        <v>16</v>
      </c>
      <c r="E15" s="181" t="s">
        <v>420</v>
      </c>
      <c r="G15" s="181" t="s">
        <v>421</v>
      </c>
      <c r="L15" s="182" t="s">
        <v>424</v>
      </c>
      <c r="M15" s="181" t="str">
        <f t="shared" si="1"/>
        <v>Bldg_DETPre89-Win</v>
      </c>
      <c r="N15" s="181" t="s">
        <v>546</v>
      </c>
      <c r="O15" s="181">
        <v>2020</v>
      </c>
      <c r="Q15" s="190" t="s">
        <v>423</v>
      </c>
    </row>
    <row r="16" spans="1:17" ht="15" x14ac:dyDescent="0.2">
      <c r="B16" s="181" t="s">
        <v>547</v>
      </c>
      <c r="C16" s="181" t="str">
        <f t="shared" si="0"/>
        <v>Thermal insulation layer (15 cm) over the last slab in contact with unconditioned space (attic) - DETPre45</v>
      </c>
      <c r="D16" s="181" t="s">
        <v>16</v>
      </c>
      <c r="E16" s="181" t="s">
        <v>420</v>
      </c>
      <c r="G16" s="181" t="s">
        <v>421</v>
      </c>
      <c r="L16" s="182" t="s">
        <v>424</v>
      </c>
      <c r="M16" s="181" t="str">
        <f t="shared" si="1"/>
        <v>Bldg_DETPre99-Win</v>
      </c>
      <c r="N16" s="181" t="s">
        <v>548</v>
      </c>
      <c r="O16" s="181">
        <v>2020</v>
      </c>
      <c r="Q16" s="190" t="s">
        <v>423</v>
      </c>
    </row>
    <row r="17" spans="2:17" ht="15" x14ac:dyDescent="0.2">
      <c r="B17" s="181" t="s">
        <v>549</v>
      </c>
      <c r="C17" s="181" t="str">
        <f t="shared" si="0"/>
        <v>Isolate below the last concrete slab (10cm) - DETPre45</v>
      </c>
      <c r="D17" s="181" t="s">
        <v>16</v>
      </c>
      <c r="E17" s="181" t="s">
        <v>420</v>
      </c>
      <c r="G17" s="181" t="s">
        <v>421</v>
      </c>
      <c r="L17" s="182" t="s">
        <v>424</v>
      </c>
      <c r="M17" s="181" t="str">
        <f t="shared" si="1"/>
        <v>Bldg_DETPre09-Win</v>
      </c>
      <c r="N17" s="181" t="s">
        <v>532</v>
      </c>
      <c r="O17" s="181">
        <v>2020</v>
      </c>
      <c r="Q17" s="190" t="s">
        <v>423</v>
      </c>
    </row>
    <row r="18" spans="2:17" ht="15" x14ac:dyDescent="0.2">
      <c r="B18" s="181" t="s">
        <v>550</v>
      </c>
      <c r="C18" s="181" t="str">
        <f t="shared" si="0"/>
        <v>External insulation (10 cm - EIFS System)  - DETPre45</v>
      </c>
      <c r="D18" s="181" t="s">
        <v>16</v>
      </c>
      <c r="E18" s="181" t="s">
        <v>420</v>
      </c>
      <c r="G18" s="181" t="s">
        <v>421</v>
      </c>
      <c r="L18" s="182" t="s">
        <v>422</v>
      </c>
      <c r="M18" s="181" t="str">
        <f t="shared" si="1"/>
        <v>Bldg_DETPre45-Win</v>
      </c>
      <c r="N18" s="181" t="s">
        <v>545</v>
      </c>
      <c r="O18" s="181">
        <v>2020</v>
      </c>
      <c r="Q18" s="190" t="s">
        <v>423</v>
      </c>
    </row>
    <row r="19" spans="2:17" ht="15" x14ac:dyDescent="0.2">
      <c r="B19" s="181" t="s">
        <v>551</v>
      </c>
      <c r="C19" s="181" t="str">
        <f t="shared" si="0"/>
        <v>Internal insulation (5cm) - DETPre45</v>
      </c>
      <c r="D19" s="181" t="s">
        <v>16</v>
      </c>
      <c r="E19" s="181" t="s">
        <v>420</v>
      </c>
      <c r="G19" s="181" t="s">
        <v>421</v>
      </c>
      <c r="L19" s="182" t="s">
        <v>422</v>
      </c>
      <c r="M19" s="181" t="str">
        <f t="shared" si="1"/>
        <v>Bldg_DETPre69-Win</v>
      </c>
      <c r="N19" s="181" t="s">
        <v>552</v>
      </c>
      <c r="O19" s="181">
        <v>2020</v>
      </c>
      <c r="Q19" s="190" t="s">
        <v>423</v>
      </c>
    </row>
    <row r="20" spans="2:17" ht="15" x14ac:dyDescent="0.2">
      <c r="B20" s="181" t="s">
        <v>533</v>
      </c>
      <c r="C20" s="181" t="str">
        <f t="shared" si="0"/>
        <v>Window replacement: Double glass with air cavity (16mm) - DETPre69</v>
      </c>
      <c r="D20" s="181" t="s">
        <v>16</v>
      </c>
      <c r="E20" s="181" t="s">
        <v>420</v>
      </c>
      <c r="G20" s="181" t="s">
        <v>421</v>
      </c>
      <c r="L20" s="182" t="s">
        <v>424</v>
      </c>
      <c r="M20" s="181" t="str">
        <f t="shared" si="1"/>
        <v>Bldg_DETPre79-Win</v>
      </c>
      <c r="N20" s="181" t="s">
        <v>553</v>
      </c>
      <c r="O20" s="181">
        <v>2020</v>
      </c>
      <c r="Q20" s="190" t="s">
        <v>423</v>
      </c>
    </row>
    <row r="21" spans="2:17" ht="15" x14ac:dyDescent="0.2">
      <c r="B21" s="181" t="s">
        <v>543</v>
      </c>
      <c r="C21" s="181" t="str">
        <f t="shared" si="0"/>
        <v>Window replacement: Triple glass with argon cavity (16mm) - DETPre69</v>
      </c>
      <c r="D21" s="181" t="s">
        <v>16</v>
      </c>
      <c r="E21" s="181" t="s">
        <v>420</v>
      </c>
      <c r="G21" s="181" t="s">
        <v>421</v>
      </c>
      <c r="L21" s="182" t="s">
        <v>424</v>
      </c>
      <c r="M21" s="181" t="str">
        <f t="shared" si="1"/>
        <v>Bldg_DETPre89-Win</v>
      </c>
      <c r="N21" s="181" t="s">
        <v>554</v>
      </c>
      <c r="O21" s="181">
        <v>2020</v>
      </c>
      <c r="Q21" s="190" t="s">
        <v>423</v>
      </c>
    </row>
    <row r="22" spans="2:17" ht="15" x14ac:dyDescent="0.2">
      <c r="B22" s="181" t="s">
        <v>552</v>
      </c>
      <c r="C22" s="181" t="str">
        <f t="shared" si="0"/>
        <v>Window replacement: Triple glass with argon cavity (18mm) - DETPre69</v>
      </c>
      <c r="D22" s="181" t="s">
        <v>16</v>
      </c>
      <c r="E22" s="181" t="s">
        <v>420</v>
      </c>
      <c r="G22" s="181" t="s">
        <v>421</v>
      </c>
      <c r="L22" s="182" t="s">
        <v>424</v>
      </c>
      <c r="M22" s="181" t="str">
        <f t="shared" si="1"/>
        <v>Bldg_DETPre99-Win</v>
      </c>
      <c r="N22" s="181" t="s">
        <v>555</v>
      </c>
      <c r="O22" s="181">
        <v>2020</v>
      </c>
      <c r="Q22" s="190" t="s">
        <v>423</v>
      </c>
    </row>
    <row r="23" spans="2:17" ht="15" x14ac:dyDescent="0.2">
      <c r="B23" s="181" t="s">
        <v>556</v>
      </c>
      <c r="C23" s="181" t="str">
        <f t="shared" si="0"/>
        <v>Thermal insulation layer (15 cm) over the last slab in contact with unconditioned space (attic) - DETPre69</v>
      </c>
      <c r="D23" s="181" t="s">
        <v>16</v>
      </c>
      <c r="E23" s="181" t="s">
        <v>420</v>
      </c>
      <c r="G23" s="181" t="s">
        <v>421</v>
      </c>
      <c r="L23" s="182" t="s">
        <v>424</v>
      </c>
      <c r="M23" s="181" t="str">
        <f t="shared" si="1"/>
        <v>Bldg_DETPre09-Win</v>
      </c>
      <c r="N23" s="181" t="s">
        <v>534</v>
      </c>
      <c r="O23" s="181">
        <v>2020</v>
      </c>
      <c r="Q23" s="190" t="s">
        <v>423</v>
      </c>
    </row>
    <row r="24" spans="2:17" ht="15" x14ac:dyDescent="0.2">
      <c r="B24" s="181" t="s">
        <v>557</v>
      </c>
      <c r="C24" s="181" t="str">
        <f t="shared" si="0"/>
        <v>Isolate below the last concrete slab (10cm) - DETPre69</v>
      </c>
      <c r="D24" s="181" t="s">
        <v>16</v>
      </c>
      <c r="E24" s="181" t="s">
        <v>420</v>
      </c>
      <c r="G24" s="181" t="s">
        <v>421</v>
      </c>
      <c r="L24" s="182" t="s">
        <v>422</v>
      </c>
      <c r="M24" s="181" t="str">
        <f t="shared" si="1"/>
        <v>Bldg_DETPre45-Cei</v>
      </c>
      <c r="N24" s="181" t="s">
        <v>549</v>
      </c>
      <c r="O24" s="181">
        <v>2020</v>
      </c>
      <c r="Q24" s="190" t="s">
        <v>425</v>
      </c>
    </row>
    <row r="25" spans="2:17" ht="15" x14ac:dyDescent="0.2">
      <c r="B25" s="181" t="s">
        <v>558</v>
      </c>
      <c r="C25" s="181" t="str">
        <f t="shared" si="0"/>
        <v>External insulation (10 cm - EIFS System)  - DETPre69</v>
      </c>
      <c r="D25" s="181" t="s">
        <v>16</v>
      </c>
      <c r="E25" s="181" t="s">
        <v>420</v>
      </c>
      <c r="G25" s="181" t="s">
        <v>421</v>
      </c>
      <c r="L25" s="182" t="s">
        <v>422</v>
      </c>
      <c r="M25" s="181" t="str">
        <f t="shared" si="1"/>
        <v>Bldg_DETPre69-Cei</v>
      </c>
      <c r="N25" s="181" t="s">
        <v>557</v>
      </c>
      <c r="O25" s="181">
        <v>2020</v>
      </c>
      <c r="Q25" s="190" t="s">
        <v>425</v>
      </c>
    </row>
    <row r="26" spans="2:17" ht="15" x14ac:dyDescent="0.2">
      <c r="B26" s="181" t="s">
        <v>559</v>
      </c>
      <c r="C26" s="181" t="str">
        <f t="shared" si="0"/>
        <v>Internal insulation (5cm) - DETPre69</v>
      </c>
      <c r="D26" s="181" t="s">
        <v>16</v>
      </c>
      <c r="E26" s="181" t="s">
        <v>420</v>
      </c>
      <c r="G26" s="181" t="s">
        <v>421</v>
      </c>
      <c r="L26" s="182" t="s">
        <v>424</v>
      </c>
      <c r="M26" s="181" t="str">
        <f t="shared" si="1"/>
        <v>Bldg_DETPre79-Cei</v>
      </c>
      <c r="N26" s="181" t="s">
        <v>560</v>
      </c>
      <c r="O26" s="181">
        <v>2020</v>
      </c>
      <c r="Q26" s="190" t="s">
        <v>425</v>
      </c>
    </row>
    <row r="27" spans="2:17" ht="15" x14ac:dyDescent="0.2">
      <c r="B27" s="181" t="s">
        <v>535</v>
      </c>
      <c r="C27" s="181" t="str">
        <f t="shared" si="0"/>
        <v>Window replacement: Double glass with air cavity (16mm) - DETPre79</v>
      </c>
      <c r="D27" s="181" t="s">
        <v>16</v>
      </c>
      <c r="E27" s="181" t="s">
        <v>420</v>
      </c>
      <c r="G27" s="181" t="s">
        <v>421</v>
      </c>
      <c r="L27" s="182" t="s">
        <v>424</v>
      </c>
      <c r="M27" s="181" t="str">
        <f t="shared" si="1"/>
        <v>Bldg_DETPre89-Cei</v>
      </c>
      <c r="N27" s="181" t="s">
        <v>561</v>
      </c>
      <c r="O27" s="181">
        <v>2020</v>
      </c>
      <c r="Q27" s="190" t="s">
        <v>425</v>
      </c>
    </row>
    <row r="28" spans="2:17" ht="15" x14ac:dyDescent="0.2">
      <c r="B28" s="181" t="s">
        <v>544</v>
      </c>
      <c r="C28" s="181" t="str">
        <f t="shared" si="0"/>
        <v>Window replacement: Triple glass with argon cavity (16mm) - DETPre79</v>
      </c>
      <c r="D28" s="181" t="s">
        <v>16</v>
      </c>
      <c r="E28" s="181" t="s">
        <v>420</v>
      </c>
      <c r="G28" s="181" t="s">
        <v>421</v>
      </c>
      <c r="L28" s="182" t="s">
        <v>424</v>
      </c>
      <c r="M28" s="181" t="str">
        <f t="shared" si="1"/>
        <v>Bldg_DETPre99-Cei</v>
      </c>
      <c r="N28" s="181" t="s">
        <v>562</v>
      </c>
      <c r="O28" s="181">
        <v>2020</v>
      </c>
      <c r="Q28" s="190" t="s">
        <v>425</v>
      </c>
    </row>
    <row r="29" spans="2:17" ht="15" x14ac:dyDescent="0.2">
      <c r="B29" s="181" t="s">
        <v>553</v>
      </c>
      <c r="C29" s="181" t="str">
        <f t="shared" si="0"/>
        <v>Window replacement: Triple glass with argon cavity (18mm) - DETPre79</v>
      </c>
      <c r="D29" s="181" t="s">
        <v>16</v>
      </c>
      <c r="E29" s="181" t="s">
        <v>420</v>
      </c>
      <c r="G29" s="181" t="s">
        <v>421</v>
      </c>
      <c r="L29" s="182" t="s">
        <v>424</v>
      </c>
      <c r="M29" s="181" t="str">
        <f t="shared" si="1"/>
        <v>Bldg_DETPre09-Cei</v>
      </c>
      <c r="N29" s="181" t="s">
        <v>538</v>
      </c>
      <c r="O29" s="181">
        <v>2020</v>
      </c>
      <c r="Q29" s="190" t="s">
        <v>425</v>
      </c>
    </row>
    <row r="30" spans="2:17" ht="15" x14ac:dyDescent="0.2">
      <c r="B30" s="181" t="s">
        <v>563</v>
      </c>
      <c r="C30" s="181" t="str">
        <f t="shared" si="0"/>
        <v>Thermal insulation layer (15 cm) over the last slab in contact with unconditioned space (attic) - DETPre79</v>
      </c>
      <c r="D30" s="181" t="s">
        <v>16</v>
      </c>
      <c r="E30" s="181" t="s">
        <v>420</v>
      </c>
      <c r="G30" s="181" t="s">
        <v>421</v>
      </c>
      <c r="L30" s="182" t="s">
        <v>422</v>
      </c>
      <c r="M30" s="181" t="str">
        <f t="shared" si="1"/>
        <v>Bldg_DETPre45-Cei</v>
      </c>
      <c r="N30" s="181" t="s">
        <v>547</v>
      </c>
      <c r="O30" s="181">
        <v>2020</v>
      </c>
      <c r="Q30" s="190" t="s">
        <v>425</v>
      </c>
    </row>
    <row r="31" spans="2:17" ht="15" x14ac:dyDescent="0.2">
      <c r="B31" s="181" t="s">
        <v>560</v>
      </c>
      <c r="C31" s="181" t="str">
        <f t="shared" si="0"/>
        <v>Isolate below the last concrete slab (10cm) - DETPre79</v>
      </c>
      <c r="D31" s="181" t="s">
        <v>16</v>
      </c>
      <c r="E31" s="181" t="s">
        <v>420</v>
      </c>
      <c r="G31" s="181" t="s">
        <v>421</v>
      </c>
      <c r="L31" s="182" t="s">
        <v>422</v>
      </c>
      <c r="M31" s="181" t="str">
        <f t="shared" si="1"/>
        <v>Bldg_DETPre69-Cei</v>
      </c>
      <c r="N31" s="181" t="s">
        <v>556</v>
      </c>
      <c r="O31" s="181">
        <v>2020</v>
      </c>
      <c r="Q31" s="190" t="s">
        <v>425</v>
      </c>
    </row>
    <row r="32" spans="2:17" ht="15" x14ac:dyDescent="0.2">
      <c r="B32" s="181" t="s">
        <v>564</v>
      </c>
      <c r="C32" s="181" t="str">
        <f t="shared" si="0"/>
        <v>External insulation (10 cm - EIFS System)  - DETPre79</v>
      </c>
      <c r="D32" s="181" t="s">
        <v>16</v>
      </c>
      <c r="E32" s="181" t="s">
        <v>420</v>
      </c>
      <c r="G32" s="181" t="s">
        <v>421</v>
      </c>
      <c r="L32" s="182" t="s">
        <v>424</v>
      </c>
      <c r="M32" s="181" t="str">
        <f t="shared" si="1"/>
        <v>Bldg_DETPre79-Cei</v>
      </c>
      <c r="N32" s="181" t="s">
        <v>563</v>
      </c>
      <c r="O32" s="181">
        <v>2020</v>
      </c>
      <c r="Q32" s="190" t="s">
        <v>425</v>
      </c>
    </row>
    <row r="33" spans="2:17" ht="15" x14ac:dyDescent="0.2">
      <c r="B33" s="181" t="s">
        <v>565</v>
      </c>
      <c r="C33" s="181" t="str">
        <f t="shared" si="0"/>
        <v>Internal insulation (5cm) - DETPre79</v>
      </c>
      <c r="D33" s="181" t="s">
        <v>16</v>
      </c>
      <c r="E33" s="181" t="s">
        <v>420</v>
      </c>
      <c r="G33" s="181" t="s">
        <v>421</v>
      </c>
      <c r="L33" s="182" t="s">
        <v>424</v>
      </c>
      <c r="M33" s="181" t="str">
        <f t="shared" si="1"/>
        <v>Bldg_DETPre89-Cei</v>
      </c>
      <c r="N33" s="181" t="s">
        <v>566</v>
      </c>
      <c r="O33" s="181">
        <v>2020</v>
      </c>
      <c r="Q33" s="190" t="s">
        <v>425</v>
      </c>
    </row>
    <row r="34" spans="2:17" ht="15" x14ac:dyDescent="0.2">
      <c r="B34" s="181" t="s">
        <v>537</v>
      </c>
      <c r="C34" s="181" t="str">
        <f t="shared" si="0"/>
        <v>Window replacement: Double glass with air cavity (16mm) - DETPre89</v>
      </c>
      <c r="D34" s="181" t="s">
        <v>16</v>
      </c>
      <c r="E34" s="181" t="s">
        <v>420</v>
      </c>
      <c r="G34" s="181" t="s">
        <v>421</v>
      </c>
      <c r="L34" s="182" t="s">
        <v>424</v>
      </c>
      <c r="M34" s="181" t="str">
        <f t="shared" si="1"/>
        <v>Bldg_DETPre99-Cei</v>
      </c>
      <c r="N34" s="181" t="s">
        <v>567</v>
      </c>
      <c r="O34" s="181">
        <v>2020</v>
      </c>
      <c r="Q34" s="190" t="s">
        <v>425</v>
      </c>
    </row>
    <row r="35" spans="2:17" ht="15" x14ac:dyDescent="0.2">
      <c r="B35" s="181" t="s">
        <v>546</v>
      </c>
      <c r="C35" s="181" t="str">
        <f t="shared" si="0"/>
        <v>Window replacement: Triple glass with argon cavity (16mm) - DETPre89</v>
      </c>
      <c r="D35" s="181" t="s">
        <v>16</v>
      </c>
      <c r="E35" s="181" t="s">
        <v>420</v>
      </c>
      <c r="G35" s="181" t="s">
        <v>421</v>
      </c>
      <c r="L35" s="182" t="s">
        <v>424</v>
      </c>
      <c r="M35" s="181" t="str">
        <f t="shared" si="1"/>
        <v>Bldg_DETPre09-Cei</v>
      </c>
      <c r="N35" s="181" t="s">
        <v>536</v>
      </c>
      <c r="O35" s="181">
        <v>2020</v>
      </c>
      <c r="Q35" s="190" t="s">
        <v>425</v>
      </c>
    </row>
    <row r="36" spans="2:17" ht="15" x14ac:dyDescent="0.2">
      <c r="B36" s="181" t="s">
        <v>554</v>
      </c>
      <c r="C36" s="181" t="str">
        <f t="shared" si="0"/>
        <v>Window replacement: Triple glass with argon cavity (18mm) - DETPre89</v>
      </c>
      <c r="D36" s="181" t="s">
        <v>16</v>
      </c>
      <c r="E36" s="181" t="s">
        <v>420</v>
      </c>
      <c r="G36" s="181" t="s">
        <v>421</v>
      </c>
      <c r="L36" s="182" t="s">
        <v>422</v>
      </c>
      <c r="M36" s="181" t="str">
        <f t="shared" si="1"/>
        <v>Bldg_DETPre45-Wal</v>
      </c>
      <c r="N36" s="181" t="s">
        <v>551</v>
      </c>
      <c r="O36" s="181">
        <v>2020</v>
      </c>
      <c r="Q36" s="190" t="s">
        <v>426</v>
      </c>
    </row>
    <row r="37" spans="2:17" ht="15" x14ac:dyDescent="0.2">
      <c r="B37" s="181" t="s">
        <v>566</v>
      </c>
      <c r="C37" s="181" t="str">
        <f t="shared" si="0"/>
        <v>Thermal insulation layer (15 cm) over the last slab in contact with unconditioned space (attic) - DETPre89</v>
      </c>
      <c r="D37" s="181" t="s">
        <v>16</v>
      </c>
      <c r="E37" s="181" t="s">
        <v>420</v>
      </c>
      <c r="G37" s="181" t="s">
        <v>421</v>
      </c>
      <c r="L37" s="182" t="s">
        <v>422</v>
      </c>
      <c r="M37" s="181" t="str">
        <f t="shared" si="1"/>
        <v>Bldg_DETPre69-Wal</v>
      </c>
      <c r="N37" s="181" t="s">
        <v>559</v>
      </c>
      <c r="O37" s="181">
        <v>2020</v>
      </c>
      <c r="Q37" s="190" t="s">
        <v>426</v>
      </c>
    </row>
    <row r="38" spans="2:17" ht="15" x14ac:dyDescent="0.2">
      <c r="B38" s="181" t="s">
        <v>561</v>
      </c>
      <c r="C38" s="181" t="str">
        <f t="shared" si="0"/>
        <v>Isolate below the last concrete slab (10cm) - DETPre89</v>
      </c>
      <c r="D38" s="181" t="s">
        <v>16</v>
      </c>
      <c r="E38" s="181" t="s">
        <v>420</v>
      </c>
      <c r="G38" s="181" t="s">
        <v>421</v>
      </c>
      <c r="L38" s="182" t="s">
        <v>424</v>
      </c>
      <c r="M38" s="181" t="str">
        <f t="shared" si="1"/>
        <v>Bldg_DETPre79-Wal</v>
      </c>
      <c r="N38" s="181" t="s">
        <v>565</v>
      </c>
      <c r="O38" s="181">
        <v>2020</v>
      </c>
      <c r="Q38" s="190" t="s">
        <v>426</v>
      </c>
    </row>
    <row r="39" spans="2:17" ht="15" x14ac:dyDescent="0.2">
      <c r="B39" s="181" t="s">
        <v>568</v>
      </c>
      <c r="C39" s="181" t="str">
        <f t="shared" si="0"/>
        <v>External insulation (10 cm - EIFS System)  - DETPre89</v>
      </c>
      <c r="D39" s="181" t="s">
        <v>16</v>
      </c>
      <c r="E39" s="181" t="s">
        <v>420</v>
      </c>
      <c r="G39" s="181" t="s">
        <v>421</v>
      </c>
      <c r="L39" s="182" t="s">
        <v>424</v>
      </c>
      <c r="M39" s="181" t="str">
        <f t="shared" si="1"/>
        <v>Bldg_DETPre89-Wal</v>
      </c>
      <c r="N39" s="181" t="s">
        <v>569</v>
      </c>
      <c r="O39" s="181">
        <v>2020</v>
      </c>
      <c r="Q39" s="190" t="s">
        <v>426</v>
      </c>
    </row>
    <row r="40" spans="2:17" ht="15" x14ac:dyDescent="0.2">
      <c r="B40" s="181" t="s">
        <v>569</v>
      </c>
      <c r="C40" s="181" t="str">
        <f t="shared" si="0"/>
        <v>Internal insulation (5cm) - DETPre89</v>
      </c>
      <c r="D40" s="181" t="s">
        <v>16</v>
      </c>
      <c r="E40" s="181" t="s">
        <v>420</v>
      </c>
      <c r="G40" s="181" t="s">
        <v>421</v>
      </c>
      <c r="L40" s="182" t="s">
        <v>424</v>
      </c>
      <c r="M40" s="181" t="str">
        <f t="shared" si="1"/>
        <v>Bldg_DETPre99-Wal</v>
      </c>
      <c r="N40" s="181" t="s">
        <v>570</v>
      </c>
      <c r="O40" s="181">
        <v>2020</v>
      </c>
      <c r="Q40" s="190" t="s">
        <v>426</v>
      </c>
    </row>
    <row r="41" spans="2:17" ht="15" x14ac:dyDescent="0.2">
      <c r="B41" s="181" t="s">
        <v>539</v>
      </c>
      <c r="C41" s="181" t="str">
        <f t="shared" si="0"/>
        <v>Window replacement: Double glass with air cavity (16mm) - DETPre99</v>
      </c>
      <c r="D41" s="181" t="s">
        <v>16</v>
      </c>
      <c r="E41" s="181" t="s">
        <v>420</v>
      </c>
      <c r="G41" s="181" t="s">
        <v>421</v>
      </c>
      <c r="L41" s="182" t="s">
        <v>424</v>
      </c>
      <c r="M41" s="181" t="str">
        <f t="shared" si="1"/>
        <v>Bldg_DETPre09-Wal</v>
      </c>
      <c r="N41" s="181" t="s">
        <v>541</v>
      </c>
      <c r="O41" s="181">
        <v>2020</v>
      </c>
      <c r="Q41" s="190" t="s">
        <v>426</v>
      </c>
    </row>
    <row r="42" spans="2:17" ht="15" x14ac:dyDescent="0.2">
      <c r="B42" s="181" t="s">
        <v>548</v>
      </c>
      <c r="C42" s="181" t="str">
        <f t="shared" si="0"/>
        <v>Window replacement: Triple glass with argon cavity (16mm) - DETPre99</v>
      </c>
      <c r="D42" s="181" t="s">
        <v>16</v>
      </c>
      <c r="E42" s="181" t="s">
        <v>420</v>
      </c>
      <c r="G42" s="181" t="s">
        <v>421</v>
      </c>
      <c r="L42" s="182" t="s">
        <v>422</v>
      </c>
      <c r="M42" s="181" t="str">
        <f t="shared" si="1"/>
        <v>Bldg_DETPre45-Wal</v>
      </c>
      <c r="N42" s="181" t="s">
        <v>550</v>
      </c>
      <c r="O42" s="181">
        <v>2020</v>
      </c>
      <c r="Q42" s="190" t="s">
        <v>426</v>
      </c>
    </row>
    <row r="43" spans="2:17" ht="15" x14ac:dyDescent="0.2">
      <c r="B43" s="181" t="s">
        <v>555</v>
      </c>
      <c r="C43" s="181" t="str">
        <f t="shared" si="0"/>
        <v>Window replacement: Triple glass with argon cavity (18mm) - DETPre99</v>
      </c>
      <c r="D43" s="181" t="s">
        <v>16</v>
      </c>
      <c r="E43" s="181" t="s">
        <v>420</v>
      </c>
      <c r="G43" s="181" t="s">
        <v>421</v>
      </c>
      <c r="L43" s="182" t="s">
        <v>422</v>
      </c>
      <c r="M43" s="181" t="str">
        <f t="shared" si="1"/>
        <v>Bldg_DETPre69-Wal</v>
      </c>
      <c r="N43" s="181" t="s">
        <v>558</v>
      </c>
      <c r="O43" s="181">
        <v>2020</v>
      </c>
      <c r="Q43" s="190" t="s">
        <v>426</v>
      </c>
    </row>
    <row r="44" spans="2:17" ht="15" x14ac:dyDescent="0.2">
      <c r="B44" s="181" t="s">
        <v>567</v>
      </c>
      <c r="C44" s="181" t="str">
        <f t="shared" si="0"/>
        <v>Thermal insulation layer (15 cm) over the last slab in contact with unconditioned space (attic) - DETPre99</v>
      </c>
      <c r="D44" s="181" t="s">
        <v>16</v>
      </c>
      <c r="E44" s="181" t="s">
        <v>420</v>
      </c>
      <c r="G44" s="181" t="s">
        <v>421</v>
      </c>
      <c r="L44" s="182" t="s">
        <v>424</v>
      </c>
      <c r="M44" s="181" t="str">
        <f t="shared" si="1"/>
        <v>Bldg_DETPre79-Wal</v>
      </c>
      <c r="N44" s="181" t="s">
        <v>564</v>
      </c>
      <c r="O44" s="181">
        <v>2020</v>
      </c>
      <c r="Q44" s="190" t="s">
        <v>426</v>
      </c>
    </row>
    <row r="45" spans="2:17" ht="15" x14ac:dyDescent="0.2">
      <c r="B45" s="181" t="s">
        <v>562</v>
      </c>
      <c r="C45" s="181" t="str">
        <f t="shared" si="0"/>
        <v>Isolate below the last concrete slab (10cm) - DETPre99</v>
      </c>
      <c r="D45" s="181" t="s">
        <v>16</v>
      </c>
      <c r="E45" s="181" t="s">
        <v>420</v>
      </c>
      <c r="G45" s="181" t="s">
        <v>421</v>
      </c>
      <c r="L45" s="182" t="s">
        <v>424</v>
      </c>
      <c r="M45" s="181" t="str">
        <f t="shared" si="1"/>
        <v>Bldg_DETPre89-Wal</v>
      </c>
      <c r="N45" s="181" t="s">
        <v>568</v>
      </c>
      <c r="O45" s="181">
        <v>2020</v>
      </c>
      <c r="Q45" s="190" t="s">
        <v>426</v>
      </c>
    </row>
    <row r="46" spans="2:17" ht="15" x14ac:dyDescent="0.2">
      <c r="B46" s="181" t="s">
        <v>571</v>
      </c>
      <c r="C46" s="181" t="str">
        <f t="shared" si="0"/>
        <v>External insulation (10 cm - EIFS System)  - DETPre99</v>
      </c>
      <c r="D46" s="181" t="s">
        <v>16</v>
      </c>
      <c r="E46" s="181" t="s">
        <v>420</v>
      </c>
      <c r="G46" s="181" t="s">
        <v>421</v>
      </c>
      <c r="L46" s="182" t="s">
        <v>424</v>
      </c>
      <c r="M46" s="181" t="str">
        <f t="shared" si="1"/>
        <v>Bldg_DETPre99-Wal</v>
      </c>
      <c r="N46" s="181" t="s">
        <v>571</v>
      </c>
      <c r="O46" s="181">
        <v>2020</v>
      </c>
      <c r="Q46" s="190" t="s">
        <v>426</v>
      </c>
    </row>
    <row r="47" spans="2:17" ht="15" x14ac:dyDescent="0.2">
      <c r="B47" s="181" t="s">
        <v>570</v>
      </c>
      <c r="C47" s="181" t="str">
        <f t="shared" si="0"/>
        <v>Internal insulation (5cm) - DETPre99</v>
      </c>
      <c r="D47" s="181" t="s">
        <v>16</v>
      </c>
      <c r="E47" s="181" t="s">
        <v>420</v>
      </c>
      <c r="G47" s="181" t="s">
        <v>421</v>
      </c>
      <c r="I47" s="191"/>
      <c r="J47" s="191"/>
      <c r="K47" s="191"/>
      <c r="L47" s="182" t="s">
        <v>424</v>
      </c>
      <c r="M47" s="181" t="str">
        <f t="shared" si="1"/>
        <v>Bldg_DETPre09-Wal</v>
      </c>
      <c r="N47" s="181" t="s">
        <v>540</v>
      </c>
      <c r="O47" s="181">
        <v>2020</v>
      </c>
      <c r="Q47" s="192" t="s">
        <v>426</v>
      </c>
    </row>
    <row r="48" spans="2:17" ht="15" x14ac:dyDescent="0.2">
      <c r="B48" s="181" t="s">
        <v>572</v>
      </c>
      <c r="C48" s="181" t="str">
        <f t="shared" si="0"/>
        <v>Window replacement: Double glass with air cavity (16mm) - FLTPre09</v>
      </c>
      <c r="D48" s="181" t="s">
        <v>16</v>
      </c>
      <c r="E48" s="181" t="s">
        <v>420</v>
      </c>
      <c r="G48" s="181" t="s">
        <v>421</v>
      </c>
      <c r="L48" s="182" t="s">
        <v>427</v>
      </c>
      <c r="M48" s="181" t="str">
        <f t="shared" si="1"/>
        <v>Bldg_SDEPre45-Win</v>
      </c>
      <c r="N48" s="181" t="s">
        <v>573</v>
      </c>
      <c r="O48" s="181">
        <v>2020</v>
      </c>
      <c r="Q48" s="190" t="s">
        <v>423</v>
      </c>
    </row>
    <row r="49" spans="1:17" ht="15" x14ac:dyDescent="0.2">
      <c r="B49" s="181" t="s">
        <v>574</v>
      </c>
      <c r="C49" s="181" t="str">
        <f t="shared" si="0"/>
        <v>Window replacement: Triple glass with argon cavity (16mm) - FLTPre09</v>
      </c>
      <c r="D49" s="181" t="s">
        <v>16</v>
      </c>
      <c r="E49" s="181" t="s">
        <v>420</v>
      </c>
      <c r="G49" s="181" t="s">
        <v>421</v>
      </c>
      <c r="L49" s="182" t="s">
        <v>427</v>
      </c>
      <c r="M49" s="181" t="str">
        <f t="shared" si="1"/>
        <v>Bldg_SDEPre69-Win</v>
      </c>
      <c r="N49" s="181" t="s">
        <v>575</v>
      </c>
      <c r="O49" s="181">
        <v>2020</v>
      </c>
      <c r="Q49" s="190" t="s">
        <v>423</v>
      </c>
    </row>
    <row r="50" spans="1:17" ht="15" x14ac:dyDescent="0.2">
      <c r="B50" s="181" t="s">
        <v>576</v>
      </c>
      <c r="C50" s="181" t="str">
        <f t="shared" si="0"/>
        <v>Window replacement: Triple glass with argon cavity (18mm) - FLTPre09</v>
      </c>
      <c r="D50" s="181" t="s">
        <v>16</v>
      </c>
      <c r="E50" s="181" t="s">
        <v>420</v>
      </c>
      <c r="G50" s="181" t="s">
        <v>421</v>
      </c>
      <c r="L50" s="182" t="s">
        <v>427</v>
      </c>
      <c r="M50" s="181" t="str">
        <f t="shared" si="1"/>
        <v>Bldg_SDEPre79-Win</v>
      </c>
      <c r="N50" s="181" t="s">
        <v>577</v>
      </c>
      <c r="O50" s="181">
        <v>2020</v>
      </c>
      <c r="Q50" s="190" t="s">
        <v>423</v>
      </c>
    </row>
    <row r="51" spans="1:17" ht="15" x14ac:dyDescent="0.2">
      <c r="B51" s="181" t="s">
        <v>578</v>
      </c>
      <c r="C51" s="181" t="str">
        <f t="shared" si="0"/>
        <v>Thermal insulation layer (15 cm) over the last slab in contact with unconditioned space (attic) - FLTPre09</v>
      </c>
      <c r="D51" s="181" t="s">
        <v>16</v>
      </c>
      <c r="E51" s="181" t="s">
        <v>420</v>
      </c>
      <c r="G51" s="181" t="s">
        <v>421</v>
      </c>
      <c r="L51" s="182" t="s">
        <v>427</v>
      </c>
      <c r="M51" s="181" t="str">
        <f t="shared" si="1"/>
        <v>Bldg_SDEPre89-Win</v>
      </c>
      <c r="N51" s="181" t="s">
        <v>579</v>
      </c>
      <c r="O51" s="181">
        <v>2020</v>
      </c>
      <c r="Q51" s="190" t="s">
        <v>423</v>
      </c>
    </row>
    <row r="52" spans="1:17" ht="15" x14ac:dyDescent="0.2">
      <c r="B52" s="181" t="s">
        <v>580</v>
      </c>
      <c r="C52" s="181" t="str">
        <f t="shared" si="0"/>
        <v>Isolate below the last concrete slab (10cm) - FLTPre09</v>
      </c>
      <c r="D52" s="181" t="s">
        <v>16</v>
      </c>
      <c r="E52" s="181" t="s">
        <v>420</v>
      </c>
      <c r="G52" s="181" t="s">
        <v>421</v>
      </c>
      <c r="L52" s="182" t="s">
        <v>427</v>
      </c>
      <c r="M52" s="181" t="str">
        <f t="shared" si="1"/>
        <v>Bldg_SDEPre99-Win</v>
      </c>
      <c r="N52" s="181" t="s">
        <v>581</v>
      </c>
      <c r="O52" s="181">
        <v>2020</v>
      </c>
      <c r="Q52" s="190" t="s">
        <v>423</v>
      </c>
    </row>
    <row r="53" spans="1:17" ht="15" x14ac:dyDescent="0.2">
      <c r="B53" s="181" t="s">
        <v>582</v>
      </c>
      <c r="C53" s="181" t="str">
        <f t="shared" si="0"/>
        <v>External insulation (10 cm - EIFS System)  - FLTPre09</v>
      </c>
      <c r="D53" s="181" t="s">
        <v>16</v>
      </c>
      <c r="E53" s="181" t="s">
        <v>420</v>
      </c>
      <c r="G53" s="181" t="s">
        <v>421</v>
      </c>
      <c r="L53" s="182" t="s">
        <v>427</v>
      </c>
      <c r="M53" s="181" t="str">
        <f t="shared" si="1"/>
        <v>Bldg_SDEPre09-Win</v>
      </c>
      <c r="N53" s="181" t="s">
        <v>583</v>
      </c>
      <c r="O53" s="181">
        <v>2020</v>
      </c>
      <c r="Q53" s="190" t="s">
        <v>423</v>
      </c>
    </row>
    <row r="54" spans="1:17" ht="15" x14ac:dyDescent="0.2">
      <c r="B54" s="181" t="s">
        <v>584</v>
      </c>
      <c r="C54" s="181" t="str">
        <f t="shared" si="0"/>
        <v>Internal insulation (5cm) - FLTPre09</v>
      </c>
      <c r="D54" s="181" t="s">
        <v>16</v>
      </c>
      <c r="E54" s="181" t="s">
        <v>420</v>
      </c>
      <c r="G54" s="181" t="s">
        <v>421</v>
      </c>
      <c r="L54" s="182" t="s">
        <v>427</v>
      </c>
      <c r="M54" s="181" t="str">
        <f t="shared" si="1"/>
        <v>Bldg_SDEPre45-Win</v>
      </c>
      <c r="N54" s="181" t="s">
        <v>585</v>
      </c>
      <c r="O54" s="181">
        <v>2020</v>
      </c>
      <c r="Q54" s="190" t="s">
        <v>423</v>
      </c>
    </row>
    <row r="55" spans="1:17" ht="15" x14ac:dyDescent="0.2">
      <c r="B55" s="181" t="s">
        <v>586</v>
      </c>
      <c r="C55" s="181" t="str">
        <f t="shared" si="0"/>
        <v>Window replacement: Double glass with air cavity (16mm) - FLTPre45</v>
      </c>
      <c r="D55" s="181" t="s">
        <v>16</v>
      </c>
      <c r="E55" s="181" t="s">
        <v>420</v>
      </c>
      <c r="G55" s="181" t="s">
        <v>421</v>
      </c>
      <c r="L55" s="182" t="s">
        <v>427</v>
      </c>
      <c r="M55" s="181" t="str">
        <f t="shared" si="1"/>
        <v>Bldg_SDEPre69-Win</v>
      </c>
      <c r="N55" s="181" t="s">
        <v>587</v>
      </c>
      <c r="O55" s="181">
        <v>2020</v>
      </c>
      <c r="Q55" s="190" t="s">
        <v>423</v>
      </c>
    </row>
    <row r="56" spans="1:17" ht="15" x14ac:dyDescent="0.2">
      <c r="A56" s="5"/>
      <c r="B56" s="181" t="s">
        <v>588</v>
      </c>
      <c r="C56" s="181" t="str">
        <f t="shared" si="0"/>
        <v>Window replacement: Triple glass with argon cavity (16mm) - FLTPre45</v>
      </c>
      <c r="D56" s="181" t="s">
        <v>16</v>
      </c>
      <c r="E56" s="181" t="s">
        <v>420</v>
      </c>
      <c r="G56" s="181" t="s">
        <v>421</v>
      </c>
      <c r="L56" s="182" t="s">
        <v>427</v>
      </c>
      <c r="M56" s="181" t="str">
        <f t="shared" si="1"/>
        <v>Bldg_SDEPre79-Win</v>
      </c>
      <c r="N56" s="181" t="s">
        <v>589</v>
      </c>
      <c r="O56" s="181">
        <v>2020</v>
      </c>
      <c r="Q56" s="190" t="s">
        <v>423</v>
      </c>
    </row>
    <row r="57" spans="1:17" ht="15" x14ac:dyDescent="0.2">
      <c r="A57" s="5"/>
      <c r="B57" s="181" t="s">
        <v>590</v>
      </c>
      <c r="C57" s="181" t="str">
        <f t="shared" si="0"/>
        <v>Window replacement: Triple glass with argon cavity (18mm) - FLTPre45</v>
      </c>
      <c r="D57" s="181" t="s">
        <v>16</v>
      </c>
      <c r="E57" s="181" t="s">
        <v>420</v>
      </c>
      <c r="G57" s="181" t="s">
        <v>421</v>
      </c>
      <c r="L57" s="182" t="s">
        <v>427</v>
      </c>
      <c r="M57" s="181" t="str">
        <f t="shared" si="1"/>
        <v>Bldg_SDEPre89-Win</v>
      </c>
      <c r="N57" s="181" t="s">
        <v>591</v>
      </c>
      <c r="O57" s="181">
        <v>2020</v>
      </c>
      <c r="Q57" s="190" t="s">
        <v>423</v>
      </c>
    </row>
    <row r="58" spans="1:17" ht="15" x14ac:dyDescent="0.2">
      <c r="A58" s="5"/>
      <c r="B58" s="181" t="s">
        <v>592</v>
      </c>
      <c r="C58" s="181" t="str">
        <f t="shared" si="0"/>
        <v>Thermal insulation layer (15 cm) over the last slab in contact with unconditioned space (attic) - FLTPre45</v>
      </c>
      <c r="D58" s="181" t="s">
        <v>16</v>
      </c>
      <c r="E58" s="181" t="s">
        <v>420</v>
      </c>
      <c r="G58" s="181" t="s">
        <v>421</v>
      </c>
      <c r="L58" s="182" t="s">
        <v>427</v>
      </c>
      <c r="M58" s="181" t="str">
        <f t="shared" si="1"/>
        <v>Bldg_SDEPre99-Win</v>
      </c>
      <c r="N58" s="181" t="s">
        <v>593</v>
      </c>
      <c r="O58" s="181">
        <v>2020</v>
      </c>
      <c r="Q58" s="190" t="s">
        <v>423</v>
      </c>
    </row>
    <row r="59" spans="1:17" ht="15" x14ac:dyDescent="0.2">
      <c r="A59" s="5"/>
      <c r="B59" s="181" t="s">
        <v>594</v>
      </c>
      <c r="C59" s="181" t="str">
        <f t="shared" si="0"/>
        <v>Isolate below the last concrete slab (10cm) - FLTPre45</v>
      </c>
      <c r="D59" s="181" t="s">
        <v>16</v>
      </c>
      <c r="E59" s="181" t="s">
        <v>420</v>
      </c>
      <c r="G59" s="181" t="s">
        <v>421</v>
      </c>
      <c r="L59" s="182" t="s">
        <v>427</v>
      </c>
      <c r="M59" s="181" t="str">
        <f t="shared" si="1"/>
        <v>Bldg_SDEPre09-Win</v>
      </c>
      <c r="N59" s="181" t="s">
        <v>595</v>
      </c>
      <c r="O59" s="181">
        <v>2020</v>
      </c>
      <c r="Q59" s="190" t="s">
        <v>423</v>
      </c>
    </row>
    <row r="60" spans="1:17" ht="15" x14ac:dyDescent="0.2">
      <c r="A60" s="5"/>
      <c r="B60" s="181" t="s">
        <v>596</v>
      </c>
      <c r="C60" s="181" t="str">
        <f t="shared" si="0"/>
        <v>External insulation (10 cm - EIFS System)  - FLTPre45</v>
      </c>
      <c r="D60" s="181" t="s">
        <v>16</v>
      </c>
      <c r="E60" s="181" t="s">
        <v>420</v>
      </c>
      <c r="G60" s="181" t="s">
        <v>421</v>
      </c>
      <c r="L60" s="182" t="s">
        <v>427</v>
      </c>
      <c r="M60" s="181" t="str">
        <f t="shared" si="1"/>
        <v>Bldg_SDEPre45-Win</v>
      </c>
      <c r="N60" s="181" t="s">
        <v>597</v>
      </c>
      <c r="O60" s="181">
        <v>2020</v>
      </c>
      <c r="Q60" s="190" t="s">
        <v>423</v>
      </c>
    </row>
    <row r="61" spans="1:17" ht="15" x14ac:dyDescent="0.2">
      <c r="A61" s="5"/>
      <c r="B61" s="181" t="s">
        <v>598</v>
      </c>
      <c r="C61" s="181" t="str">
        <f t="shared" si="0"/>
        <v>Internal insulation (5cm) - FLTPre45</v>
      </c>
      <c r="D61" s="181" t="s">
        <v>16</v>
      </c>
      <c r="E61" s="181" t="s">
        <v>420</v>
      </c>
      <c r="G61" s="181" t="s">
        <v>421</v>
      </c>
      <c r="L61" s="182" t="s">
        <v>427</v>
      </c>
      <c r="M61" s="181" t="str">
        <f t="shared" si="1"/>
        <v>Bldg_SDEPre69-Win</v>
      </c>
      <c r="N61" s="181" t="s">
        <v>599</v>
      </c>
      <c r="O61" s="181">
        <v>2020</v>
      </c>
      <c r="Q61" s="190" t="s">
        <v>423</v>
      </c>
    </row>
    <row r="62" spans="1:17" ht="15" x14ac:dyDescent="0.2">
      <c r="A62" s="5"/>
      <c r="B62" s="181" t="s">
        <v>600</v>
      </c>
      <c r="C62" s="181" t="str">
        <f t="shared" si="0"/>
        <v>Window replacement: Double glass with air cavity (16mm) - FLTPre69</v>
      </c>
      <c r="D62" s="181" t="s">
        <v>16</v>
      </c>
      <c r="E62" s="181" t="s">
        <v>420</v>
      </c>
      <c r="G62" s="181" t="s">
        <v>421</v>
      </c>
      <c r="L62" s="182" t="s">
        <v>427</v>
      </c>
      <c r="M62" s="181" t="str">
        <f t="shared" si="1"/>
        <v>Bldg_SDEPre79-Win</v>
      </c>
      <c r="N62" s="181" t="s">
        <v>601</v>
      </c>
      <c r="O62" s="181">
        <v>2020</v>
      </c>
      <c r="Q62" s="190" t="s">
        <v>423</v>
      </c>
    </row>
    <row r="63" spans="1:17" ht="15" x14ac:dyDescent="0.2">
      <c r="A63" s="5"/>
      <c r="B63" s="181" t="s">
        <v>602</v>
      </c>
      <c r="C63" s="181" t="str">
        <f t="shared" si="0"/>
        <v>Window replacement: Triple glass with argon cavity (16mm) - FLTPre69</v>
      </c>
      <c r="D63" s="181" t="s">
        <v>16</v>
      </c>
      <c r="E63" s="181" t="s">
        <v>420</v>
      </c>
      <c r="G63" s="181" t="s">
        <v>421</v>
      </c>
      <c r="L63" s="182" t="s">
        <v>427</v>
      </c>
      <c r="M63" s="181" t="str">
        <f t="shared" si="1"/>
        <v>Bldg_SDEPre89-Win</v>
      </c>
      <c r="N63" s="181" t="s">
        <v>603</v>
      </c>
      <c r="O63" s="181">
        <v>2020</v>
      </c>
      <c r="Q63" s="190" t="s">
        <v>423</v>
      </c>
    </row>
    <row r="64" spans="1:17" ht="15" x14ac:dyDescent="0.2">
      <c r="A64" s="5"/>
      <c r="B64" s="181" t="s">
        <v>604</v>
      </c>
      <c r="C64" s="181" t="str">
        <f t="shared" si="0"/>
        <v>Window replacement: Triple glass with argon cavity (18mm) - FLTPre69</v>
      </c>
      <c r="D64" s="181" t="s">
        <v>16</v>
      </c>
      <c r="E64" s="181" t="s">
        <v>420</v>
      </c>
      <c r="G64" s="181" t="s">
        <v>421</v>
      </c>
      <c r="L64" s="182" t="s">
        <v>427</v>
      </c>
      <c r="M64" s="181" t="str">
        <f t="shared" si="1"/>
        <v>Bldg_SDEPre99-Win</v>
      </c>
      <c r="N64" s="181" t="s">
        <v>605</v>
      </c>
      <c r="O64" s="181">
        <v>2020</v>
      </c>
      <c r="Q64" s="190" t="s">
        <v>423</v>
      </c>
    </row>
    <row r="65" spans="1:17" ht="15" x14ac:dyDescent="0.2">
      <c r="A65" s="5"/>
      <c r="B65" s="181" t="s">
        <v>606</v>
      </c>
      <c r="C65" s="181" t="str">
        <f t="shared" si="0"/>
        <v>Thermal insulation layer (15 cm) over the last slab in contact with unconditioned space (attic) - FLTPre69</v>
      </c>
      <c r="D65" s="181" t="s">
        <v>16</v>
      </c>
      <c r="E65" s="181" t="s">
        <v>420</v>
      </c>
      <c r="G65" s="181" t="s">
        <v>421</v>
      </c>
      <c r="L65" s="182" t="s">
        <v>427</v>
      </c>
      <c r="M65" s="181" t="str">
        <f t="shared" si="1"/>
        <v>Bldg_SDEPre09-Win</v>
      </c>
      <c r="N65" s="181" t="s">
        <v>607</v>
      </c>
      <c r="O65" s="181">
        <v>2020</v>
      </c>
      <c r="Q65" s="190" t="s">
        <v>423</v>
      </c>
    </row>
    <row r="66" spans="1:17" ht="15" x14ac:dyDescent="0.2">
      <c r="A66" s="5"/>
      <c r="B66" s="181" t="s">
        <v>608</v>
      </c>
      <c r="C66" s="181" t="str">
        <f t="shared" si="0"/>
        <v>Isolate below the last concrete slab (10cm) - FLTPre69</v>
      </c>
      <c r="D66" s="181" t="s">
        <v>16</v>
      </c>
      <c r="E66" s="181" t="s">
        <v>420</v>
      </c>
      <c r="G66" s="181" t="s">
        <v>421</v>
      </c>
      <c r="L66" s="182" t="s">
        <v>427</v>
      </c>
      <c r="M66" s="181" t="str">
        <f t="shared" si="1"/>
        <v>Bldg_SDEPre45-Cei</v>
      </c>
      <c r="N66" s="181" t="s">
        <v>609</v>
      </c>
      <c r="O66" s="181">
        <v>2020</v>
      </c>
      <c r="Q66" s="190" t="s">
        <v>425</v>
      </c>
    </row>
    <row r="67" spans="1:17" ht="15" x14ac:dyDescent="0.2">
      <c r="A67" s="5"/>
      <c r="B67" s="181" t="s">
        <v>610</v>
      </c>
      <c r="C67" s="181" t="str">
        <f t="shared" si="0"/>
        <v>External insulation (10 cm - EIFS System)  - FLTPre69</v>
      </c>
      <c r="D67" s="181" t="s">
        <v>16</v>
      </c>
      <c r="E67" s="181" t="s">
        <v>420</v>
      </c>
      <c r="G67" s="181" t="s">
        <v>421</v>
      </c>
      <c r="L67" s="182" t="s">
        <v>427</v>
      </c>
      <c r="M67" s="181" t="str">
        <f t="shared" si="1"/>
        <v>Bldg_SDEPre69-Cei</v>
      </c>
      <c r="N67" s="181" t="s">
        <v>611</v>
      </c>
      <c r="O67" s="181">
        <v>2020</v>
      </c>
      <c r="Q67" s="190" t="s">
        <v>425</v>
      </c>
    </row>
    <row r="68" spans="1:17" ht="15" x14ac:dyDescent="0.2">
      <c r="A68" s="5"/>
      <c r="B68" s="181" t="s">
        <v>612</v>
      </c>
      <c r="C68" s="181" t="str">
        <f t="shared" si="0"/>
        <v>Internal insulation (5cm) - FLTPre69</v>
      </c>
      <c r="D68" s="181" t="s">
        <v>16</v>
      </c>
      <c r="E68" s="181" t="s">
        <v>420</v>
      </c>
      <c r="G68" s="181" t="s">
        <v>421</v>
      </c>
      <c r="L68" s="182" t="s">
        <v>427</v>
      </c>
      <c r="M68" s="181" t="str">
        <f t="shared" si="1"/>
        <v>Bldg_SDEPre79-Cei</v>
      </c>
      <c r="N68" s="181" t="s">
        <v>613</v>
      </c>
      <c r="O68" s="181">
        <v>2020</v>
      </c>
      <c r="Q68" s="190" t="s">
        <v>425</v>
      </c>
    </row>
    <row r="69" spans="1:17" ht="15" x14ac:dyDescent="0.2">
      <c r="A69" s="5"/>
      <c r="B69" s="181" t="s">
        <v>614</v>
      </c>
      <c r="C69" s="181" t="str">
        <f t="shared" si="0"/>
        <v>Window replacement: Double glass with air cavity (16mm) - FLTPre79</v>
      </c>
      <c r="D69" s="181" t="s">
        <v>16</v>
      </c>
      <c r="E69" s="181" t="s">
        <v>420</v>
      </c>
      <c r="G69" s="181" t="s">
        <v>421</v>
      </c>
      <c r="L69" s="182" t="s">
        <v>427</v>
      </c>
      <c r="M69" s="181" t="str">
        <f t="shared" si="1"/>
        <v>Bldg_SDEPre89-Cei</v>
      </c>
      <c r="N69" s="181" t="s">
        <v>615</v>
      </c>
      <c r="O69" s="181">
        <v>2020</v>
      </c>
      <c r="Q69" s="190" t="s">
        <v>425</v>
      </c>
    </row>
    <row r="70" spans="1:17" ht="15" x14ac:dyDescent="0.2">
      <c r="A70" s="5"/>
      <c r="B70" s="181" t="s">
        <v>616</v>
      </c>
      <c r="C70" s="181" t="str">
        <f t="shared" ref="C70:C131" si="2">VLOOKUP(RIGHT(B70,3),$B$134:$C$140,2,FALSE)&amp;" - "&amp;LEFT(B70,8)</f>
        <v>Window replacement: Triple glass with argon cavity (16mm) - FLTPre79</v>
      </c>
      <c r="D70" s="181" t="s">
        <v>16</v>
      </c>
      <c r="E70" s="181" t="s">
        <v>420</v>
      </c>
      <c r="G70" s="181" t="s">
        <v>421</v>
      </c>
      <c r="L70" s="182" t="s">
        <v>427</v>
      </c>
      <c r="M70" s="181" t="str">
        <f t="shared" ref="M70:M131" si="3">IF(L70&lt;&gt;"","Bldg_"&amp;LEFT(N70,8)&amp;"-"&amp;LEFT(Q70,3),"")</f>
        <v>Bldg_SDEPre99-Cei</v>
      </c>
      <c r="N70" s="181" t="s">
        <v>617</v>
      </c>
      <c r="O70" s="181">
        <v>2020</v>
      </c>
      <c r="Q70" s="190" t="s">
        <v>425</v>
      </c>
    </row>
    <row r="71" spans="1:17" ht="15" x14ac:dyDescent="0.2">
      <c r="A71" s="5"/>
      <c r="B71" s="181" t="s">
        <v>618</v>
      </c>
      <c r="C71" s="181" t="str">
        <f t="shared" si="2"/>
        <v>Window replacement: Triple glass with argon cavity (18mm) - FLTPre79</v>
      </c>
      <c r="D71" s="181" t="s">
        <v>16</v>
      </c>
      <c r="E71" s="181" t="s">
        <v>420</v>
      </c>
      <c r="G71" s="181" t="s">
        <v>421</v>
      </c>
      <c r="L71" s="182" t="s">
        <v>427</v>
      </c>
      <c r="M71" s="181" t="str">
        <f t="shared" si="3"/>
        <v>Bldg_SDEPre09-Cei</v>
      </c>
      <c r="N71" s="181" t="s">
        <v>619</v>
      </c>
      <c r="O71" s="181">
        <v>2020</v>
      </c>
      <c r="Q71" s="190" t="s">
        <v>425</v>
      </c>
    </row>
    <row r="72" spans="1:17" ht="15" x14ac:dyDescent="0.2">
      <c r="A72" s="5"/>
      <c r="B72" s="181" t="s">
        <v>620</v>
      </c>
      <c r="C72" s="181" t="str">
        <f t="shared" si="2"/>
        <v>Thermal insulation layer (15 cm) over the last slab in contact with unconditioned space (attic) - FLTPre79</v>
      </c>
      <c r="D72" s="181" t="s">
        <v>16</v>
      </c>
      <c r="E72" s="181" t="s">
        <v>420</v>
      </c>
      <c r="G72" s="181" t="s">
        <v>421</v>
      </c>
      <c r="L72" s="182" t="s">
        <v>427</v>
      </c>
      <c r="M72" s="181" t="str">
        <f t="shared" si="3"/>
        <v>Bldg_SDEPre45-Cei</v>
      </c>
      <c r="N72" s="181" t="s">
        <v>621</v>
      </c>
      <c r="O72" s="181">
        <v>2020</v>
      </c>
      <c r="Q72" s="190" t="s">
        <v>425</v>
      </c>
    </row>
    <row r="73" spans="1:17" ht="15" x14ac:dyDescent="0.2">
      <c r="A73" s="5"/>
      <c r="B73" s="181" t="s">
        <v>622</v>
      </c>
      <c r="C73" s="181" t="str">
        <f t="shared" si="2"/>
        <v>Isolate below the last concrete slab (10cm) - FLTPre79</v>
      </c>
      <c r="D73" s="181" t="s">
        <v>16</v>
      </c>
      <c r="E73" s="181" t="s">
        <v>420</v>
      </c>
      <c r="G73" s="181" t="s">
        <v>421</v>
      </c>
      <c r="L73" s="182" t="s">
        <v>427</v>
      </c>
      <c r="M73" s="181" t="str">
        <f t="shared" si="3"/>
        <v>Bldg_SDEPre69-Cei</v>
      </c>
      <c r="N73" s="181" t="s">
        <v>623</v>
      </c>
      <c r="O73" s="181">
        <v>2020</v>
      </c>
      <c r="Q73" s="190" t="s">
        <v>425</v>
      </c>
    </row>
    <row r="74" spans="1:17" ht="15" x14ac:dyDescent="0.2">
      <c r="A74" s="5"/>
      <c r="B74" s="181" t="s">
        <v>624</v>
      </c>
      <c r="C74" s="181" t="str">
        <f t="shared" si="2"/>
        <v>External insulation (10 cm - EIFS System)  - FLTPre79</v>
      </c>
      <c r="D74" s="181" t="s">
        <v>16</v>
      </c>
      <c r="E74" s="181" t="s">
        <v>420</v>
      </c>
      <c r="G74" s="181" t="s">
        <v>421</v>
      </c>
      <c r="L74" s="182" t="s">
        <v>427</v>
      </c>
      <c r="M74" s="181" t="str">
        <f t="shared" si="3"/>
        <v>Bldg_SDEPre79-Cei</v>
      </c>
      <c r="N74" s="181" t="s">
        <v>625</v>
      </c>
      <c r="O74" s="181">
        <v>2020</v>
      </c>
      <c r="Q74" s="190" t="s">
        <v>425</v>
      </c>
    </row>
    <row r="75" spans="1:17" ht="15" x14ac:dyDescent="0.2">
      <c r="A75" s="5"/>
      <c r="B75" s="181" t="s">
        <v>626</v>
      </c>
      <c r="C75" s="181" t="str">
        <f t="shared" si="2"/>
        <v>Internal insulation (5cm) - FLTPre79</v>
      </c>
      <c r="D75" s="181" t="s">
        <v>16</v>
      </c>
      <c r="E75" s="181" t="s">
        <v>420</v>
      </c>
      <c r="G75" s="181" t="s">
        <v>421</v>
      </c>
      <c r="L75" s="182" t="s">
        <v>427</v>
      </c>
      <c r="M75" s="181" t="str">
        <f t="shared" si="3"/>
        <v>Bldg_SDEPre89-Cei</v>
      </c>
      <c r="N75" s="181" t="s">
        <v>627</v>
      </c>
      <c r="O75" s="181">
        <v>2020</v>
      </c>
      <c r="Q75" s="190" t="s">
        <v>425</v>
      </c>
    </row>
    <row r="76" spans="1:17" ht="15" x14ac:dyDescent="0.2">
      <c r="A76" s="5"/>
      <c r="B76" s="181" t="s">
        <v>628</v>
      </c>
      <c r="C76" s="181" t="str">
        <f t="shared" si="2"/>
        <v>Window replacement: Double glass with air cavity (16mm) - FLTPre89</v>
      </c>
      <c r="D76" s="181" t="s">
        <v>16</v>
      </c>
      <c r="E76" s="181" t="s">
        <v>420</v>
      </c>
      <c r="G76" s="181" t="s">
        <v>421</v>
      </c>
      <c r="L76" s="182" t="s">
        <v>427</v>
      </c>
      <c r="M76" s="181" t="str">
        <f t="shared" si="3"/>
        <v>Bldg_SDEPre99-Cei</v>
      </c>
      <c r="N76" s="181" t="s">
        <v>629</v>
      </c>
      <c r="O76" s="181">
        <v>2020</v>
      </c>
      <c r="Q76" s="190" t="s">
        <v>425</v>
      </c>
    </row>
    <row r="77" spans="1:17" ht="15" x14ac:dyDescent="0.2">
      <c r="A77" s="5"/>
      <c r="B77" s="181" t="s">
        <v>630</v>
      </c>
      <c r="C77" s="181" t="str">
        <f t="shared" si="2"/>
        <v>Window replacement: Triple glass with argon cavity (16mm) - FLTPre89</v>
      </c>
      <c r="D77" s="181" t="s">
        <v>16</v>
      </c>
      <c r="E77" s="181" t="s">
        <v>420</v>
      </c>
      <c r="G77" s="181" t="s">
        <v>421</v>
      </c>
      <c r="L77" s="182" t="s">
        <v>427</v>
      </c>
      <c r="M77" s="181" t="str">
        <f t="shared" si="3"/>
        <v>Bldg_SDEPre09-Cei</v>
      </c>
      <c r="N77" s="181" t="s">
        <v>631</v>
      </c>
      <c r="O77" s="181">
        <v>2020</v>
      </c>
      <c r="Q77" s="190" t="s">
        <v>425</v>
      </c>
    </row>
    <row r="78" spans="1:17" ht="15" x14ac:dyDescent="0.2">
      <c r="A78" s="5"/>
      <c r="B78" s="181" t="s">
        <v>632</v>
      </c>
      <c r="C78" s="181" t="str">
        <f t="shared" si="2"/>
        <v>Window replacement: Triple glass with argon cavity (18mm) - FLTPre89</v>
      </c>
      <c r="D78" s="181" t="s">
        <v>16</v>
      </c>
      <c r="E78" s="181" t="s">
        <v>420</v>
      </c>
      <c r="G78" s="181" t="s">
        <v>421</v>
      </c>
      <c r="L78" s="182" t="s">
        <v>427</v>
      </c>
      <c r="M78" s="181" t="str">
        <f t="shared" si="3"/>
        <v>Bldg_SDEPre45-Wal</v>
      </c>
      <c r="N78" s="181" t="s">
        <v>633</v>
      </c>
      <c r="O78" s="181">
        <v>2020</v>
      </c>
      <c r="Q78" s="190" t="s">
        <v>426</v>
      </c>
    </row>
    <row r="79" spans="1:17" ht="15" x14ac:dyDescent="0.2">
      <c r="A79" s="5"/>
      <c r="B79" s="181" t="s">
        <v>634</v>
      </c>
      <c r="C79" s="181" t="str">
        <f t="shared" si="2"/>
        <v>Thermal insulation layer (15 cm) over the last slab in contact with unconditioned space (attic) - FLTPre89</v>
      </c>
      <c r="D79" s="181" t="s">
        <v>16</v>
      </c>
      <c r="E79" s="181" t="s">
        <v>420</v>
      </c>
      <c r="G79" s="181" t="s">
        <v>421</v>
      </c>
      <c r="L79" s="182" t="s">
        <v>427</v>
      </c>
      <c r="M79" s="181" t="str">
        <f t="shared" si="3"/>
        <v>Bldg_SDEPre69-Wal</v>
      </c>
      <c r="N79" s="181" t="s">
        <v>635</v>
      </c>
      <c r="O79" s="181">
        <v>2020</v>
      </c>
      <c r="Q79" s="190" t="s">
        <v>426</v>
      </c>
    </row>
    <row r="80" spans="1:17" ht="15" x14ac:dyDescent="0.2">
      <c r="A80" s="5"/>
      <c r="B80" s="181" t="s">
        <v>636</v>
      </c>
      <c r="C80" s="181" t="str">
        <f t="shared" si="2"/>
        <v>Isolate below the last concrete slab (10cm) - FLTPre89</v>
      </c>
      <c r="D80" s="181" t="s">
        <v>16</v>
      </c>
      <c r="E80" s="181" t="s">
        <v>420</v>
      </c>
      <c r="G80" s="181" t="s">
        <v>421</v>
      </c>
      <c r="L80" s="182" t="s">
        <v>427</v>
      </c>
      <c r="M80" s="181" t="str">
        <f t="shared" si="3"/>
        <v>Bldg_SDEPre79-Wal</v>
      </c>
      <c r="N80" s="181" t="s">
        <v>637</v>
      </c>
      <c r="O80" s="181">
        <v>2020</v>
      </c>
      <c r="Q80" s="190" t="s">
        <v>426</v>
      </c>
    </row>
    <row r="81" spans="1:17" ht="15" x14ac:dyDescent="0.2">
      <c r="A81" s="5"/>
      <c r="B81" s="181" t="s">
        <v>638</v>
      </c>
      <c r="C81" s="181" t="str">
        <f t="shared" si="2"/>
        <v>External insulation (10 cm - EIFS System)  - FLTPre89</v>
      </c>
      <c r="D81" s="181" t="s">
        <v>16</v>
      </c>
      <c r="E81" s="181" t="s">
        <v>420</v>
      </c>
      <c r="G81" s="181" t="s">
        <v>421</v>
      </c>
      <c r="L81" s="182" t="s">
        <v>427</v>
      </c>
      <c r="M81" s="181" t="str">
        <f t="shared" si="3"/>
        <v>Bldg_SDEPre89-Wal</v>
      </c>
      <c r="N81" s="181" t="s">
        <v>639</v>
      </c>
      <c r="O81" s="181">
        <v>2020</v>
      </c>
      <c r="Q81" s="190" t="s">
        <v>426</v>
      </c>
    </row>
    <row r="82" spans="1:17" ht="15" x14ac:dyDescent="0.2">
      <c r="A82" s="5"/>
      <c r="B82" s="181" t="s">
        <v>640</v>
      </c>
      <c r="C82" s="181" t="str">
        <f t="shared" si="2"/>
        <v>Internal insulation (5cm) - FLTPre89</v>
      </c>
      <c r="D82" s="181" t="s">
        <v>16</v>
      </c>
      <c r="E82" s="181" t="s">
        <v>420</v>
      </c>
      <c r="G82" s="181" t="s">
        <v>421</v>
      </c>
      <c r="L82" s="182" t="s">
        <v>427</v>
      </c>
      <c r="M82" s="181" t="str">
        <f t="shared" si="3"/>
        <v>Bldg_SDEPre99-Wal</v>
      </c>
      <c r="N82" s="181" t="s">
        <v>641</v>
      </c>
      <c r="O82" s="181">
        <v>2020</v>
      </c>
      <c r="Q82" s="190" t="s">
        <v>426</v>
      </c>
    </row>
    <row r="83" spans="1:17" ht="15" x14ac:dyDescent="0.2">
      <c r="A83" s="5"/>
      <c r="B83" s="181" t="s">
        <v>642</v>
      </c>
      <c r="C83" s="181" t="str">
        <f t="shared" si="2"/>
        <v>Window replacement: Double glass with air cavity (16mm) - FLTPre99</v>
      </c>
      <c r="D83" s="181" t="s">
        <v>16</v>
      </c>
      <c r="E83" s="181" t="s">
        <v>420</v>
      </c>
      <c r="G83" s="181" t="s">
        <v>421</v>
      </c>
      <c r="L83" s="182" t="s">
        <v>427</v>
      </c>
      <c r="M83" s="181" t="str">
        <f t="shared" si="3"/>
        <v>Bldg_SDEPre09-Wal</v>
      </c>
      <c r="N83" s="181" t="s">
        <v>643</v>
      </c>
      <c r="O83" s="181">
        <v>2020</v>
      </c>
      <c r="Q83" s="190" t="s">
        <v>426</v>
      </c>
    </row>
    <row r="84" spans="1:17" ht="15" x14ac:dyDescent="0.2">
      <c r="A84" s="5"/>
      <c r="B84" s="181" t="s">
        <v>644</v>
      </c>
      <c r="C84" s="181" t="str">
        <f t="shared" si="2"/>
        <v>Window replacement: Triple glass with argon cavity (16mm) - FLTPre99</v>
      </c>
      <c r="D84" s="181" t="s">
        <v>16</v>
      </c>
      <c r="E84" s="181" t="s">
        <v>420</v>
      </c>
      <c r="G84" s="181" t="s">
        <v>421</v>
      </c>
      <c r="L84" s="182" t="s">
        <v>427</v>
      </c>
      <c r="M84" s="181" t="str">
        <f t="shared" si="3"/>
        <v>Bldg_SDEPre45-Wal</v>
      </c>
      <c r="N84" s="181" t="s">
        <v>645</v>
      </c>
      <c r="O84" s="181">
        <v>2020</v>
      </c>
      <c r="Q84" s="190" t="s">
        <v>426</v>
      </c>
    </row>
    <row r="85" spans="1:17" ht="15" x14ac:dyDescent="0.2">
      <c r="A85" s="5"/>
      <c r="B85" s="181" t="s">
        <v>646</v>
      </c>
      <c r="C85" s="181" t="str">
        <f t="shared" si="2"/>
        <v>Window replacement: Triple glass with argon cavity (18mm) - FLTPre99</v>
      </c>
      <c r="D85" s="181" t="s">
        <v>16</v>
      </c>
      <c r="E85" s="181" t="s">
        <v>420</v>
      </c>
      <c r="G85" s="181" t="s">
        <v>421</v>
      </c>
      <c r="L85" s="182" t="s">
        <v>427</v>
      </c>
      <c r="M85" s="181" t="str">
        <f t="shared" si="3"/>
        <v>Bldg_SDEPre69-Wal</v>
      </c>
      <c r="N85" s="181" t="s">
        <v>647</v>
      </c>
      <c r="O85" s="181">
        <v>2020</v>
      </c>
      <c r="Q85" s="190" t="s">
        <v>426</v>
      </c>
    </row>
    <row r="86" spans="1:17" ht="15" x14ac:dyDescent="0.2">
      <c r="A86" s="5"/>
      <c r="B86" s="181" t="s">
        <v>648</v>
      </c>
      <c r="C86" s="181" t="str">
        <f t="shared" si="2"/>
        <v>Thermal insulation layer (15 cm) over the last slab in contact with unconditioned space (attic) - FLTPre99</v>
      </c>
      <c r="D86" s="181" t="s">
        <v>16</v>
      </c>
      <c r="E86" s="181" t="s">
        <v>420</v>
      </c>
      <c r="G86" s="181" t="s">
        <v>421</v>
      </c>
      <c r="L86" s="182" t="s">
        <v>427</v>
      </c>
      <c r="M86" s="181" t="str">
        <f t="shared" si="3"/>
        <v>Bldg_SDEPre79-Wal</v>
      </c>
      <c r="N86" s="181" t="s">
        <v>649</v>
      </c>
      <c r="O86" s="181">
        <v>2020</v>
      </c>
      <c r="Q86" s="190" t="s">
        <v>426</v>
      </c>
    </row>
    <row r="87" spans="1:17" ht="15" x14ac:dyDescent="0.2">
      <c r="A87" s="5"/>
      <c r="B87" s="181" t="s">
        <v>650</v>
      </c>
      <c r="C87" s="181" t="str">
        <f t="shared" si="2"/>
        <v>Isolate below the last concrete slab (10cm) - FLTPre99</v>
      </c>
      <c r="D87" s="181" t="s">
        <v>16</v>
      </c>
      <c r="E87" s="181" t="s">
        <v>420</v>
      </c>
      <c r="G87" s="181" t="s">
        <v>421</v>
      </c>
      <c r="L87" s="182" t="s">
        <v>427</v>
      </c>
      <c r="M87" s="181" t="str">
        <f t="shared" si="3"/>
        <v>Bldg_SDEPre89-Wal</v>
      </c>
      <c r="N87" s="181" t="s">
        <v>651</v>
      </c>
      <c r="O87" s="181">
        <v>2020</v>
      </c>
      <c r="Q87" s="190" t="s">
        <v>426</v>
      </c>
    </row>
    <row r="88" spans="1:17" ht="15" x14ac:dyDescent="0.2">
      <c r="A88" s="5"/>
      <c r="B88" s="181" t="s">
        <v>652</v>
      </c>
      <c r="C88" s="181" t="str">
        <f t="shared" si="2"/>
        <v>External insulation (10 cm - EIFS System)  - FLTPre99</v>
      </c>
      <c r="D88" s="181" t="s">
        <v>16</v>
      </c>
      <c r="E88" s="181" t="s">
        <v>420</v>
      </c>
      <c r="G88" s="181" t="s">
        <v>421</v>
      </c>
      <c r="L88" s="182" t="s">
        <v>427</v>
      </c>
      <c r="M88" s="181" t="str">
        <f t="shared" si="3"/>
        <v>Bldg_SDEPre99-Wal</v>
      </c>
      <c r="N88" s="181" t="s">
        <v>653</v>
      </c>
      <c r="O88" s="181">
        <v>2020</v>
      </c>
      <c r="Q88" s="190" t="s">
        <v>426</v>
      </c>
    </row>
    <row r="89" spans="1:17" ht="15" x14ac:dyDescent="0.2">
      <c r="A89" s="5"/>
      <c r="B89" s="181" t="s">
        <v>654</v>
      </c>
      <c r="C89" s="181" t="str">
        <f t="shared" si="2"/>
        <v>Internal insulation (5cm) - FLTPre99</v>
      </c>
      <c r="D89" s="181" t="s">
        <v>16</v>
      </c>
      <c r="E89" s="181" t="s">
        <v>420</v>
      </c>
      <c r="G89" s="181" t="s">
        <v>421</v>
      </c>
      <c r="I89" s="191"/>
      <c r="J89" s="191"/>
      <c r="K89" s="191"/>
      <c r="L89" s="182" t="s">
        <v>427</v>
      </c>
      <c r="M89" s="181" t="str">
        <f t="shared" si="3"/>
        <v>Bldg_SDEPre09-Wal</v>
      </c>
      <c r="N89" s="181" t="s">
        <v>655</v>
      </c>
      <c r="O89" s="181">
        <v>2020</v>
      </c>
      <c r="Q89" s="192" t="s">
        <v>426</v>
      </c>
    </row>
    <row r="90" spans="1:17" ht="15" x14ac:dyDescent="0.2">
      <c r="A90" s="5"/>
      <c r="B90" s="181" t="s">
        <v>583</v>
      </c>
      <c r="C90" s="181" t="str">
        <f t="shared" si="2"/>
        <v>Window replacement: Double glass with air cavity (16mm) - SDEPre09</v>
      </c>
      <c r="D90" s="181" t="s">
        <v>16</v>
      </c>
      <c r="E90" s="181" t="s">
        <v>420</v>
      </c>
      <c r="G90" s="181" t="s">
        <v>421</v>
      </c>
      <c r="L90" s="182" t="s">
        <v>428</v>
      </c>
      <c r="M90" s="181" t="str">
        <f t="shared" si="3"/>
        <v>Bldg_FLTPre45-Win</v>
      </c>
      <c r="N90" s="181" t="s">
        <v>586</v>
      </c>
      <c r="O90" s="181">
        <v>2020</v>
      </c>
      <c r="Q90" s="190" t="s">
        <v>423</v>
      </c>
    </row>
    <row r="91" spans="1:17" ht="15" x14ac:dyDescent="0.2">
      <c r="A91" s="5"/>
      <c r="B91" s="181" t="s">
        <v>595</v>
      </c>
      <c r="C91" s="181" t="str">
        <f t="shared" si="2"/>
        <v>Window replacement: Triple glass with argon cavity (16mm) - SDEPre09</v>
      </c>
      <c r="D91" s="181" t="s">
        <v>16</v>
      </c>
      <c r="E91" s="181" t="s">
        <v>420</v>
      </c>
      <c r="G91" s="181" t="s">
        <v>421</v>
      </c>
      <c r="L91" s="182" t="s">
        <v>428</v>
      </c>
      <c r="M91" s="181" t="str">
        <f t="shared" si="3"/>
        <v>Bldg_FLTPre69-Win</v>
      </c>
      <c r="N91" s="181" t="s">
        <v>600</v>
      </c>
      <c r="O91" s="181">
        <v>2020</v>
      </c>
      <c r="Q91" s="190" t="s">
        <v>423</v>
      </c>
    </row>
    <row r="92" spans="1:17" ht="15" x14ac:dyDescent="0.2">
      <c r="A92" s="5"/>
      <c r="B92" s="181" t="s">
        <v>607</v>
      </c>
      <c r="C92" s="181" t="str">
        <f t="shared" si="2"/>
        <v>Window replacement: Triple glass with argon cavity (18mm) - SDEPre09</v>
      </c>
      <c r="D92" s="181" t="s">
        <v>16</v>
      </c>
      <c r="E92" s="181" t="s">
        <v>420</v>
      </c>
      <c r="G92" s="181" t="s">
        <v>421</v>
      </c>
      <c r="L92" s="182" t="s">
        <v>428</v>
      </c>
      <c r="M92" s="181" t="str">
        <f t="shared" si="3"/>
        <v>Bldg_FLTPre79-Win</v>
      </c>
      <c r="N92" s="181" t="s">
        <v>614</v>
      </c>
      <c r="O92" s="181">
        <v>2020</v>
      </c>
      <c r="Q92" s="190" t="s">
        <v>423</v>
      </c>
    </row>
    <row r="93" spans="1:17" ht="15" x14ac:dyDescent="0.2">
      <c r="A93" s="5"/>
      <c r="B93" s="181" t="s">
        <v>631</v>
      </c>
      <c r="C93" s="181" t="str">
        <f t="shared" si="2"/>
        <v>Thermal insulation layer (15 cm) over the last slab in contact with unconditioned space (attic) - SDEPre09</v>
      </c>
      <c r="D93" s="181" t="s">
        <v>16</v>
      </c>
      <c r="E93" s="181" t="s">
        <v>420</v>
      </c>
      <c r="G93" s="181" t="s">
        <v>421</v>
      </c>
      <c r="L93" s="182" t="s">
        <v>428</v>
      </c>
      <c r="M93" s="181" t="str">
        <f t="shared" si="3"/>
        <v>Bldg_FLTPre89-Win</v>
      </c>
      <c r="N93" s="181" t="s">
        <v>628</v>
      </c>
      <c r="O93" s="181">
        <v>2020</v>
      </c>
      <c r="Q93" s="190" t="s">
        <v>423</v>
      </c>
    </row>
    <row r="94" spans="1:17" ht="15" x14ac:dyDescent="0.2">
      <c r="A94" s="5"/>
      <c r="B94" s="181" t="s">
        <v>619</v>
      </c>
      <c r="C94" s="181" t="str">
        <f t="shared" si="2"/>
        <v>Isolate below the last concrete slab (10cm) - SDEPre09</v>
      </c>
      <c r="D94" s="181" t="s">
        <v>16</v>
      </c>
      <c r="E94" s="181" t="s">
        <v>420</v>
      </c>
      <c r="G94" s="181" t="s">
        <v>421</v>
      </c>
      <c r="L94" s="182" t="s">
        <v>428</v>
      </c>
      <c r="M94" s="181" t="str">
        <f t="shared" si="3"/>
        <v>Bldg_FLTPre99-Win</v>
      </c>
      <c r="N94" s="181" t="s">
        <v>642</v>
      </c>
      <c r="O94" s="181">
        <v>2020</v>
      </c>
      <c r="Q94" s="190" t="s">
        <v>423</v>
      </c>
    </row>
    <row r="95" spans="1:17" ht="15" x14ac:dyDescent="0.2">
      <c r="A95" s="5"/>
      <c r="B95" s="181" t="s">
        <v>655</v>
      </c>
      <c r="C95" s="181" t="str">
        <f t="shared" si="2"/>
        <v>External insulation (10 cm - EIFS System)  - SDEPre09</v>
      </c>
      <c r="D95" s="181" t="s">
        <v>16</v>
      </c>
      <c r="E95" s="181" t="s">
        <v>420</v>
      </c>
      <c r="G95" s="181" t="s">
        <v>421</v>
      </c>
      <c r="L95" s="182" t="s">
        <v>428</v>
      </c>
      <c r="M95" s="181" t="str">
        <f t="shared" si="3"/>
        <v>Bldg_FLTPre09-Win</v>
      </c>
      <c r="N95" s="181" t="s">
        <v>572</v>
      </c>
      <c r="O95" s="181">
        <v>2020</v>
      </c>
      <c r="Q95" s="190" t="s">
        <v>423</v>
      </c>
    </row>
    <row r="96" spans="1:17" ht="15" x14ac:dyDescent="0.2">
      <c r="A96" s="5"/>
      <c r="B96" s="181" t="s">
        <v>643</v>
      </c>
      <c r="C96" s="181" t="str">
        <f t="shared" si="2"/>
        <v>Internal insulation (5cm) - SDEPre09</v>
      </c>
      <c r="D96" s="181" t="s">
        <v>16</v>
      </c>
      <c r="E96" s="181" t="s">
        <v>420</v>
      </c>
      <c r="G96" s="181" t="s">
        <v>421</v>
      </c>
      <c r="L96" s="182" t="s">
        <v>428</v>
      </c>
      <c r="M96" s="181" t="str">
        <f t="shared" si="3"/>
        <v>Bldg_FLTPre45-Win</v>
      </c>
      <c r="N96" s="181" t="s">
        <v>588</v>
      </c>
      <c r="O96" s="181">
        <v>2020</v>
      </c>
      <c r="Q96" s="190" t="s">
        <v>423</v>
      </c>
    </row>
    <row r="97" spans="1:17" ht="15" x14ac:dyDescent="0.2">
      <c r="A97" s="5"/>
      <c r="B97" s="181" t="s">
        <v>573</v>
      </c>
      <c r="C97" s="181" t="str">
        <f t="shared" si="2"/>
        <v>Window replacement: Double glass with air cavity (16mm) - SDEPre45</v>
      </c>
      <c r="D97" s="181" t="s">
        <v>16</v>
      </c>
      <c r="E97" s="181" t="s">
        <v>420</v>
      </c>
      <c r="G97" s="181" t="s">
        <v>421</v>
      </c>
      <c r="L97" s="182" t="s">
        <v>428</v>
      </c>
      <c r="M97" s="181" t="str">
        <f t="shared" si="3"/>
        <v>Bldg_FLTPre69-Win</v>
      </c>
      <c r="N97" s="181" t="s">
        <v>602</v>
      </c>
      <c r="O97" s="181">
        <v>2020</v>
      </c>
      <c r="Q97" s="190" t="s">
        <v>423</v>
      </c>
    </row>
    <row r="98" spans="1:17" ht="15" x14ac:dyDescent="0.2">
      <c r="A98" s="5"/>
      <c r="B98" s="181" t="s">
        <v>585</v>
      </c>
      <c r="C98" s="181" t="str">
        <f t="shared" si="2"/>
        <v>Window replacement: Triple glass with argon cavity (16mm) - SDEPre45</v>
      </c>
      <c r="D98" s="181" t="s">
        <v>16</v>
      </c>
      <c r="E98" s="181" t="s">
        <v>420</v>
      </c>
      <c r="G98" s="181" t="s">
        <v>421</v>
      </c>
      <c r="L98" s="182" t="s">
        <v>428</v>
      </c>
      <c r="M98" s="181" t="str">
        <f t="shared" si="3"/>
        <v>Bldg_FLTPre79-Win</v>
      </c>
      <c r="N98" s="181" t="s">
        <v>616</v>
      </c>
      <c r="O98" s="181">
        <v>2020</v>
      </c>
      <c r="Q98" s="190" t="s">
        <v>423</v>
      </c>
    </row>
    <row r="99" spans="1:17" ht="15" x14ac:dyDescent="0.2">
      <c r="A99" s="5"/>
      <c r="B99" s="181" t="s">
        <v>597</v>
      </c>
      <c r="C99" s="181" t="str">
        <f t="shared" si="2"/>
        <v>Window replacement: Triple glass with argon cavity (18mm) - SDEPre45</v>
      </c>
      <c r="D99" s="181" t="s">
        <v>16</v>
      </c>
      <c r="E99" s="181" t="s">
        <v>420</v>
      </c>
      <c r="G99" s="181" t="s">
        <v>421</v>
      </c>
      <c r="L99" s="182" t="s">
        <v>428</v>
      </c>
      <c r="M99" s="181" t="str">
        <f t="shared" si="3"/>
        <v>Bldg_FLTPre89-Win</v>
      </c>
      <c r="N99" s="181" t="s">
        <v>630</v>
      </c>
      <c r="O99" s="181">
        <v>2020</v>
      </c>
      <c r="Q99" s="190" t="s">
        <v>423</v>
      </c>
    </row>
    <row r="100" spans="1:17" ht="15" x14ac:dyDescent="0.2">
      <c r="A100" s="5"/>
      <c r="B100" s="181" t="s">
        <v>621</v>
      </c>
      <c r="C100" s="181" t="str">
        <f t="shared" si="2"/>
        <v>Thermal insulation layer (15 cm) over the last slab in contact with unconditioned space (attic) - SDEPre45</v>
      </c>
      <c r="D100" s="181" t="s">
        <v>16</v>
      </c>
      <c r="E100" s="181" t="s">
        <v>420</v>
      </c>
      <c r="G100" s="181" t="s">
        <v>421</v>
      </c>
      <c r="L100" s="182" t="s">
        <v>428</v>
      </c>
      <c r="M100" s="181" t="str">
        <f t="shared" si="3"/>
        <v>Bldg_FLTPre99-Win</v>
      </c>
      <c r="N100" s="181" t="s">
        <v>644</v>
      </c>
      <c r="O100" s="181">
        <v>2020</v>
      </c>
      <c r="Q100" s="190" t="s">
        <v>423</v>
      </c>
    </row>
    <row r="101" spans="1:17" ht="15" x14ac:dyDescent="0.2">
      <c r="A101" s="5"/>
      <c r="B101" s="181" t="s">
        <v>609</v>
      </c>
      <c r="C101" s="181" t="str">
        <f t="shared" si="2"/>
        <v>Isolate below the last concrete slab (10cm) - SDEPre45</v>
      </c>
      <c r="D101" s="181" t="s">
        <v>16</v>
      </c>
      <c r="E101" s="181" t="s">
        <v>420</v>
      </c>
      <c r="G101" s="181" t="s">
        <v>421</v>
      </c>
      <c r="L101" s="182" t="s">
        <v>428</v>
      </c>
      <c r="M101" s="181" t="str">
        <f t="shared" si="3"/>
        <v>Bldg_FLTPre09-Win</v>
      </c>
      <c r="N101" s="181" t="s">
        <v>574</v>
      </c>
      <c r="O101" s="181">
        <v>2020</v>
      </c>
      <c r="Q101" s="190" t="s">
        <v>423</v>
      </c>
    </row>
    <row r="102" spans="1:17" ht="15" x14ac:dyDescent="0.2">
      <c r="A102" s="5"/>
      <c r="B102" s="181" t="s">
        <v>645</v>
      </c>
      <c r="C102" s="181" t="str">
        <f t="shared" si="2"/>
        <v>External insulation (10 cm - EIFS System)  - SDEPre45</v>
      </c>
      <c r="D102" s="181" t="s">
        <v>16</v>
      </c>
      <c r="E102" s="181" t="s">
        <v>420</v>
      </c>
      <c r="G102" s="181" t="s">
        <v>421</v>
      </c>
      <c r="L102" s="182" t="s">
        <v>428</v>
      </c>
      <c r="M102" s="181" t="str">
        <f t="shared" si="3"/>
        <v>Bldg_FLTPre45-Win</v>
      </c>
      <c r="N102" s="181" t="s">
        <v>590</v>
      </c>
      <c r="O102" s="181">
        <v>2020</v>
      </c>
      <c r="Q102" s="190" t="s">
        <v>423</v>
      </c>
    </row>
    <row r="103" spans="1:17" ht="15" x14ac:dyDescent="0.2">
      <c r="A103" s="5"/>
      <c r="B103" s="181" t="s">
        <v>633</v>
      </c>
      <c r="C103" s="181" t="str">
        <f t="shared" si="2"/>
        <v>Internal insulation (5cm) - SDEPre45</v>
      </c>
      <c r="D103" s="181" t="s">
        <v>16</v>
      </c>
      <c r="E103" s="181" t="s">
        <v>420</v>
      </c>
      <c r="G103" s="181" t="s">
        <v>421</v>
      </c>
      <c r="L103" s="182" t="s">
        <v>428</v>
      </c>
      <c r="M103" s="181" t="str">
        <f t="shared" si="3"/>
        <v>Bldg_FLTPre69-Win</v>
      </c>
      <c r="N103" s="181" t="s">
        <v>604</v>
      </c>
      <c r="O103" s="181">
        <v>2020</v>
      </c>
      <c r="Q103" s="190" t="s">
        <v>423</v>
      </c>
    </row>
    <row r="104" spans="1:17" ht="15" x14ac:dyDescent="0.2">
      <c r="A104" s="5"/>
      <c r="B104" s="181" t="s">
        <v>575</v>
      </c>
      <c r="C104" s="181" t="str">
        <f t="shared" si="2"/>
        <v>Window replacement: Double glass with air cavity (16mm) - SDEPre69</v>
      </c>
      <c r="D104" s="181" t="s">
        <v>16</v>
      </c>
      <c r="E104" s="181" t="s">
        <v>420</v>
      </c>
      <c r="G104" s="181" t="s">
        <v>421</v>
      </c>
      <c r="L104" s="182" t="s">
        <v>428</v>
      </c>
      <c r="M104" s="181" t="str">
        <f t="shared" si="3"/>
        <v>Bldg_FLTPre79-Win</v>
      </c>
      <c r="N104" s="181" t="s">
        <v>618</v>
      </c>
      <c r="O104" s="181">
        <v>2020</v>
      </c>
      <c r="Q104" s="190" t="s">
        <v>423</v>
      </c>
    </row>
    <row r="105" spans="1:17" ht="15" x14ac:dyDescent="0.2">
      <c r="A105" s="5"/>
      <c r="B105" s="181" t="s">
        <v>587</v>
      </c>
      <c r="C105" s="181" t="str">
        <f t="shared" si="2"/>
        <v>Window replacement: Triple glass with argon cavity (16mm) - SDEPre69</v>
      </c>
      <c r="D105" s="181" t="s">
        <v>16</v>
      </c>
      <c r="E105" s="181" t="s">
        <v>420</v>
      </c>
      <c r="G105" s="181" t="s">
        <v>421</v>
      </c>
      <c r="L105" s="182" t="s">
        <v>428</v>
      </c>
      <c r="M105" s="181" t="str">
        <f t="shared" si="3"/>
        <v>Bldg_FLTPre89-Win</v>
      </c>
      <c r="N105" s="181" t="s">
        <v>632</v>
      </c>
      <c r="O105" s="181">
        <v>2020</v>
      </c>
      <c r="Q105" s="190" t="s">
        <v>423</v>
      </c>
    </row>
    <row r="106" spans="1:17" ht="15" x14ac:dyDescent="0.2">
      <c r="A106" s="5"/>
      <c r="B106" s="181" t="s">
        <v>599</v>
      </c>
      <c r="C106" s="181" t="str">
        <f t="shared" si="2"/>
        <v>Window replacement: Triple glass with argon cavity (18mm) - SDEPre69</v>
      </c>
      <c r="D106" s="181" t="s">
        <v>16</v>
      </c>
      <c r="E106" s="181" t="s">
        <v>420</v>
      </c>
      <c r="G106" s="181" t="s">
        <v>421</v>
      </c>
      <c r="L106" s="182" t="s">
        <v>428</v>
      </c>
      <c r="M106" s="181" t="str">
        <f t="shared" si="3"/>
        <v>Bldg_FLTPre99-Win</v>
      </c>
      <c r="N106" s="181" t="s">
        <v>646</v>
      </c>
      <c r="O106" s="181">
        <v>2020</v>
      </c>
      <c r="Q106" s="190" t="s">
        <v>423</v>
      </c>
    </row>
    <row r="107" spans="1:17" ht="15" x14ac:dyDescent="0.2">
      <c r="A107" s="5"/>
      <c r="B107" s="181" t="s">
        <v>623</v>
      </c>
      <c r="C107" s="181" t="str">
        <f t="shared" si="2"/>
        <v>Thermal insulation layer (15 cm) over the last slab in contact with unconditioned space (attic) - SDEPre69</v>
      </c>
      <c r="D107" s="181" t="s">
        <v>16</v>
      </c>
      <c r="E107" s="181" t="s">
        <v>420</v>
      </c>
      <c r="G107" s="181" t="s">
        <v>421</v>
      </c>
      <c r="L107" s="182" t="s">
        <v>428</v>
      </c>
      <c r="M107" s="181" t="str">
        <f t="shared" si="3"/>
        <v>Bldg_FLTPre09-Win</v>
      </c>
      <c r="N107" s="181" t="s">
        <v>576</v>
      </c>
      <c r="O107" s="181">
        <v>2020</v>
      </c>
      <c r="Q107" s="190" t="s">
        <v>423</v>
      </c>
    </row>
    <row r="108" spans="1:17" ht="15" x14ac:dyDescent="0.2">
      <c r="A108" s="5"/>
      <c r="B108" s="181" t="s">
        <v>611</v>
      </c>
      <c r="C108" s="181" t="str">
        <f t="shared" si="2"/>
        <v>Isolate below the last concrete slab (10cm) - SDEPre69</v>
      </c>
      <c r="D108" s="181" t="s">
        <v>16</v>
      </c>
      <c r="E108" s="181" t="s">
        <v>420</v>
      </c>
      <c r="G108" s="181" t="s">
        <v>421</v>
      </c>
      <c r="L108" s="182" t="s">
        <v>428</v>
      </c>
      <c r="M108" s="181" t="str">
        <f t="shared" si="3"/>
        <v>Bldg_FLTPre45-Cei</v>
      </c>
      <c r="N108" s="181" t="s">
        <v>594</v>
      </c>
      <c r="O108" s="181">
        <v>2020</v>
      </c>
      <c r="Q108" s="190" t="s">
        <v>425</v>
      </c>
    </row>
    <row r="109" spans="1:17" ht="15" x14ac:dyDescent="0.2">
      <c r="A109" s="5"/>
      <c r="B109" s="181" t="s">
        <v>647</v>
      </c>
      <c r="C109" s="181" t="str">
        <f t="shared" si="2"/>
        <v>External insulation (10 cm - EIFS System)  - SDEPre69</v>
      </c>
      <c r="D109" s="181" t="s">
        <v>16</v>
      </c>
      <c r="E109" s="181" t="s">
        <v>420</v>
      </c>
      <c r="G109" s="181" t="s">
        <v>421</v>
      </c>
      <c r="L109" s="182" t="s">
        <v>428</v>
      </c>
      <c r="M109" s="181" t="str">
        <f t="shared" si="3"/>
        <v>Bldg_FLTPre69-Cei</v>
      </c>
      <c r="N109" s="181" t="s">
        <v>608</v>
      </c>
      <c r="O109" s="181">
        <v>2020</v>
      </c>
      <c r="Q109" s="190" t="s">
        <v>425</v>
      </c>
    </row>
    <row r="110" spans="1:17" ht="15" x14ac:dyDescent="0.2">
      <c r="A110" s="5"/>
      <c r="B110" s="181" t="s">
        <v>635</v>
      </c>
      <c r="C110" s="181" t="str">
        <f t="shared" si="2"/>
        <v>Internal insulation (5cm) - SDEPre69</v>
      </c>
      <c r="D110" s="181" t="s">
        <v>16</v>
      </c>
      <c r="E110" s="181" t="s">
        <v>420</v>
      </c>
      <c r="G110" s="181" t="s">
        <v>421</v>
      </c>
      <c r="L110" s="182" t="s">
        <v>428</v>
      </c>
      <c r="M110" s="181" t="str">
        <f t="shared" si="3"/>
        <v>Bldg_FLTPre79-Cei</v>
      </c>
      <c r="N110" s="181" t="s">
        <v>622</v>
      </c>
      <c r="O110" s="181">
        <v>2020</v>
      </c>
      <c r="Q110" s="190" t="s">
        <v>425</v>
      </c>
    </row>
    <row r="111" spans="1:17" ht="15" x14ac:dyDescent="0.2">
      <c r="A111" s="5"/>
      <c r="B111" s="181" t="s">
        <v>577</v>
      </c>
      <c r="C111" s="181" t="str">
        <f t="shared" si="2"/>
        <v>Window replacement: Double glass with air cavity (16mm) - SDEPre79</v>
      </c>
      <c r="D111" s="181" t="s">
        <v>16</v>
      </c>
      <c r="E111" s="181" t="s">
        <v>420</v>
      </c>
      <c r="G111" s="181" t="s">
        <v>421</v>
      </c>
      <c r="L111" s="182" t="s">
        <v>428</v>
      </c>
      <c r="M111" s="181" t="str">
        <f t="shared" si="3"/>
        <v>Bldg_FLTPre89-Cei</v>
      </c>
      <c r="N111" s="181" t="s">
        <v>636</v>
      </c>
      <c r="O111" s="181">
        <v>2020</v>
      </c>
      <c r="Q111" s="190" t="s">
        <v>425</v>
      </c>
    </row>
    <row r="112" spans="1:17" ht="15" x14ac:dyDescent="0.2">
      <c r="A112" s="5"/>
      <c r="B112" s="181" t="s">
        <v>589</v>
      </c>
      <c r="C112" s="181" t="str">
        <f t="shared" si="2"/>
        <v>Window replacement: Triple glass with argon cavity (16mm) - SDEPre79</v>
      </c>
      <c r="D112" s="181" t="s">
        <v>16</v>
      </c>
      <c r="E112" s="181" t="s">
        <v>420</v>
      </c>
      <c r="G112" s="181" t="s">
        <v>421</v>
      </c>
      <c r="L112" s="182" t="s">
        <v>428</v>
      </c>
      <c r="M112" s="181" t="str">
        <f t="shared" si="3"/>
        <v>Bldg_FLTPre99-Cei</v>
      </c>
      <c r="N112" s="181" t="s">
        <v>650</v>
      </c>
      <c r="O112" s="181">
        <v>2020</v>
      </c>
      <c r="Q112" s="190" t="s">
        <v>425</v>
      </c>
    </row>
    <row r="113" spans="1:17" ht="15" x14ac:dyDescent="0.2">
      <c r="A113" s="5"/>
      <c r="B113" s="181" t="s">
        <v>601</v>
      </c>
      <c r="C113" s="181" t="str">
        <f t="shared" si="2"/>
        <v>Window replacement: Triple glass with argon cavity (18mm) - SDEPre79</v>
      </c>
      <c r="D113" s="181" t="s">
        <v>16</v>
      </c>
      <c r="E113" s="181" t="s">
        <v>420</v>
      </c>
      <c r="G113" s="181" t="s">
        <v>421</v>
      </c>
      <c r="L113" s="182" t="s">
        <v>428</v>
      </c>
      <c r="M113" s="181" t="str">
        <f t="shared" si="3"/>
        <v>Bldg_FLTPre09-Cei</v>
      </c>
      <c r="N113" s="181" t="s">
        <v>580</v>
      </c>
      <c r="O113" s="181">
        <v>2020</v>
      </c>
      <c r="Q113" s="190" t="s">
        <v>425</v>
      </c>
    </row>
    <row r="114" spans="1:17" ht="15" x14ac:dyDescent="0.2">
      <c r="A114" s="5"/>
      <c r="B114" s="181" t="s">
        <v>625</v>
      </c>
      <c r="C114" s="181" t="str">
        <f t="shared" si="2"/>
        <v>Thermal insulation layer (15 cm) over the last slab in contact with unconditioned space (attic) - SDEPre79</v>
      </c>
      <c r="D114" s="181" t="s">
        <v>16</v>
      </c>
      <c r="E114" s="181" t="s">
        <v>420</v>
      </c>
      <c r="G114" s="181" t="s">
        <v>421</v>
      </c>
      <c r="L114" s="182" t="s">
        <v>428</v>
      </c>
      <c r="M114" s="181" t="str">
        <f t="shared" si="3"/>
        <v>Bldg_FLTPre45-Cei</v>
      </c>
      <c r="N114" s="181" t="s">
        <v>592</v>
      </c>
      <c r="O114" s="181">
        <v>2020</v>
      </c>
      <c r="Q114" s="190" t="s">
        <v>425</v>
      </c>
    </row>
    <row r="115" spans="1:17" ht="15" x14ac:dyDescent="0.2">
      <c r="A115" s="5"/>
      <c r="B115" s="181" t="s">
        <v>613</v>
      </c>
      <c r="C115" s="181" t="str">
        <f t="shared" si="2"/>
        <v>Isolate below the last concrete slab (10cm) - SDEPre79</v>
      </c>
      <c r="D115" s="181" t="s">
        <v>16</v>
      </c>
      <c r="E115" s="181" t="s">
        <v>420</v>
      </c>
      <c r="G115" s="181" t="s">
        <v>421</v>
      </c>
      <c r="L115" s="182" t="s">
        <v>428</v>
      </c>
      <c r="M115" s="181" t="str">
        <f t="shared" si="3"/>
        <v>Bldg_FLTPre69-Cei</v>
      </c>
      <c r="N115" s="181" t="s">
        <v>606</v>
      </c>
      <c r="O115" s="181">
        <v>2020</v>
      </c>
      <c r="Q115" s="190" t="s">
        <v>425</v>
      </c>
    </row>
    <row r="116" spans="1:17" ht="15" x14ac:dyDescent="0.2">
      <c r="A116" s="5"/>
      <c r="B116" s="181" t="s">
        <v>649</v>
      </c>
      <c r="C116" s="181" t="str">
        <f t="shared" si="2"/>
        <v>External insulation (10 cm - EIFS System)  - SDEPre79</v>
      </c>
      <c r="D116" s="181" t="s">
        <v>16</v>
      </c>
      <c r="E116" s="181" t="s">
        <v>420</v>
      </c>
      <c r="G116" s="181" t="s">
        <v>421</v>
      </c>
      <c r="L116" s="182" t="s">
        <v>428</v>
      </c>
      <c r="M116" s="181" t="str">
        <f t="shared" si="3"/>
        <v>Bldg_FLTPre79-Cei</v>
      </c>
      <c r="N116" s="181" t="s">
        <v>620</v>
      </c>
      <c r="O116" s="181">
        <v>2020</v>
      </c>
      <c r="Q116" s="190" t="s">
        <v>425</v>
      </c>
    </row>
    <row r="117" spans="1:17" ht="15" x14ac:dyDescent="0.2">
      <c r="A117" s="5"/>
      <c r="B117" s="181" t="s">
        <v>637</v>
      </c>
      <c r="C117" s="181" t="str">
        <f t="shared" si="2"/>
        <v>Internal insulation (5cm) - SDEPre79</v>
      </c>
      <c r="D117" s="181" t="s">
        <v>16</v>
      </c>
      <c r="E117" s="181" t="s">
        <v>420</v>
      </c>
      <c r="G117" s="181" t="s">
        <v>421</v>
      </c>
      <c r="L117" s="182" t="s">
        <v>428</v>
      </c>
      <c r="M117" s="181" t="str">
        <f t="shared" si="3"/>
        <v>Bldg_FLTPre89-Cei</v>
      </c>
      <c r="N117" s="181" t="s">
        <v>634</v>
      </c>
      <c r="O117" s="181">
        <v>2020</v>
      </c>
      <c r="Q117" s="190" t="s">
        <v>425</v>
      </c>
    </row>
    <row r="118" spans="1:17" ht="15" x14ac:dyDescent="0.2">
      <c r="A118" s="5"/>
      <c r="B118" s="181" t="s">
        <v>579</v>
      </c>
      <c r="C118" s="181" t="str">
        <f t="shared" si="2"/>
        <v>Window replacement: Double glass with air cavity (16mm) - SDEPre89</v>
      </c>
      <c r="D118" s="181" t="s">
        <v>16</v>
      </c>
      <c r="E118" s="181" t="s">
        <v>420</v>
      </c>
      <c r="G118" s="181" t="s">
        <v>421</v>
      </c>
      <c r="L118" s="182" t="s">
        <v>428</v>
      </c>
      <c r="M118" s="181" t="str">
        <f t="shared" si="3"/>
        <v>Bldg_FLTPre99-Cei</v>
      </c>
      <c r="N118" s="181" t="s">
        <v>648</v>
      </c>
      <c r="O118" s="181">
        <v>2020</v>
      </c>
      <c r="Q118" s="190" t="s">
        <v>425</v>
      </c>
    </row>
    <row r="119" spans="1:17" ht="15" x14ac:dyDescent="0.2">
      <c r="A119" s="5"/>
      <c r="B119" s="181" t="s">
        <v>591</v>
      </c>
      <c r="C119" s="181" t="str">
        <f t="shared" si="2"/>
        <v>Window replacement: Triple glass with argon cavity (16mm) - SDEPre89</v>
      </c>
      <c r="D119" s="181" t="s">
        <v>16</v>
      </c>
      <c r="E119" s="181" t="s">
        <v>420</v>
      </c>
      <c r="G119" s="181" t="s">
        <v>421</v>
      </c>
      <c r="L119" s="182" t="s">
        <v>428</v>
      </c>
      <c r="M119" s="181" t="str">
        <f t="shared" si="3"/>
        <v>Bldg_FLTPre09-Cei</v>
      </c>
      <c r="N119" s="181" t="s">
        <v>578</v>
      </c>
      <c r="O119" s="181">
        <v>2020</v>
      </c>
      <c r="Q119" s="190" t="s">
        <v>425</v>
      </c>
    </row>
    <row r="120" spans="1:17" ht="15" x14ac:dyDescent="0.2">
      <c r="A120" s="5"/>
      <c r="B120" s="181" t="s">
        <v>603</v>
      </c>
      <c r="C120" s="181" t="str">
        <f t="shared" si="2"/>
        <v>Window replacement: Triple glass with argon cavity (18mm) - SDEPre89</v>
      </c>
      <c r="D120" s="181" t="s">
        <v>16</v>
      </c>
      <c r="E120" s="181" t="s">
        <v>420</v>
      </c>
      <c r="G120" s="181" t="s">
        <v>421</v>
      </c>
      <c r="L120" s="182" t="s">
        <v>428</v>
      </c>
      <c r="M120" s="181" t="str">
        <f t="shared" si="3"/>
        <v>Bldg_FLTPre45-Wal</v>
      </c>
      <c r="N120" s="181" t="s">
        <v>598</v>
      </c>
      <c r="O120" s="181">
        <v>2020</v>
      </c>
      <c r="Q120" s="190" t="s">
        <v>426</v>
      </c>
    </row>
    <row r="121" spans="1:17" ht="15" x14ac:dyDescent="0.2">
      <c r="A121" s="5"/>
      <c r="B121" s="181" t="s">
        <v>627</v>
      </c>
      <c r="C121" s="181" t="str">
        <f t="shared" si="2"/>
        <v>Thermal insulation layer (15 cm) over the last slab in contact with unconditioned space (attic) - SDEPre89</v>
      </c>
      <c r="D121" s="181" t="s">
        <v>16</v>
      </c>
      <c r="E121" s="181" t="s">
        <v>420</v>
      </c>
      <c r="G121" s="181" t="s">
        <v>421</v>
      </c>
      <c r="L121" s="182" t="s">
        <v>428</v>
      </c>
      <c r="M121" s="181" t="str">
        <f t="shared" si="3"/>
        <v>Bldg_FLTPre69-Wal</v>
      </c>
      <c r="N121" s="181" t="s">
        <v>612</v>
      </c>
      <c r="O121" s="181">
        <v>2020</v>
      </c>
      <c r="Q121" s="190" t="s">
        <v>426</v>
      </c>
    </row>
    <row r="122" spans="1:17" ht="15" x14ac:dyDescent="0.2">
      <c r="A122" s="5"/>
      <c r="B122" s="181" t="s">
        <v>615</v>
      </c>
      <c r="C122" s="181" t="str">
        <f t="shared" si="2"/>
        <v>Isolate below the last concrete slab (10cm) - SDEPre89</v>
      </c>
      <c r="D122" s="181" t="s">
        <v>16</v>
      </c>
      <c r="E122" s="181" t="s">
        <v>420</v>
      </c>
      <c r="G122" s="181" t="s">
        <v>421</v>
      </c>
      <c r="L122" s="182" t="s">
        <v>428</v>
      </c>
      <c r="M122" s="181" t="str">
        <f t="shared" si="3"/>
        <v>Bldg_FLTPre79-Wal</v>
      </c>
      <c r="N122" s="181" t="s">
        <v>626</v>
      </c>
      <c r="O122" s="181">
        <v>2020</v>
      </c>
      <c r="Q122" s="190" t="s">
        <v>426</v>
      </c>
    </row>
    <row r="123" spans="1:17" ht="15" x14ac:dyDescent="0.2">
      <c r="A123" s="5"/>
      <c r="B123" s="181" t="s">
        <v>651</v>
      </c>
      <c r="C123" s="181" t="str">
        <f t="shared" si="2"/>
        <v>External insulation (10 cm - EIFS System)  - SDEPre89</v>
      </c>
      <c r="D123" s="181" t="s">
        <v>16</v>
      </c>
      <c r="E123" s="181" t="s">
        <v>420</v>
      </c>
      <c r="G123" s="181" t="s">
        <v>421</v>
      </c>
      <c r="L123" s="182" t="s">
        <v>428</v>
      </c>
      <c r="M123" s="181" t="str">
        <f t="shared" si="3"/>
        <v>Bldg_FLTPre89-Wal</v>
      </c>
      <c r="N123" s="181" t="s">
        <v>640</v>
      </c>
      <c r="O123" s="181">
        <v>2020</v>
      </c>
      <c r="Q123" s="190" t="s">
        <v>426</v>
      </c>
    </row>
    <row r="124" spans="1:17" ht="15" x14ac:dyDescent="0.2">
      <c r="A124" s="5"/>
      <c r="B124" s="181" t="s">
        <v>639</v>
      </c>
      <c r="C124" s="181" t="str">
        <f t="shared" si="2"/>
        <v>Internal insulation (5cm) - SDEPre89</v>
      </c>
      <c r="D124" s="181" t="s">
        <v>16</v>
      </c>
      <c r="E124" s="181" t="s">
        <v>420</v>
      </c>
      <c r="G124" s="181" t="s">
        <v>421</v>
      </c>
      <c r="L124" s="182" t="s">
        <v>428</v>
      </c>
      <c r="M124" s="181" t="str">
        <f t="shared" si="3"/>
        <v>Bldg_FLTPre99-Wal</v>
      </c>
      <c r="N124" s="181" t="s">
        <v>654</v>
      </c>
      <c r="O124" s="181">
        <v>2020</v>
      </c>
      <c r="Q124" s="190" t="s">
        <v>426</v>
      </c>
    </row>
    <row r="125" spans="1:17" ht="15" x14ac:dyDescent="0.2">
      <c r="A125" s="5"/>
      <c r="B125" s="181" t="s">
        <v>581</v>
      </c>
      <c r="C125" s="181" t="str">
        <f t="shared" si="2"/>
        <v>Window replacement: Double glass with air cavity (16mm) - SDEPre99</v>
      </c>
      <c r="D125" s="181" t="s">
        <v>16</v>
      </c>
      <c r="E125" s="181" t="s">
        <v>420</v>
      </c>
      <c r="G125" s="181" t="s">
        <v>421</v>
      </c>
      <c r="L125" s="182" t="s">
        <v>428</v>
      </c>
      <c r="M125" s="181" t="str">
        <f t="shared" si="3"/>
        <v>Bldg_FLTPre09-Wal</v>
      </c>
      <c r="N125" s="181" t="s">
        <v>584</v>
      </c>
      <c r="O125" s="181">
        <v>2020</v>
      </c>
      <c r="Q125" s="190" t="s">
        <v>426</v>
      </c>
    </row>
    <row r="126" spans="1:17" ht="15" x14ac:dyDescent="0.2">
      <c r="A126" s="5"/>
      <c r="B126" s="181" t="s">
        <v>593</v>
      </c>
      <c r="C126" s="181" t="str">
        <f t="shared" si="2"/>
        <v>Window replacement: Triple glass with argon cavity (16mm) - SDEPre99</v>
      </c>
      <c r="D126" s="181" t="s">
        <v>16</v>
      </c>
      <c r="E126" s="181" t="s">
        <v>420</v>
      </c>
      <c r="G126" s="181" t="s">
        <v>421</v>
      </c>
      <c r="L126" s="182" t="s">
        <v>428</v>
      </c>
      <c r="M126" s="181" t="str">
        <f t="shared" si="3"/>
        <v>Bldg_FLTPre45-Wal</v>
      </c>
      <c r="N126" s="181" t="s">
        <v>596</v>
      </c>
      <c r="O126" s="181">
        <v>2020</v>
      </c>
      <c r="Q126" s="190" t="s">
        <v>426</v>
      </c>
    </row>
    <row r="127" spans="1:17" ht="15" x14ac:dyDescent="0.2">
      <c r="A127" s="5"/>
      <c r="B127" s="181" t="s">
        <v>605</v>
      </c>
      <c r="C127" s="181" t="str">
        <f t="shared" si="2"/>
        <v>Window replacement: Triple glass with argon cavity (18mm) - SDEPre99</v>
      </c>
      <c r="D127" s="181" t="s">
        <v>16</v>
      </c>
      <c r="E127" s="181" t="s">
        <v>420</v>
      </c>
      <c r="G127" s="181" t="s">
        <v>421</v>
      </c>
      <c r="L127" s="182" t="s">
        <v>428</v>
      </c>
      <c r="M127" s="181" t="str">
        <f t="shared" si="3"/>
        <v>Bldg_FLTPre69-Wal</v>
      </c>
      <c r="N127" s="181" t="s">
        <v>610</v>
      </c>
      <c r="O127" s="181">
        <v>2020</v>
      </c>
      <c r="Q127" s="190" t="s">
        <v>426</v>
      </c>
    </row>
    <row r="128" spans="1:17" ht="15" x14ac:dyDescent="0.2">
      <c r="A128" s="5"/>
      <c r="B128" s="181" t="s">
        <v>629</v>
      </c>
      <c r="C128" s="181" t="str">
        <f t="shared" si="2"/>
        <v>Thermal insulation layer (15 cm) over the last slab in contact with unconditioned space (attic) - SDEPre99</v>
      </c>
      <c r="D128" s="181" t="s">
        <v>16</v>
      </c>
      <c r="E128" s="181" t="s">
        <v>420</v>
      </c>
      <c r="G128" s="181" t="s">
        <v>421</v>
      </c>
      <c r="L128" s="182" t="s">
        <v>428</v>
      </c>
      <c r="M128" s="181" t="str">
        <f t="shared" si="3"/>
        <v>Bldg_FLTPre79-Wal</v>
      </c>
      <c r="N128" s="181" t="s">
        <v>624</v>
      </c>
      <c r="O128" s="181">
        <v>2020</v>
      </c>
      <c r="Q128" s="190" t="s">
        <v>426</v>
      </c>
    </row>
    <row r="129" spans="1:17" ht="15" x14ac:dyDescent="0.2">
      <c r="A129" s="5"/>
      <c r="B129" s="181" t="s">
        <v>617</v>
      </c>
      <c r="C129" s="181" t="str">
        <f t="shared" si="2"/>
        <v>Isolate below the last concrete slab (10cm) - SDEPre99</v>
      </c>
      <c r="D129" s="181" t="s">
        <v>16</v>
      </c>
      <c r="E129" s="181" t="s">
        <v>420</v>
      </c>
      <c r="G129" s="181" t="s">
        <v>421</v>
      </c>
      <c r="L129" s="182" t="s">
        <v>428</v>
      </c>
      <c r="M129" s="181" t="str">
        <f t="shared" si="3"/>
        <v>Bldg_FLTPre89-Wal</v>
      </c>
      <c r="N129" s="181" t="s">
        <v>638</v>
      </c>
      <c r="O129" s="181">
        <v>2020</v>
      </c>
      <c r="Q129" s="190" t="s">
        <v>426</v>
      </c>
    </row>
    <row r="130" spans="1:17" ht="15" x14ac:dyDescent="0.2">
      <c r="A130" s="5"/>
      <c r="B130" s="181" t="s">
        <v>653</v>
      </c>
      <c r="C130" s="181" t="str">
        <f t="shared" si="2"/>
        <v>External insulation (10 cm - EIFS System)  - SDEPre99</v>
      </c>
      <c r="D130" s="181" t="s">
        <v>16</v>
      </c>
      <c r="E130" s="181" t="s">
        <v>420</v>
      </c>
      <c r="G130" s="181" t="s">
        <v>421</v>
      </c>
      <c r="L130" s="182" t="s">
        <v>428</v>
      </c>
      <c r="M130" s="181" t="str">
        <f t="shared" si="3"/>
        <v>Bldg_FLTPre99-Wal</v>
      </c>
      <c r="N130" s="181" t="s">
        <v>652</v>
      </c>
      <c r="O130" s="181">
        <v>2020</v>
      </c>
      <c r="Q130" s="190" t="s">
        <v>426</v>
      </c>
    </row>
    <row r="131" spans="1:17" ht="15" x14ac:dyDescent="0.2">
      <c r="A131" s="5"/>
      <c r="B131" s="181" t="s">
        <v>641</v>
      </c>
      <c r="C131" s="181" t="str">
        <f t="shared" si="2"/>
        <v>Internal insulation (5cm) - SDEPre99</v>
      </c>
      <c r="D131" s="181" t="s">
        <v>16</v>
      </c>
      <c r="E131" s="181" t="s">
        <v>420</v>
      </c>
      <c r="G131" s="181" t="s">
        <v>421</v>
      </c>
      <c r="L131" s="182" t="s">
        <v>428</v>
      </c>
      <c r="M131" s="181" t="str">
        <f t="shared" si="3"/>
        <v>Bldg_FLTPre09-Wal</v>
      </c>
      <c r="N131" s="181" t="s">
        <v>582</v>
      </c>
      <c r="O131" s="181">
        <v>2020</v>
      </c>
      <c r="Q131" s="190" t="s">
        <v>426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0" t="s">
        <v>656</v>
      </c>
      <c r="C134" s="190" t="s">
        <v>657</v>
      </c>
      <c r="D134" s="5"/>
      <c r="H134" s="186"/>
      <c r="I134" s="186"/>
      <c r="J134" s="186"/>
      <c r="K134" s="186"/>
    </row>
    <row r="135" spans="1:17" ht="15" x14ac:dyDescent="0.2">
      <c r="B135" s="190" t="s">
        <v>658</v>
      </c>
      <c r="C135" s="190" t="s">
        <v>659</v>
      </c>
      <c r="D135" s="5"/>
    </row>
    <row r="136" spans="1:17" ht="15" x14ac:dyDescent="0.2">
      <c r="B136" s="190" t="s">
        <v>660</v>
      </c>
      <c r="C136" s="190" t="s">
        <v>661</v>
      </c>
      <c r="D136" s="5"/>
    </row>
    <row r="137" spans="1:17" ht="15" x14ac:dyDescent="0.2">
      <c r="B137" s="190" t="s">
        <v>662</v>
      </c>
      <c r="C137" s="190" t="s">
        <v>663</v>
      </c>
      <c r="D137" s="5"/>
    </row>
    <row r="138" spans="1:17" ht="15" x14ac:dyDescent="0.2">
      <c r="B138" s="190" t="s">
        <v>664</v>
      </c>
      <c r="C138" s="190" t="s">
        <v>665</v>
      </c>
      <c r="D138" s="5"/>
    </row>
    <row r="139" spans="1:17" ht="15" x14ac:dyDescent="0.2">
      <c r="B139" s="190" t="s">
        <v>666</v>
      </c>
      <c r="C139" s="190" t="s">
        <v>667</v>
      </c>
      <c r="D139" s="5"/>
    </row>
    <row r="140" spans="1:17" ht="15" x14ac:dyDescent="0.2">
      <c r="B140" s="190" t="s">
        <v>668</v>
      </c>
      <c r="C140" s="190" t="s">
        <v>669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abSelected="1" topLeftCell="B118" zoomScale="70" zoomScaleNormal="70" workbookViewId="0">
      <selection activeCell="L141" sqref="L14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685</v>
      </c>
      <c r="H3" s="64" t="s">
        <v>686</v>
      </c>
      <c r="I3" s="64" t="s">
        <v>687</v>
      </c>
      <c r="J3" s="64" t="s">
        <v>688</v>
      </c>
      <c r="K3" s="64" t="s">
        <v>689</v>
      </c>
      <c r="L3" s="64" t="s">
        <v>690</v>
      </c>
      <c r="M3" s="64" t="s">
        <v>691</v>
      </c>
      <c r="N3" s="64" t="s">
        <v>692</v>
      </c>
      <c r="O3" s="64" t="s">
        <v>693</v>
      </c>
      <c r="P3" s="64" t="s">
        <v>694</v>
      </c>
      <c r="Q3" s="64" t="s">
        <v>695</v>
      </c>
      <c r="R3" s="64" t="s">
        <v>696</v>
      </c>
      <c r="S3" s="65" t="s">
        <v>44</v>
      </c>
      <c r="T3" s="65" t="s">
        <v>330</v>
      </c>
      <c r="U3" s="64" t="s">
        <v>729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390</v>
      </c>
      <c r="AD3" s="64" t="s">
        <v>732</v>
      </c>
      <c r="AE3" s="64" t="s">
        <v>331</v>
      </c>
      <c r="AF3" s="64" t="s">
        <v>112</v>
      </c>
      <c r="AG3" s="64" t="s">
        <v>332</v>
      </c>
    </row>
    <row r="4" spans="3:41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389" t="s">
        <v>799</v>
      </c>
      <c r="H4" s="390"/>
      <c r="I4" s="390"/>
      <c r="J4" s="391"/>
      <c r="K4" s="389" t="s">
        <v>337</v>
      </c>
      <c r="L4" s="390"/>
      <c r="M4" s="390"/>
      <c r="N4" s="391"/>
      <c r="O4" s="389" t="s">
        <v>338</v>
      </c>
      <c r="P4" s="390"/>
      <c r="Q4" s="390"/>
      <c r="R4" s="391"/>
      <c r="S4" s="389" t="s">
        <v>339</v>
      </c>
      <c r="T4" s="391"/>
      <c r="U4" s="383" t="s">
        <v>340</v>
      </c>
      <c r="V4" s="384"/>
      <c r="W4" s="384"/>
      <c r="X4" s="385"/>
      <c r="Y4" s="107"/>
      <c r="Z4" s="107"/>
      <c r="AA4" s="115" t="s">
        <v>670</v>
      </c>
      <c r="AB4" s="118" t="s">
        <v>670</v>
      </c>
      <c r="AC4" s="118" t="s">
        <v>670</v>
      </c>
      <c r="AD4" s="118" t="s">
        <v>731</v>
      </c>
      <c r="AE4" s="107" t="s">
        <v>127</v>
      </c>
      <c r="AF4" s="107" t="s">
        <v>341</v>
      </c>
      <c r="AG4" s="107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697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4" t="s">
        <v>57</v>
      </c>
      <c r="D6" s="85"/>
      <c r="E6" s="85"/>
      <c r="F6" s="86"/>
      <c r="G6" s="386" t="s">
        <v>56</v>
      </c>
      <c r="H6" s="387"/>
      <c r="I6" s="387"/>
      <c r="J6" s="388"/>
      <c r="K6" s="387" t="s">
        <v>56</v>
      </c>
      <c r="L6" s="387"/>
      <c r="M6" s="387"/>
      <c r="N6" s="388"/>
      <c r="O6" s="386" t="s">
        <v>56</v>
      </c>
      <c r="P6" s="387"/>
      <c r="Q6" s="387"/>
      <c r="R6" s="388"/>
      <c r="S6" s="386" t="s">
        <v>313</v>
      </c>
      <c r="T6" s="388"/>
      <c r="U6" s="386" t="s">
        <v>346</v>
      </c>
      <c r="V6" s="387"/>
      <c r="W6" s="387"/>
      <c r="X6" s="388"/>
      <c r="Y6" s="108" t="s">
        <v>347</v>
      </c>
      <c r="Z6" s="108" t="s">
        <v>348</v>
      </c>
      <c r="AA6" s="116" t="s">
        <v>56</v>
      </c>
      <c r="AB6" s="108" t="s">
        <v>56</v>
      </c>
      <c r="AC6" s="108" t="s">
        <v>56</v>
      </c>
      <c r="AD6" s="108"/>
      <c r="AE6" s="117" t="s">
        <v>349</v>
      </c>
      <c r="AF6" s="108" t="s">
        <v>56</v>
      </c>
      <c r="AG6" s="108" t="s">
        <v>350</v>
      </c>
      <c r="AI6" s="303" t="s">
        <v>314</v>
      </c>
      <c r="AJ6" s="303" t="s">
        <v>315</v>
      </c>
      <c r="AK6" s="303" t="s">
        <v>53</v>
      </c>
      <c r="AL6" s="303" t="s">
        <v>316</v>
      </c>
      <c r="AM6" s="303" t="s">
        <v>317</v>
      </c>
      <c r="AN6" s="303" t="s">
        <v>318</v>
      </c>
      <c r="AO6" s="303" t="s">
        <v>319</v>
      </c>
    </row>
    <row r="7" spans="3:41" ht="15" x14ac:dyDescent="0.25">
      <c r="C7" s="76" t="str">
        <f>"R-SH_Apt"&amp;"_"&amp;RIGHT(E7,6)&amp;"_N1"</f>
        <v>R-SH_Apt_OILKER_N1</v>
      </c>
      <c r="D7" s="66" t="s">
        <v>352</v>
      </c>
      <c r="E7" s="137" t="s">
        <v>782</v>
      </c>
      <c r="F7" s="103" t="s">
        <v>410</v>
      </c>
      <c r="G7" s="342">
        <v>1</v>
      </c>
      <c r="H7" s="343">
        <v>1</v>
      </c>
      <c r="I7" s="343">
        <v>1</v>
      </c>
      <c r="J7" s="344">
        <v>1</v>
      </c>
      <c r="K7" s="93"/>
      <c r="L7" s="94"/>
      <c r="M7" s="94"/>
      <c r="N7" s="95"/>
      <c r="O7" s="342"/>
      <c r="P7" s="343"/>
      <c r="Q7" s="343"/>
      <c r="R7" s="344"/>
      <c r="S7" s="99">
        <v>20</v>
      </c>
      <c r="T7" s="137"/>
      <c r="U7" s="66">
        <v>78.826086956521735</v>
      </c>
      <c r="V7" s="67">
        <v>78.826086956521735</v>
      </c>
      <c r="W7" s="67">
        <v>78.826086956521735</v>
      </c>
      <c r="X7" s="103">
        <v>78.826086956521735</v>
      </c>
      <c r="Y7" s="133">
        <v>1.3043478260869565</v>
      </c>
      <c r="Z7" s="136"/>
      <c r="AA7" s="364"/>
      <c r="AB7" s="364"/>
      <c r="AC7" s="364"/>
      <c r="AD7" s="364"/>
      <c r="AE7" s="133">
        <v>31.54</v>
      </c>
      <c r="AF7" s="136"/>
      <c r="AG7" s="136">
        <v>2020</v>
      </c>
      <c r="AI7" s="154" t="s">
        <v>49</v>
      </c>
      <c r="AJ7" s="153" t="str">
        <f>C7</f>
        <v>R-SH_Apt_OILKER_N1</v>
      </c>
      <c r="AK7" s="153" t="str">
        <f>D7</f>
        <v>Residential Kerosene Heating Oil - New 1 SH</v>
      </c>
      <c r="AL7" s="154" t="s">
        <v>16</v>
      </c>
      <c r="AM7" s="154" t="s">
        <v>482</v>
      </c>
      <c r="AN7" s="154"/>
      <c r="AO7" s="154" t="s">
        <v>320</v>
      </c>
    </row>
    <row r="8" spans="3:41" ht="15" x14ac:dyDescent="0.25">
      <c r="C8" s="70" t="str">
        <f>"R-H_Apt"&amp;"_"&amp;RIGHT(E8,6)&amp;"_N1"</f>
        <v>R-H_Apt_OILKER_N1</v>
      </c>
      <c r="D8" s="69" t="s">
        <v>353</v>
      </c>
      <c r="E8" s="71" t="s">
        <v>782</v>
      </c>
      <c r="F8" s="104" t="s">
        <v>792</v>
      </c>
      <c r="G8" s="339">
        <v>1</v>
      </c>
      <c r="H8" s="340">
        <v>1</v>
      </c>
      <c r="I8" s="340">
        <v>1</v>
      </c>
      <c r="J8" s="341">
        <v>1</v>
      </c>
      <c r="K8" s="91"/>
      <c r="L8" s="79"/>
      <c r="M8" s="79"/>
      <c r="N8" s="92"/>
      <c r="O8" s="339">
        <f>G8*0.7</f>
        <v>0.7</v>
      </c>
      <c r="P8" s="340">
        <f t="shared" ref="P8:P9" si="0">H8*0.7</f>
        <v>0.7</v>
      </c>
      <c r="Q8" s="340">
        <f t="shared" ref="Q8:Q9" si="1">I8*0.7</f>
        <v>0.7</v>
      </c>
      <c r="R8" s="341">
        <f t="shared" ref="R8:R9" si="2">J8*0.7</f>
        <v>0.7</v>
      </c>
      <c r="S8" s="100">
        <v>20</v>
      </c>
      <c r="T8" s="71"/>
      <c r="U8" s="69">
        <v>82.767391304347825</v>
      </c>
      <c r="V8" s="70">
        <v>82.767391304347825</v>
      </c>
      <c r="W8" s="70">
        <v>82.767391304347825</v>
      </c>
      <c r="X8" s="104">
        <v>82.767391304347825</v>
      </c>
      <c r="Y8" s="110">
        <v>1.3043478260869565</v>
      </c>
      <c r="Z8" s="113"/>
      <c r="AA8" s="120"/>
      <c r="AB8" s="120"/>
      <c r="AC8" s="120"/>
      <c r="AD8" s="120"/>
      <c r="AE8" s="110">
        <v>31.54</v>
      </c>
      <c r="AF8" s="113"/>
      <c r="AG8" s="113">
        <v>2020</v>
      </c>
      <c r="AI8" s="154"/>
      <c r="AJ8" s="153" t="str">
        <f t="shared" ref="AJ8:AJ17" si="3">C8</f>
        <v>R-H_Apt_OILKER_N1</v>
      </c>
      <c r="AK8" s="153" t="str">
        <f t="shared" ref="AK8:AK17" si="4">D8</f>
        <v>Residential Kerosene Heating Oil - New 2 SH + WH</v>
      </c>
      <c r="AL8" s="154" t="s">
        <v>16</v>
      </c>
      <c r="AM8" s="154" t="s">
        <v>482</v>
      </c>
      <c r="AN8" s="154"/>
      <c r="AO8" s="154" t="s">
        <v>320</v>
      </c>
    </row>
    <row r="9" spans="3:41" ht="15" x14ac:dyDescent="0.25">
      <c r="C9" s="76" t="str">
        <f>"R-H_Apt"&amp;"_"&amp;RIGHT(E9,6)&amp;"_N2"</f>
        <v>R-H_Apt_OILKER_N2</v>
      </c>
      <c r="D9" s="87" t="s">
        <v>354</v>
      </c>
      <c r="E9" s="77" t="s">
        <v>783</v>
      </c>
      <c r="F9" s="105" t="s">
        <v>792</v>
      </c>
      <c r="G9" s="336">
        <v>1</v>
      </c>
      <c r="H9" s="337">
        <v>1</v>
      </c>
      <c r="I9" s="337">
        <v>1</v>
      </c>
      <c r="J9" s="338">
        <v>1</v>
      </c>
      <c r="K9" s="89"/>
      <c r="L9" s="78"/>
      <c r="M9" s="78"/>
      <c r="N9" s="90"/>
      <c r="O9" s="336">
        <f>G9*0.7</f>
        <v>0.7</v>
      </c>
      <c r="P9" s="337">
        <f t="shared" si="0"/>
        <v>0.7</v>
      </c>
      <c r="Q9" s="337">
        <f t="shared" si="1"/>
        <v>0.7</v>
      </c>
      <c r="R9" s="338">
        <f t="shared" si="2"/>
        <v>0.7</v>
      </c>
      <c r="S9" s="101">
        <v>20</v>
      </c>
      <c r="T9" s="77"/>
      <c r="U9" s="87">
        <v>341.76736674638045</v>
      </c>
      <c r="V9" s="76">
        <v>315.88207178235166</v>
      </c>
      <c r="W9" s="76">
        <v>264.11148185429414</v>
      </c>
      <c r="X9" s="105">
        <v>264.11148185429414</v>
      </c>
      <c r="Y9" s="109">
        <v>14.38</v>
      </c>
      <c r="Z9" s="112"/>
      <c r="AA9" s="119">
        <v>0.22</v>
      </c>
      <c r="AB9" s="119"/>
      <c r="AC9" s="119"/>
      <c r="AD9" s="308">
        <v>5</v>
      </c>
      <c r="AE9" s="109">
        <v>31.54</v>
      </c>
      <c r="AF9" s="112"/>
      <c r="AG9" s="112">
        <v>2020</v>
      </c>
      <c r="AI9" s="154"/>
      <c r="AJ9" s="153" t="str">
        <f t="shared" si="3"/>
        <v>R-H_Apt_OILKER_N2</v>
      </c>
      <c r="AK9" s="153" t="str">
        <f t="shared" si="4"/>
        <v>Residential Kerosene Heating Oil - New 3 SH+WH + Solar</v>
      </c>
      <c r="AL9" s="154" t="s">
        <v>16</v>
      </c>
      <c r="AM9" s="154" t="s">
        <v>482</v>
      </c>
      <c r="AN9" s="154"/>
      <c r="AO9" s="154" t="s">
        <v>320</v>
      </c>
    </row>
    <row r="10" spans="3:41" ht="15" x14ac:dyDescent="0.25">
      <c r="C10" s="70" t="str">
        <f>"R-H_Apt"&amp;"_"&amp;RIGHT(E10,6)&amp;"_N3"</f>
        <v>R-H_Apt_OILKER_N3</v>
      </c>
      <c r="D10" s="69" t="s">
        <v>358</v>
      </c>
      <c r="E10" s="71" t="s">
        <v>784</v>
      </c>
      <c r="F10" s="104" t="s">
        <v>792</v>
      </c>
      <c r="G10" s="339">
        <v>1</v>
      </c>
      <c r="H10" s="340">
        <v>1.0249999999999999</v>
      </c>
      <c r="I10" s="340">
        <v>1.0249999999999999</v>
      </c>
      <c r="J10" s="341">
        <v>1.0249999999999999</v>
      </c>
      <c r="K10" s="91"/>
      <c r="L10" s="79"/>
      <c r="M10" s="79"/>
      <c r="N10" s="92"/>
      <c r="O10" s="339">
        <f>G10*0.7</f>
        <v>0.7</v>
      </c>
      <c r="P10" s="340">
        <f t="shared" ref="P10:R10" si="5">H10*0.7</f>
        <v>0.71749999999999992</v>
      </c>
      <c r="Q10" s="340">
        <f t="shared" si="5"/>
        <v>0.71749999999999992</v>
      </c>
      <c r="R10" s="341">
        <f t="shared" si="5"/>
        <v>0.71749999999999992</v>
      </c>
      <c r="S10" s="100">
        <v>20</v>
      </c>
      <c r="T10" s="71"/>
      <c r="U10" s="69">
        <v>93.035670457334589</v>
      </c>
      <c r="V10" s="70">
        <v>93.035670457334589</v>
      </c>
      <c r="W10" s="70">
        <v>93.035670457334589</v>
      </c>
      <c r="X10" s="104">
        <v>93.035670457334589</v>
      </c>
      <c r="Y10" s="110">
        <v>5.3472429210134127</v>
      </c>
      <c r="Z10" s="113"/>
      <c r="AA10" s="120"/>
      <c r="AB10" s="120">
        <v>0.47</v>
      </c>
      <c r="AC10" s="120"/>
      <c r="AD10" s="113">
        <v>5</v>
      </c>
      <c r="AE10" s="110">
        <v>31.54</v>
      </c>
      <c r="AF10" s="113"/>
      <c r="AG10" s="113">
        <v>2020</v>
      </c>
      <c r="AI10" s="154"/>
      <c r="AJ10" s="153" t="str">
        <f t="shared" si="3"/>
        <v>R-H_Apt_OILKER_N3</v>
      </c>
      <c r="AK10" s="153" t="str">
        <f t="shared" si="4"/>
        <v>Residential Kerosene Heating Oil - New 3 SH+WH + Wood Stove</v>
      </c>
      <c r="AL10" s="155" t="s">
        <v>16</v>
      </c>
      <c r="AM10" s="155" t="s">
        <v>482</v>
      </c>
      <c r="AN10" s="154"/>
      <c r="AO10" s="154"/>
    </row>
    <row r="11" spans="3:41" ht="15" x14ac:dyDescent="0.25">
      <c r="C11" s="76" t="str">
        <f>"R-SH_Apt"&amp;"_"&amp;RIGHT(E11,6)&amp;"_N1"</f>
        <v>R-SH_Apt_GASNAT_N1</v>
      </c>
      <c r="D11" s="87" t="s">
        <v>351</v>
      </c>
      <c r="E11" s="77" t="s">
        <v>451</v>
      </c>
      <c r="F11" s="105" t="s">
        <v>410</v>
      </c>
      <c r="G11" s="336">
        <v>1</v>
      </c>
      <c r="H11" s="337">
        <v>1</v>
      </c>
      <c r="I11" s="337">
        <v>1</v>
      </c>
      <c r="J11" s="338">
        <v>1</v>
      </c>
      <c r="K11" s="89"/>
      <c r="L11" s="78"/>
      <c r="M11" s="78"/>
      <c r="N11" s="90"/>
      <c r="O11" s="336"/>
      <c r="P11" s="337"/>
      <c r="Q11" s="337"/>
      <c r="R11" s="338"/>
      <c r="S11" s="101">
        <v>20</v>
      </c>
      <c r="T11" s="77"/>
      <c r="U11" s="87">
        <v>62.01691785038426</v>
      </c>
      <c r="V11" s="76">
        <v>62.01691785038426</v>
      </c>
      <c r="W11" s="76">
        <v>62.01691785038426</v>
      </c>
      <c r="X11" s="105">
        <v>62.01691785038426</v>
      </c>
      <c r="Y11" s="109">
        <v>1.2295081967213115</v>
      </c>
      <c r="Z11" s="112"/>
      <c r="AA11" s="119"/>
      <c r="AB11" s="119"/>
      <c r="AC11" s="119"/>
      <c r="AD11" s="119"/>
      <c r="AE11" s="109">
        <v>31.54</v>
      </c>
      <c r="AF11" s="112"/>
      <c r="AG11" s="112">
        <v>2020</v>
      </c>
      <c r="AI11" s="154"/>
      <c r="AJ11" s="153" t="str">
        <f t="shared" si="3"/>
        <v>R-SH_Apt_GASNAT_N1</v>
      </c>
      <c r="AK11" s="153" t="str">
        <f t="shared" si="4"/>
        <v>Residential Natural Gas Heating - New 1 SH</v>
      </c>
      <c r="AL11" s="154" t="s">
        <v>16</v>
      </c>
      <c r="AM11" s="154" t="s">
        <v>482</v>
      </c>
      <c r="AN11" s="154"/>
      <c r="AO11" s="154" t="s">
        <v>320</v>
      </c>
    </row>
    <row r="12" spans="3:41" ht="15" x14ac:dyDescent="0.25">
      <c r="C12" s="70" t="str">
        <f>"R-H_Apt"&amp;"_"&amp;RIGHT(E12,6)&amp;"_N1"</f>
        <v>R-H_Apt_GASNAT_N1</v>
      </c>
      <c r="D12" s="69" t="s">
        <v>355</v>
      </c>
      <c r="E12" s="71" t="s">
        <v>451</v>
      </c>
      <c r="F12" s="104" t="s">
        <v>792</v>
      </c>
      <c r="G12" s="339">
        <v>1</v>
      </c>
      <c r="H12" s="340">
        <v>1</v>
      </c>
      <c r="I12" s="340">
        <v>1</v>
      </c>
      <c r="J12" s="341">
        <v>1</v>
      </c>
      <c r="K12" s="91"/>
      <c r="L12" s="79"/>
      <c r="M12" s="79"/>
      <c r="N12" s="92"/>
      <c r="O12" s="339">
        <f>G12*0.7</f>
        <v>0.7</v>
      </c>
      <c r="P12" s="340">
        <f t="shared" ref="P12:P13" si="6">H12*0.7</f>
        <v>0.7</v>
      </c>
      <c r="Q12" s="340">
        <f t="shared" ref="Q12:Q13" si="7">I12*0.7</f>
        <v>0.7</v>
      </c>
      <c r="R12" s="341">
        <f t="shared" ref="R12:R13" si="8">J12*0.7</f>
        <v>0.7</v>
      </c>
      <c r="S12" s="100">
        <v>20</v>
      </c>
      <c r="T12" s="71"/>
      <c r="U12" s="69">
        <v>65.117763742903477</v>
      </c>
      <c r="V12" s="70">
        <v>65.117763742903477</v>
      </c>
      <c r="W12" s="70">
        <v>65.117763742903477</v>
      </c>
      <c r="X12" s="104">
        <v>65.117763742903477</v>
      </c>
      <c r="Y12" s="110">
        <v>1.2295081967213115</v>
      </c>
      <c r="Z12" s="113"/>
      <c r="AA12" s="120"/>
      <c r="AB12" s="120"/>
      <c r="AC12" s="120"/>
      <c r="AD12" s="120"/>
      <c r="AE12" s="110">
        <v>31.54</v>
      </c>
      <c r="AF12" s="113"/>
      <c r="AG12" s="113">
        <v>2020</v>
      </c>
      <c r="AI12" s="154"/>
      <c r="AJ12" s="153" t="str">
        <f t="shared" si="3"/>
        <v>R-H_Apt_GASNAT_N1</v>
      </c>
      <c r="AK12" s="153" t="str">
        <f t="shared" si="4"/>
        <v>Residential Natural Gas Heating - New 2 SH + WH</v>
      </c>
      <c r="AL12" s="154" t="s">
        <v>16</v>
      </c>
      <c r="AM12" s="154" t="s">
        <v>482</v>
      </c>
      <c r="AN12" s="154"/>
      <c r="AO12" s="154" t="s">
        <v>320</v>
      </c>
    </row>
    <row r="13" spans="3:41" ht="15" x14ac:dyDescent="0.25">
      <c r="C13" s="76" t="str">
        <f>"R-H_Apt"&amp;"_"&amp;RIGHT(E13,6)&amp;"_N2"</f>
        <v>R-H_Apt_GASNAT_N2</v>
      </c>
      <c r="D13" s="87" t="s">
        <v>356</v>
      </c>
      <c r="E13" s="77" t="s">
        <v>785</v>
      </c>
      <c r="F13" s="105" t="s">
        <v>792</v>
      </c>
      <c r="G13" s="336">
        <v>1</v>
      </c>
      <c r="H13" s="337">
        <v>1</v>
      </c>
      <c r="I13" s="337">
        <v>1</v>
      </c>
      <c r="J13" s="338">
        <v>1</v>
      </c>
      <c r="K13" s="89"/>
      <c r="L13" s="78"/>
      <c r="M13" s="78"/>
      <c r="N13" s="90"/>
      <c r="O13" s="336">
        <f>G13*0.7</f>
        <v>0.7</v>
      </c>
      <c r="P13" s="337">
        <f t="shared" si="6"/>
        <v>0.7</v>
      </c>
      <c r="Q13" s="337">
        <f t="shared" si="7"/>
        <v>0.7</v>
      </c>
      <c r="R13" s="338">
        <f t="shared" si="8"/>
        <v>0.7</v>
      </c>
      <c r="S13" s="101">
        <v>20</v>
      </c>
      <c r="T13" s="77"/>
      <c r="U13" s="87">
        <v>325.38126012155396</v>
      </c>
      <c r="V13" s="76">
        <v>300.73704094347181</v>
      </c>
      <c r="W13" s="76">
        <v>251.44860258730745</v>
      </c>
      <c r="X13" s="105">
        <v>251.44860258730745</v>
      </c>
      <c r="Y13" s="109">
        <v>14.316939890710385</v>
      </c>
      <c r="Z13" s="112"/>
      <c r="AA13" s="119">
        <v>0.22</v>
      </c>
      <c r="AB13" s="119"/>
      <c r="AC13" s="119"/>
      <c r="AD13" s="308">
        <v>5</v>
      </c>
      <c r="AE13" s="109">
        <v>31.54</v>
      </c>
      <c r="AF13" s="112"/>
      <c r="AG13" s="112">
        <v>2020</v>
      </c>
      <c r="AI13" s="154"/>
      <c r="AJ13" s="153" t="str">
        <f t="shared" si="3"/>
        <v>R-H_Apt_GASNAT_N2</v>
      </c>
      <c r="AK13" s="153" t="str">
        <f t="shared" si="4"/>
        <v>Residential Natural Gas Heating - New 3 SH + WH + Solar</v>
      </c>
      <c r="AL13" s="154" t="s">
        <v>16</v>
      </c>
      <c r="AM13" s="154" t="s">
        <v>482</v>
      </c>
      <c r="AN13" s="154"/>
      <c r="AO13" s="154" t="s">
        <v>320</v>
      </c>
    </row>
    <row r="14" spans="3:41" ht="15" x14ac:dyDescent="0.25">
      <c r="C14" s="70" t="str">
        <f>"R-H_Apt"&amp;"_"&amp;RIGHT(E14,6)&amp;"_N3"</f>
        <v>R-H_Apt_GASNAT_N3</v>
      </c>
      <c r="D14" s="69" t="s">
        <v>357</v>
      </c>
      <c r="E14" s="71" t="s">
        <v>786</v>
      </c>
      <c r="F14" s="104" t="s">
        <v>792</v>
      </c>
      <c r="G14" s="339">
        <v>1</v>
      </c>
      <c r="H14" s="340">
        <v>1.0249999999999999</v>
      </c>
      <c r="I14" s="340">
        <v>1.0249999999999999</v>
      </c>
      <c r="J14" s="341">
        <v>1.0249999999999999</v>
      </c>
      <c r="K14" s="91"/>
      <c r="L14" s="79"/>
      <c r="M14" s="79"/>
      <c r="N14" s="92"/>
      <c r="O14" s="339">
        <f>G14*0.7</f>
        <v>0.7</v>
      </c>
      <c r="P14" s="340">
        <f t="shared" ref="P14:R14" si="9">H14*0.7</f>
        <v>0.71749999999999992</v>
      </c>
      <c r="Q14" s="340">
        <f t="shared" si="9"/>
        <v>0.71749999999999992</v>
      </c>
      <c r="R14" s="341">
        <f t="shared" si="9"/>
        <v>0.71749999999999992</v>
      </c>
      <c r="S14" s="100">
        <v>20</v>
      </c>
      <c r="T14" s="71"/>
      <c r="U14" s="69">
        <v>89.356293659586896</v>
      </c>
      <c r="V14" s="70">
        <v>89.356293659586896</v>
      </c>
      <c r="W14" s="70">
        <v>89.356293659586896</v>
      </c>
      <c r="X14" s="104">
        <v>89.356293659586896</v>
      </c>
      <c r="Y14" s="110">
        <v>5.3472429210134127</v>
      </c>
      <c r="Z14" s="113"/>
      <c r="AA14" s="120"/>
      <c r="AB14" s="120">
        <v>0.47</v>
      </c>
      <c r="AC14" s="120"/>
      <c r="AD14" s="113">
        <v>5</v>
      </c>
      <c r="AE14" s="110">
        <v>31.54</v>
      </c>
      <c r="AF14" s="113"/>
      <c r="AG14" s="113">
        <v>2020</v>
      </c>
      <c r="AI14" s="154"/>
      <c r="AJ14" s="153" t="str">
        <f t="shared" si="3"/>
        <v>R-H_Apt_GASNAT_N3</v>
      </c>
      <c r="AK14" s="153" t="str">
        <f t="shared" si="4"/>
        <v>Residential Natural Gas Heating - New 4 SH + WH + Wood Stove</v>
      </c>
      <c r="AL14" s="154" t="s">
        <v>16</v>
      </c>
      <c r="AM14" s="154" t="s">
        <v>482</v>
      </c>
      <c r="AN14" s="154"/>
      <c r="AO14" s="154" t="s">
        <v>320</v>
      </c>
    </row>
    <row r="15" spans="3:41" ht="15" x14ac:dyDescent="0.25">
      <c r="C15" s="76" t="str">
        <f>"R-SH_Apt"&amp;"_"&amp;RIGHT(E15,6)&amp;"_N1"</f>
        <v>R-SH_Apt_OILLPG_N1</v>
      </c>
      <c r="D15" s="87" t="s">
        <v>361</v>
      </c>
      <c r="E15" s="77" t="s">
        <v>452</v>
      </c>
      <c r="F15" s="105" t="s">
        <v>410</v>
      </c>
      <c r="G15" s="336">
        <v>1</v>
      </c>
      <c r="H15" s="337">
        <v>1</v>
      </c>
      <c r="I15" s="337">
        <v>1</v>
      </c>
      <c r="J15" s="338">
        <v>1</v>
      </c>
      <c r="K15" s="89"/>
      <c r="L15" s="78"/>
      <c r="M15" s="78"/>
      <c r="N15" s="90"/>
      <c r="O15" s="336"/>
      <c r="P15" s="337"/>
      <c r="Q15" s="337"/>
      <c r="R15" s="338"/>
      <c r="S15" s="101">
        <v>20</v>
      </c>
      <c r="T15" s="77"/>
      <c r="U15" s="87">
        <v>62.01691785038426</v>
      </c>
      <c r="V15" s="76">
        <v>62.01691785038426</v>
      </c>
      <c r="W15" s="76">
        <v>62.01691785038426</v>
      </c>
      <c r="X15" s="105">
        <v>62.01691785038426</v>
      </c>
      <c r="Y15" s="109">
        <v>1.2295081967213115</v>
      </c>
      <c r="Z15" s="112"/>
      <c r="AA15" s="119"/>
      <c r="AB15" s="119"/>
      <c r="AC15" s="119"/>
      <c r="AD15" s="119"/>
      <c r="AE15" s="109">
        <v>31.54</v>
      </c>
      <c r="AF15" s="112"/>
      <c r="AG15" s="112">
        <v>2020</v>
      </c>
      <c r="AI15" s="154"/>
      <c r="AJ15" s="153" t="str">
        <f t="shared" si="3"/>
        <v>R-SH_Apt_OILLPG_N1</v>
      </c>
      <c r="AK15" s="153" t="str">
        <f t="shared" si="4"/>
        <v>Residential Liquid Petroleum Gas- New 1 SH</v>
      </c>
      <c r="AL15" s="154" t="s">
        <v>16</v>
      </c>
      <c r="AM15" s="154" t="s">
        <v>482</v>
      </c>
      <c r="AN15" s="154"/>
      <c r="AO15" s="154" t="s">
        <v>320</v>
      </c>
    </row>
    <row r="16" spans="3:41" ht="15" x14ac:dyDescent="0.25">
      <c r="C16" s="70" t="str">
        <f>"R-H_Apt"&amp;"_"&amp;RIGHT(E16,6)&amp;"_N1"</f>
        <v>R-H_Apt_OILLPG_N1</v>
      </c>
      <c r="D16" s="69" t="s">
        <v>362</v>
      </c>
      <c r="E16" s="71" t="s">
        <v>452</v>
      </c>
      <c r="F16" s="104" t="s">
        <v>792</v>
      </c>
      <c r="G16" s="339">
        <v>1</v>
      </c>
      <c r="H16" s="340">
        <v>1</v>
      </c>
      <c r="I16" s="340">
        <v>1</v>
      </c>
      <c r="J16" s="341">
        <v>1</v>
      </c>
      <c r="K16" s="91"/>
      <c r="L16" s="79"/>
      <c r="M16" s="79"/>
      <c r="N16" s="92"/>
      <c r="O16" s="339">
        <f>G16*0.7</f>
        <v>0.7</v>
      </c>
      <c r="P16" s="340">
        <f t="shared" ref="P16:R16" si="10">H16*0.7</f>
        <v>0.7</v>
      </c>
      <c r="Q16" s="340">
        <f t="shared" si="10"/>
        <v>0.7</v>
      </c>
      <c r="R16" s="341">
        <f t="shared" si="10"/>
        <v>0.7</v>
      </c>
      <c r="S16" s="100">
        <v>20</v>
      </c>
      <c r="T16" s="71"/>
      <c r="U16" s="69">
        <v>65.117763742903477</v>
      </c>
      <c r="V16" s="70">
        <v>65.117763742903477</v>
      </c>
      <c r="W16" s="70">
        <v>65.117763742903477</v>
      </c>
      <c r="X16" s="104">
        <v>65.117763742903477</v>
      </c>
      <c r="Y16" s="110">
        <v>1.2295081967213115</v>
      </c>
      <c r="Z16" s="113"/>
      <c r="AA16" s="120"/>
      <c r="AB16" s="120"/>
      <c r="AC16" s="120"/>
      <c r="AD16" s="120"/>
      <c r="AE16" s="110">
        <v>31.54</v>
      </c>
      <c r="AF16" s="113"/>
      <c r="AG16" s="113">
        <v>2020</v>
      </c>
      <c r="AI16" s="154"/>
      <c r="AJ16" s="153" t="str">
        <f t="shared" si="3"/>
        <v>R-H_Apt_OILLPG_N1</v>
      </c>
      <c r="AK16" s="153" t="str">
        <f t="shared" si="4"/>
        <v>Residential Liquid Petroleum Gas- New 2 SH + WH</v>
      </c>
      <c r="AL16" s="154" t="s">
        <v>16</v>
      </c>
      <c r="AM16" s="154" t="s">
        <v>482</v>
      </c>
      <c r="AN16" s="154"/>
      <c r="AO16" s="154" t="s">
        <v>320</v>
      </c>
    </row>
    <row r="17" spans="3:41" ht="15" x14ac:dyDescent="0.25">
      <c r="C17" s="76" t="str">
        <f>"R-SH_Apt"&amp;"_"&amp;RIGHT(E17,6)&amp;"_N1"</f>
        <v>R-SH_Apt_BIOWOO_N1</v>
      </c>
      <c r="D17" s="87" t="s">
        <v>363</v>
      </c>
      <c r="E17" s="77" t="s">
        <v>787</v>
      </c>
      <c r="F17" s="105" t="s">
        <v>410</v>
      </c>
      <c r="G17" s="336">
        <v>1</v>
      </c>
      <c r="H17" s="337">
        <v>1</v>
      </c>
      <c r="I17" s="337">
        <v>1</v>
      </c>
      <c r="J17" s="338">
        <v>1</v>
      </c>
      <c r="K17" s="89"/>
      <c r="L17" s="78"/>
      <c r="M17" s="78"/>
      <c r="N17" s="90"/>
      <c r="O17" s="336"/>
      <c r="P17" s="337"/>
      <c r="Q17" s="337"/>
      <c r="R17" s="338"/>
      <c r="S17" s="101">
        <v>20</v>
      </c>
      <c r="T17" s="77"/>
      <c r="U17" s="87">
        <v>211.49571428571429</v>
      </c>
      <c r="V17" s="76">
        <v>211.49571428571429</v>
      </c>
      <c r="W17" s="76">
        <v>211.49571428571429</v>
      </c>
      <c r="X17" s="105">
        <v>211.49571428571429</v>
      </c>
      <c r="Y17" s="109">
        <v>8.5714285714285712</v>
      </c>
      <c r="Z17" s="112"/>
      <c r="AA17" s="119"/>
      <c r="AB17" s="119"/>
      <c r="AC17" s="119"/>
      <c r="AD17" s="119"/>
      <c r="AE17" s="109">
        <v>31.54</v>
      </c>
      <c r="AF17" s="112"/>
      <c r="AG17" s="112">
        <v>2020</v>
      </c>
      <c r="AI17" s="154"/>
      <c r="AJ17" s="153" t="str">
        <f t="shared" si="3"/>
        <v>R-SH_Apt_BIOWOO_N1</v>
      </c>
      <c r="AK17" s="153" t="str">
        <f t="shared" si="4"/>
        <v>Residential Biomass Boiler - New 1 SH</v>
      </c>
      <c r="AL17" s="154" t="s">
        <v>16</v>
      </c>
      <c r="AM17" s="154" t="s">
        <v>482</v>
      </c>
      <c r="AN17" s="154"/>
      <c r="AO17" s="154" t="s">
        <v>320</v>
      </c>
    </row>
    <row r="18" spans="3:41" ht="15.75" thickBot="1" x14ac:dyDescent="0.3">
      <c r="C18" s="73" t="str">
        <f>"R-H_Apt"&amp;"_"&amp;RIGHT(E18,6)&amp;"_N1"</f>
        <v>R-H_Apt_BIOWOO_N1</v>
      </c>
      <c r="D18" s="69" t="s">
        <v>364</v>
      </c>
      <c r="E18" s="71" t="s">
        <v>787</v>
      </c>
      <c r="F18" s="104" t="s">
        <v>792</v>
      </c>
      <c r="G18" s="339">
        <v>1</v>
      </c>
      <c r="H18" s="340">
        <v>1</v>
      </c>
      <c r="I18" s="340">
        <v>1</v>
      </c>
      <c r="J18" s="341">
        <v>1</v>
      </c>
      <c r="K18" s="91"/>
      <c r="L18" s="79"/>
      <c r="M18" s="79"/>
      <c r="N18" s="92"/>
      <c r="O18" s="339">
        <f t="shared" ref="O18:R19" si="11">G18*0.7</f>
        <v>0.7</v>
      </c>
      <c r="P18" s="340">
        <f t="shared" si="11"/>
        <v>0.7</v>
      </c>
      <c r="Q18" s="340">
        <f t="shared" si="11"/>
        <v>0.7</v>
      </c>
      <c r="R18" s="341">
        <f t="shared" si="11"/>
        <v>0.7</v>
      </c>
      <c r="S18" s="100">
        <v>20</v>
      </c>
      <c r="T18" s="71"/>
      <c r="U18" s="69">
        <v>211.49571428571429</v>
      </c>
      <c r="V18" s="70">
        <v>211.49571428571429</v>
      </c>
      <c r="W18" s="70">
        <v>211.49571428571429</v>
      </c>
      <c r="X18" s="104">
        <v>211.49571428571429</v>
      </c>
      <c r="Y18" s="110">
        <v>8.5714285714285712</v>
      </c>
      <c r="Z18" s="113"/>
      <c r="AA18" s="120"/>
      <c r="AB18" s="120"/>
      <c r="AC18" s="120"/>
      <c r="AD18" s="120"/>
      <c r="AE18" s="110">
        <v>31.54</v>
      </c>
      <c r="AF18" s="113"/>
      <c r="AG18" s="113">
        <v>2020</v>
      </c>
      <c r="AI18" s="157"/>
      <c r="AJ18" s="156" t="str">
        <f>C18</f>
        <v>R-H_Apt_BIOWOO_N1</v>
      </c>
      <c r="AK18" s="156" t="str">
        <f>D18</f>
        <v>Residential Biomass Boiler - New 2 SH + WH</v>
      </c>
      <c r="AL18" s="157" t="s">
        <v>16</v>
      </c>
      <c r="AM18" s="157" t="s">
        <v>482</v>
      </c>
      <c r="AN18" s="157"/>
      <c r="AO18" s="157" t="s">
        <v>320</v>
      </c>
    </row>
    <row r="19" spans="3:41" ht="15.75" thickBot="1" x14ac:dyDescent="0.3">
      <c r="C19" s="335" t="s">
        <v>766</v>
      </c>
      <c r="D19" s="350" t="s">
        <v>767</v>
      </c>
      <c r="E19" s="170" t="s">
        <v>768</v>
      </c>
      <c r="F19" s="143"/>
      <c r="G19" s="345">
        <v>1</v>
      </c>
      <c r="H19" s="346">
        <v>1</v>
      </c>
      <c r="I19" s="346">
        <v>1</v>
      </c>
      <c r="J19" s="347">
        <v>1</v>
      </c>
      <c r="K19" s="348"/>
      <c r="L19" s="349"/>
      <c r="M19" s="349"/>
      <c r="N19" s="150"/>
      <c r="O19" s="345">
        <f t="shared" si="11"/>
        <v>0.7</v>
      </c>
      <c r="P19" s="346">
        <f t="shared" si="11"/>
        <v>0.7</v>
      </c>
      <c r="Q19" s="346">
        <f t="shared" si="11"/>
        <v>0.7</v>
      </c>
      <c r="R19" s="347">
        <f t="shared" si="11"/>
        <v>0.7</v>
      </c>
      <c r="S19" s="149">
        <v>20</v>
      </c>
      <c r="T19" s="170"/>
      <c r="U19" s="142">
        <v>78.826086956521735</v>
      </c>
      <c r="V19" s="138">
        <v>78.826086956521735</v>
      </c>
      <c r="W19" s="138">
        <v>78.826086956521735</v>
      </c>
      <c r="X19" s="143">
        <v>78.826086956521735</v>
      </c>
      <c r="Y19" s="134">
        <v>1.3043478260869565</v>
      </c>
      <c r="Z19" s="363"/>
      <c r="AA19" s="363"/>
      <c r="AB19" s="363"/>
      <c r="AC19" s="363"/>
      <c r="AD19" s="363"/>
      <c r="AE19" s="363"/>
      <c r="AF19" s="363"/>
      <c r="AG19" s="363"/>
      <c r="AI19" s="158"/>
      <c r="AJ19" s="159" t="str">
        <f>C21</f>
        <v>R-SH_Apt_RSDELC_N1</v>
      </c>
      <c r="AK19" s="159" t="str">
        <f>D21</f>
        <v>Residential Electric Heater - New 1 SH</v>
      </c>
      <c r="AL19" s="158" t="s">
        <v>16</v>
      </c>
      <c r="AM19" s="158" t="s">
        <v>482</v>
      </c>
      <c r="AN19" s="158"/>
      <c r="AO19" s="158" t="s">
        <v>320</v>
      </c>
    </row>
    <row r="20" spans="3:41" ht="15" x14ac:dyDescent="0.25">
      <c r="C20" s="80" t="s">
        <v>365</v>
      </c>
      <c r="D20" s="80"/>
      <c r="E20" s="81"/>
      <c r="F20" s="81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1"/>
      <c r="T20" s="81"/>
      <c r="U20" s="80"/>
      <c r="V20" s="80"/>
      <c r="W20" s="80"/>
      <c r="X20" s="80"/>
      <c r="Y20" s="80"/>
      <c r="Z20" s="81"/>
      <c r="AA20" s="83"/>
      <c r="AB20" s="83"/>
      <c r="AC20" s="83"/>
      <c r="AD20" s="83"/>
      <c r="AE20" s="80"/>
      <c r="AF20" s="81"/>
      <c r="AG20" s="81"/>
      <c r="AI20" s="152"/>
      <c r="AJ20" s="151" t="str">
        <f t="shared" ref="AJ20:AK26" si="12">C23</f>
        <v>R-SH_Apt_RSDELC_HPN1</v>
      </c>
      <c r="AK20" s="151" t="str">
        <f t="shared" si="12"/>
        <v>Residential Electric Heat Pump - Air to Air - SH</v>
      </c>
      <c r="AL20" s="152" t="s">
        <v>16</v>
      </c>
      <c r="AM20" s="152" t="s">
        <v>482</v>
      </c>
      <c r="AN20" s="152"/>
      <c r="AO20" s="152" t="s">
        <v>320</v>
      </c>
    </row>
    <row r="21" spans="3:41" ht="15" x14ac:dyDescent="0.25">
      <c r="C21" s="144" t="str">
        <f>"R-SH_Apt"&amp;"_"&amp;RIGHT(E21,6)&amp;"_N1"</f>
        <v>R-SH_Apt_RSDELC_N1</v>
      </c>
      <c r="D21" s="128" t="s">
        <v>366</v>
      </c>
      <c r="E21" s="172" t="s">
        <v>448</v>
      </c>
      <c r="F21" s="129" t="s">
        <v>410</v>
      </c>
      <c r="G21" s="351">
        <v>1</v>
      </c>
      <c r="H21" s="352">
        <v>1</v>
      </c>
      <c r="I21" s="352">
        <v>1</v>
      </c>
      <c r="J21" s="353">
        <v>1</v>
      </c>
      <c r="K21" s="122"/>
      <c r="L21" s="123"/>
      <c r="M21" s="123"/>
      <c r="N21" s="124"/>
      <c r="O21" s="122"/>
      <c r="P21" s="123"/>
      <c r="Q21" s="123"/>
      <c r="R21" s="124"/>
      <c r="S21" s="172">
        <v>15</v>
      </c>
      <c r="T21" s="126"/>
      <c r="U21" s="127">
        <v>185</v>
      </c>
      <c r="V21" s="128">
        <v>185</v>
      </c>
      <c r="W21" s="128">
        <v>185</v>
      </c>
      <c r="X21" s="129">
        <v>185</v>
      </c>
      <c r="Y21" s="130">
        <v>25</v>
      </c>
      <c r="Z21" s="131"/>
      <c r="AA21" s="132"/>
      <c r="AB21" s="132"/>
      <c r="AC21" s="132"/>
      <c r="AD21" s="132"/>
      <c r="AE21" s="130">
        <v>31.54</v>
      </c>
      <c r="AF21" s="131"/>
      <c r="AG21" s="131">
        <v>2020</v>
      </c>
      <c r="AI21" s="154"/>
      <c r="AJ21" s="153" t="str">
        <f t="shared" si="12"/>
        <v>R-HC_Apt_RSDELC_HPN1</v>
      </c>
      <c r="AK21" s="153" t="str">
        <f t="shared" si="12"/>
        <v>Residential Electric Heat Pump - Air to Air - SH + SC</v>
      </c>
      <c r="AL21" s="154" t="s">
        <v>16</v>
      </c>
      <c r="AM21" s="154" t="s">
        <v>482</v>
      </c>
      <c r="AN21" s="154"/>
      <c r="AO21" s="154" t="s">
        <v>320</v>
      </c>
    </row>
    <row r="22" spans="3:41" ht="15" x14ac:dyDescent="0.25">
      <c r="C22" s="80" t="s">
        <v>367</v>
      </c>
      <c r="D22" s="80"/>
      <c r="E22" s="81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1"/>
      <c r="T22" s="81"/>
      <c r="U22" s="80"/>
      <c r="V22" s="80"/>
      <c r="W22" s="80"/>
      <c r="X22" s="80"/>
      <c r="Y22" s="80"/>
      <c r="Z22" s="81"/>
      <c r="AA22" s="83"/>
      <c r="AB22" s="83"/>
      <c r="AC22" s="83"/>
      <c r="AD22" s="83"/>
      <c r="AE22" s="80"/>
      <c r="AF22" s="81"/>
      <c r="AG22" s="81"/>
      <c r="AI22" s="154"/>
      <c r="AJ22" s="153" t="str">
        <f t="shared" si="12"/>
        <v>R-SH_Apt_RSDELC_HPN2</v>
      </c>
      <c r="AK22" s="153" t="str">
        <f t="shared" si="12"/>
        <v>Residential Electric Heat Pump - Air to Water - SH</v>
      </c>
      <c r="AL22" s="154" t="s">
        <v>16</v>
      </c>
      <c r="AM22" s="154" t="s">
        <v>482</v>
      </c>
      <c r="AN22" s="154"/>
      <c r="AO22" s="154" t="s">
        <v>320</v>
      </c>
    </row>
    <row r="23" spans="3:41" ht="15" x14ac:dyDescent="0.25">
      <c r="C23" s="66" t="str">
        <f>"R-SH_Apt"&amp;"_"&amp;RIGHT(E23,6)&amp;"_HPN1"</f>
        <v>R-SH_Apt_RSDELC_HPN1</v>
      </c>
      <c r="D23" s="67" t="s">
        <v>369</v>
      </c>
      <c r="E23" s="137" t="s">
        <v>448</v>
      </c>
      <c r="F23" s="103" t="s">
        <v>410</v>
      </c>
      <c r="G23" s="342">
        <v>1</v>
      </c>
      <c r="H23" s="343">
        <v>1.1559999999999999</v>
      </c>
      <c r="I23" s="343">
        <v>1.25</v>
      </c>
      <c r="J23" s="344">
        <v>1.25</v>
      </c>
      <c r="K23" s="342"/>
      <c r="L23" s="343"/>
      <c r="M23" s="343"/>
      <c r="N23" s="344"/>
      <c r="O23" s="93"/>
      <c r="P23" s="94"/>
      <c r="Q23" s="94"/>
      <c r="R23" s="95"/>
      <c r="S23" s="99">
        <v>20</v>
      </c>
      <c r="T23" s="95"/>
      <c r="U23" s="66">
        <v>606.94444444444434</v>
      </c>
      <c r="V23" s="67">
        <v>549.44444444444434</v>
      </c>
      <c r="W23" s="67">
        <v>523.8888888888888</v>
      </c>
      <c r="X23" s="103">
        <v>523.8888888888888</v>
      </c>
      <c r="Y23" s="133">
        <v>16.666666666666668</v>
      </c>
      <c r="Z23" s="133"/>
      <c r="AA23" s="133"/>
      <c r="AB23" s="133"/>
      <c r="AC23" s="133"/>
      <c r="AD23" s="133"/>
      <c r="AE23" s="133">
        <v>31.54</v>
      </c>
      <c r="AF23" s="136"/>
      <c r="AG23" s="112">
        <v>2020</v>
      </c>
      <c r="AI23" s="154"/>
      <c r="AJ23" s="153" t="str">
        <f t="shared" si="12"/>
        <v>R-H_Apt_RSDELC_HPN1</v>
      </c>
      <c r="AK23" s="153" t="str">
        <f t="shared" si="12"/>
        <v>Residential Electric Heat Pump - Air to Water - SH + WH</v>
      </c>
      <c r="AL23" s="154" t="s">
        <v>16</v>
      </c>
      <c r="AM23" s="154" t="s">
        <v>482</v>
      </c>
      <c r="AN23" s="154"/>
      <c r="AO23" s="154" t="s">
        <v>320</v>
      </c>
    </row>
    <row r="24" spans="3:41" ht="15" x14ac:dyDescent="0.25">
      <c r="C24" s="69" t="str">
        <f>"R-HC_Apt"&amp;"_"&amp;RIGHT(E24,6)&amp;"_HPN1"</f>
        <v>R-HC_Apt_RSDELC_HPN1</v>
      </c>
      <c r="D24" s="70" t="s">
        <v>370</v>
      </c>
      <c r="E24" s="71" t="s">
        <v>448</v>
      </c>
      <c r="F24" s="104" t="s">
        <v>793</v>
      </c>
      <c r="G24" s="339">
        <v>1</v>
      </c>
      <c r="H24" s="340">
        <v>1.1559999999999999</v>
      </c>
      <c r="I24" s="340">
        <v>1.25</v>
      </c>
      <c r="J24" s="341">
        <v>1.25</v>
      </c>
      <c r="K24" s="339">
        <v>1</v>
      </c>
      <c r="L24" s="340">
        <v>1.1559999999999999</v>
      </c>
      <c r="M24" s="340">
        <v>1.25</v>
      </c>
      <c r="N24" s="341">
        <v>1.25</v>
      </c>
      <c r="O24" s="91"/>
      <c r="P24" s="79"/>
      <c r="Q24" s="79"/>
      <c r="R24" s="92"/>
      <c r="S24" s="100">
        <v>20</v>
      </c>
      <c r="T24" s="92"/>
      <c r="U24" s="69">
        <v>637.29166666666663</v>
      </c>
      <c r="V24" s="70">
        <v>576.91666666666663</v>
      </c>
      <c r="W24" s="70">
        <v>550.08333333333326</v>
      </c>
      <c r="X24" s="104">
        <v>550.08333333333326</v>
      </c>
      <c r="Y24" s="110">
        <v>16.666666666666668</v>
      </c>
      <c r="Z24" s="110"/>
      <c r="AA24" s="110"/>
      <c r="AB24" s="110"/>
      <c r="AC24" s="110"/>
      <c r="AD24" s="110"/>
      <c r="AE24" s="110">
        <v>31.54</v>
      </c>
      <c r="AF24" s="113"/>
      <c r="AG24" s="113">
        <v>2020</v>
      </c>
      <c r="AI24" s="304"/>
      <c r="AJ24" s="153" t="str">
        <f t="shared" si="12"/>
        <v>R-H_Apt_RENSOL_HPN2</v>
      </c>
      <c r="AK24" s="153" t="str">
        <f t="shared" si="12"/>
        <v>Residential Electric Heat Pump - Air to Water - SH + WH + Solar</v>
      </c>
      <c r="AL24" s="154" t="s">
        <v>16</v>
      </c>
      <c r="AM24" s="154" t="s">
        <v>482</v>
      </c>
      <c r="AN24" s="154"/>
      <c r="AO24" s="154" t="s">
        <v>320</v>
      </c>
    </row>
    <row r="25" spans="3:41" ht="15" x14ac:dyDescent="0.25">
      <c r="C25" s="87" t="str">
        <f>"R-SH_Apt"&amp;"_"&amp;RIGHT(E25,6)&amp;"_HPN2"</f>
        <v>R-SH_Apt_RSDELC_HPN2</v>
      </c>
      <c r="D25" s="76" t="s">
        <v>371</v>
      </c>
      <c r="E25" s="77" t="s">
        <v>448</v>
      </c>
      <c r="F25" s="105" t="s">
        <v>410</v>
      </c>
      <c r="G25" s="336">
        <v>1</v>
      </c>
      <c r="H25" s="337">
        <v>1.1200000000000001</v>
      </c>
      <c r="I25" s="337">
        <v>1.21</v>
      </c>
      <c r="J25" s="338">
        <v>1.21</v>
      </c>
      <c r="K25" s="336"/>
      <c r="L25" s="337"/>
      <c r="M25" s="337"/>
      <c r="N25" s="338"/>
      <c r="O25" s="89"/>
      <c r="P25" s="78"/>
      <c r="Q25" s="78"/>
      <c r="R25" s="90"/>
      <c r="S25" s="101">
        <v>20</v>
      </c>
      <c r="T25" s="90"/>
      <c r="U25" s="87">
        <v>212.19058823529411</v>
      </c>
      <c r="V25" s="76">
        <v>212.19058823529411</v>
      </c>
      <c r="W25" s="76">
        <v>191.20470588235293</v>
      </c>
      <c r="X25" s="105">
        <v>191.20470588235293</v>
      </c>
      <c r="Y25" s="109">
        <v>7.0588235294117645</v>
      </c>
      <c r="Z25" s="109"/>
      <c r="AA25" s="109"/>
      <c r="AB25" s="109"/>
      <c r="AC25" s="109"/>
      <c r="AD25" s="109"/>
      <c r="AE25" s="109">
        <v>31.54</v>
      </c>
      <c r="AF25" s="112"/>
      <c r="AG25" s="112">
        <v>2020</v>
      </c>
      <c r="AI25" s="304"/>
      <c r="AJ25" s="153" t="str">
        <f t="shared" si="12"/>
        <v>R-SH_Apt_RSDELC_HPN3</v>
      </c>
      <c r="AK25" s="153" t="str">
        <f t="shared" si="12"/>
        <v>Residential Electric Heat Pump - Ground to Water - SH</v>
      </c>
      <c r="AL25" s="154" t="s">
        <v>16</v>
      </c>
      <c r="AM25" s="154" t="s">
        <v>482</v>
      </c>
      <c r="AN25" s="154"/>
      <c r="AO25" s="154" t="s">
        <v>320</v>
      </c>
    </row>
    <row r="26" spans="3:41" ht="15.75" thickBot="1" x14ac:dyDescent="0.3">
      <c r="C26" s="69" t="str">
        <f>"R-H_Apt"&amp;"_"&amp;RIGHT(E26,6)&amp;"_HPN1"</f>
        <v>R-H_Apt_RSDELC_HPN1</v>
      </c>
      <c r="D26" s="70" t="s">
        <v>372</v>
      </c>
      <c r="E26" s="71" t="s">
        <v>448</v>
      </c>
      <c r="F26" s="104" t="s">
        <v>792</v>
      </c>
      <c r="G26" s="339">
        <v>1</v>
      </c>
      <c r="H26" s="340">
        <v>1.1200000000000001</v>
      </c>
      <c r="I26" s="340">
        <v>1.21</v>
      </c>
      <c r="J26" s="341">
        <v>1.21</v>
      </c>
      <c r="K26" s="339"/>
      <c r="L26" s="340"/>
      <c r="M26" s="340"/>
      <c r="N26" s="341"/>
      <c r="O26" s="339">
        <f>G26*0.7</f>
        <v>0.7</v>
      </c>
      <c r="P26" s="340">
        <f t="shared" ref="P26:R27" si="13">H26*0.7</f>
        <v>0.78400000000000003</v>
      </c>
      <c r="Q26" s="340">
        <f t="shared" si="13"/>
        <v>0.84699999999999998</v>
      </c>
      <c r="R26" s="341">
        <f t="shared" si="13"/>
        <v>0.84699999999999998</v>
      </c>
      <c r="S26" s="100">
        <v>20</v>
      </c>
      <c r="T26" s="92"/>
      <c r="U26" s="69">
        <v>382.30823529411765</v>
      </c>
      <c r="V26" s="70">
        <v>382.30823529411765</v>
      </c>
      <c r="W26" s="70">
        <v>361.32235294117646</v>
      </c>
      <c r="X26" s="104">
        <v>361.32235294117646</v>
      </c>
      <c r="Y26" s="110">
        <v>7.0588235294117645</v>
      </c>
      <c r="Z26" s="110"/>
      <c r="AA26" s="110"/>
      <c r="AB26" s="110"/>
      <c r="AC26" s="110"/>
      <c r="AD26" s="110"/>
      <c r="AE26" s="110">
        <v>31.54</v>
      </c>
      <c r="AF26" s="113"/>
      <c r="AG26" s="113">
        <v>2020</v>
      </c>
      <c r="AI26" s="160"/>
      <c r="AJ26" s="156" t="str">
        <f t="shared" si="12"/>
        <v>R-HC_Apt_RSDELC_HPN2</v>
      </c>
      <c r="AK26" s="156" t="str">
        <f t="shared" si="12"/>
        <v>Residential Electric Heat Pump - Ground to Water - SH + SC</v>
      </c>
      <c r="AL26" s="157" t="s">
        <v>16</v>
      </c>
      <c r="AM26" s="157" t="s">
        <v>482</v>
      </c>
      <c r="AN26" s="157"/>
      <c r="AO26" s="157" t="s">
        <v>320</v>
      </c>
    </row>
    <row r="27" spans="3:41" ht="15" x14ac:dyDescent="0.25">
      <c r="C27" s="87" t="str">
        <f>"R-H_Apt"&amp;"_"&amp;RIGHT(E27,6)&amp;"_HPN2"</f>
        <v>R-H_Apt_RENSOL_HPN2</v>
      </c>
      <c r="D27" s="76" t="s">
        <v>373</v>
      </c>
      <c r="E27" s="77" t="s">
        <v>788</v>
      </c>
      <c r="F27" s="105" t="s">
        <v>792</v>
      </c>
      <c r="G27" s="336">
        <v>1</v>
      </c>
      <c r="H27" s="337">
        <v>1.1100000000000001</v>
      </c>
      <c r="I27" s="337">
        <v>1.19</v>
      </c>
      <c r="J27" s="338">
        <v>1.19</v>
      </c>
      <c r="K27" s="336"/>
      <c r="L27" s="337"/>
      <c r="M27" s="337"/>
      <c r="N27" s="338"/>
      <c r="O27" s="336">
        <f>G27*0.7</f>
        <v>0.7</v>
      </c>
      <c r="P27" s="337">
        <f t="shared" si="13"/>
        <v>0.77700000000000002</v>
      </c>
      <c r="Q27" s="337">
        <f t="shared" si="13"/>
        <v>0.83299999999999996</v>
      </c>
      <c r="R27" s="338">
        <f t="shared" si="13"/>
        <v>0.83299999999999996</v>
      </c>
      <c r="S27" s="101">
        <v>20</v>
      </c>
      <c r="T27" s="90"/>
      <c r="U27" s="87">
        <v>706.69359398496226</v>
      </c>
      <c r="V27" s="76">
        <v>682.09990977443601</v>
      </c>
      <c r="W27" s="76">
        <v>560.47566917293238</v>
      </c>
      <c r="X27" s="105">
        <v>560.47566917293238</v>
      </c>
      <c r="Y27" s="109">
        <v>18.980392156862745</v>
      </c>
      <c r="Z27" s="109"/>
      <c r="AA27" s="119">
        <v>0.5</v>
      </c>
      <c r="AB27" s="109"/>
      <c r="AC27" s="109"/>
      <c r="AD27" s="308">
        <v>5</v>
      </c>
      <c r="AE27" s="109">
        <v>31.54</v>
      </c>
      <c r="AF27" s="112"/>
      <c r="AG27" s="112">
        <v>2020</v>
      </c>
      <c r="AI27" s="161"/>
      <c r="AJ27" s="151" t="str">
        <f>C31</f>
        <v>R-H_Apt_GASNAT_HPN1</v>
      </c>
      <c r="AK27" s="151" t="str">
        <f>D31</f>
        <v>Residential Gas Absorption Heat Pump - Air to Water - SH + WH</v>
      </c>
      <c r="AL27" s="152" t="s">
        <v>16</v>
      </c>
      <c r="AM27" s="152" t="s">
        <v>482</v>
      </c>
      <c r="AN27" s="152"/>
      <c r="AO27" s="152" t="s">
        <v>320</v>
      </c>
    </row>
    <row r="28" spans="3:41" ht="15.75" thickBot="1" x14ac:dyDescent="0.3">
      <c r="C28" s="69" t="str">
        <f>"R-SH_Apt"&amp;"_"&amp;RIGHT(E28,6)&amp;"_HPN3"</f>
        <v>R-SH_Apt_RSDELC_HPN3</v>
      </c>
      <c r="D28" s="70" t="s">
        <v>374</v>
      </c>
      <c r="E28" s="71" t="s">
        <v>448</v>
      </c>
      <c r="F28" s="104" t="s">
        <v>410</v>
      </c>
      <c r="G28" s="339">
        <v>1</v>
      </c>
      <c r="H28" s="340">
        <v>1</v>
      </c>
      <c r="I28" s="340">
        <v>1</v>
      </c>
      <c r="J28" s="341">
        <v>1</v>
      </c>
      <c r="K28" s="339"/>
      <c r="L28" s="340"/>
      <c r="M28" s="340"/>
      <c r="N28" s="341"/>
      <c r="O28" s="91"/>
      <c r="P28" s="79"/>
      <c r="Q28" s="79"/>
      <c r="R28" s="92"/>
      <c r="S28" s="100">
        <v>20</v>
      </c>
      <c r="T28" s="92"/>
      <c r="U28" s="69">
        <v>806.67391304347848</v>
      </c>
      <c r="V28" s="70">
        <v>745.95652173913049</v>
      </c>
      <c r="W28" s="70">
        <v>685.23913043478274</v>
      </c>
      <c r="X28" s="104">
        <v>685.23913043478274</v>
      </c>
      <c r="Y28" s="110">
        <v>20</v>
      </c>
      <c r="Z28" s="110"/>
      <c r="AA28" s="110"/>
      <c r="AB28" s="110"/>
      <c r="AC28" s="110"/>
      <c r="AD28" s="110"/>
      <c r="AE28" s="110">
        <v>31.54</v>
      </c>
      <c r="AF28" s="113"/>
      <c r="AG28" s="113">
        <v>2020</v>
      </c>
      <c r="AI28" s="305"/>
      <c r="AJ28" s="156" t="str">
        <f>C32</f>
        <v>R-H_Apt_GASNAT_HPN2</v>
      </c>
      <c r="AK28" s="156" t="str">
        <f>D32</f>
        <v>Residential Gas Engine Heat Pump - Air to Water - SH + WH</v>
      </c>
      <c r="AL28" s="157" t="s">
        <v>16</v>
      </c>
      <c r="AM28" s="157" t="s">
        <v>482</v>
      </c>
      <c r="AN28" s="157"/>
      <c r="AO28" s="157" t="s">
        <v>320</v>
      </c>
    </row>
    <row r="29" spans="3:41" ht="15.75" thickBot="1" x14ac:dyDescent="0.3">
      <c r="C29" s="142" t="str">
        <f>"R-HC_Apt"&amp;"_"&amp;RIGHT(E29,6)&amp;"_HPN2"</f>
        <v>R-HC_Apt_RSDELC_HPN2</v>
      </c>
      <c r="D29" s="138" t="s">
        <v>375</v>
      </c>
      <c r="E29" s="170" t="s">
        <v>448</v>
      </c>
      <c r="F29" s="143" t="s">
        <v>793</v>
      </c>
      <c r="G29" s="345">
        <v>1</v>
      </c>
      <c r="H29" s="346">
        <v>1</v>
      </c>
      <c r="I29" s="346">
        <v>1</v>
      </c>
      <c r="J29" s="347">
        <v>1</v>
      </c>
      <c r="K29" s="345">
        <v>1</v>
      </c>
      <c r="L29" s="346">
        <v>1</v>
      </c>
      <c r="M29" s="346">
        <v>1</v>
      </c>
      <c r="N29" s="347">
        <v>1</v>
      </c>
      <c r="O29" s="348"/>
      <c r="P29" s="349"/>
      <c r="Q29" s="349"/>
      <c r="R29" s="150"/>
      <c r="S29" s="149">
        <v>20</v>
      </c>
      <c r="T29" s="150"/>
      <c r="U29" s="142">
        <v>963.84782608695673</v>
      </c>
      <c r="V29" s="138">
        <v>903.13043478260863</v>
      </c>
      <c r="W29" s="138">
        <v>842.41304347826099</v>
      </c>
      <c r="X29" s="143">
        <v>842.41304347826099</v>
      </c>
      <c r="Y29" s="134">
        <v>20</v>
      </c>
      <c r="Z29" s="134"/>
      <c r="AA29" s="134"/>
      <c r="AB29" s="134"/>
      <c r="AC29" s="134"/>
      <c r="AD29" s="134"/>
      <c r="AE29" s="134">
        <v>31.54</v>
      </c>
      <c r="AF29" s="139"/>
      <c r="AG29" s="112">
        <v>2020</v>
      </c>
      <c r="AI29" s="306"/>
      <c r="AJ29" s="159" t="str">
        <f>C34</f>
        <v>R-H_Apt_GASNAT_HHPN1</v>
      </c>
      <c r="AK29" s="159" t="str">
        <f>D34</f>
        <v>Residential Gas Hybrid Heat Pump - Air to Water - SH + WH</v>
      </c>
      <c r="AL29" s="158" t="s">
        <v>16</v>
      </c>
      <c r="AM29" s="158" t="s">
        <v>482</v>
      </c>
      <c r="AN29" s="158"/>
      <c r="AO29" s="158" t="s">
        <v>320</v>
      </c>
    </row>
    <row r="30" spans="3:41" ht="15" x14ac:dyDescent="0.25">
      <c r="C30" s="80" t="s">
        <v>376</v>
      </c>
      <c r="D30" s="80"/>
      <c r="E30" s="81"/>
      <c r="F30" s="81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1"/>
      <c r="T30" s="81"/>
      <c r="U30" s="80"/>
      <c r="V30" s="80"/>
      <c r="W30" s="80"/>
      <c r="X30" s="80"/>
      <c r="Y30" s="80"/>
      <c r="Z30" s="135"/>
      <c r="AA30" s="83"/>
      <c r="AB30" s="83"/>
      <c r="AC30" s="83"/>
      <c r="AD30" s="83"/>
      <c r="AE30" s="80"/>
      <c r="AF30" s="81"/>
      <c r="AG30" s="81"/>
      <c r="AI30" s="307"/>
      <c r="AJ30" s="151" t="str">
        <f>C36</f>
        <v>R-H_Apt_RSDHET_N1</v>
      </c>
      <c r="AK30" s="151" t="str">
        <f>D36</f>
        <v>Residential District Heating Centralized - SH + WH</v>
      </c>
      <c r="AL30" s="152" t="s">
        <v>16</v>
      </c>
      <c r="AM30" s="152" t="s">
        <v>482</v>
      </c>
      <c r="AN30" s="152"/>
      <c r="AO30" s="152" t="s">
        <v>320</v>
      </c>
    </row>
    <row r="31" spans="3:41" ht="15.75" thickBot="1" x14ac:dyDescent="0.3">
      <c r="C31" s="66" t="str">
        <f>"R-H_Apt"&amp;"_"&amp;RIGHT(E31,6)&amp;"_HPN1"</f>
        <v>R-H_Apt_GASNAT_HPN1</v>
      </c>
      <c r="D31" s="67" t="s">
        <v>377</v>
      </c>
      <c r="E31" s="137" t="s">
        <v>451</v>
      </c>
      <c r="F31" s="137" t="s">
        <v>792</v>
      </c>
      <c r="G31" s="342">
        <v>1</v>
      </c>
      <c r="H31" s="343">
        <v>1.1719999999999999</v>
      </c>
      <c r="I31" s="343">
        <v>1.1719999999999999</v>
      </c>
      <c r="J31" s="344">
        <v>1.1719999999999999</v>
      </c>
      <c r="K31" s="93"/>
      <c r="L31" s="94"/>
      <c r="M31" s="94"/>
      <c r="N31" s="95"/>
      <c r="O31" s="342">
        <f>G31*0.7</f>
        <v>0.7</v>
      </c>
      <c r="P31" s="343">
        <f t="shared" ref="P31:R31" si="14">H31*0.7</f>
        <v>0.82039999999999991</v>
      </c>
      <c r="Q31" s="343">
        <f t="shared" si="14"/>
        <v>0.82039999999999991</v>
      </c>
      <c r="R31" s="344">
        <f t="shared" si="14"/>
        <v>0.82039999999999991</v>
      </c>
      <c r="S31" s="137">
        <v>20</v>
      </c>
      <c r="T31" s="95"/>
      <c r="U31" s="66">
        <v>971.77777777777783</v>
      </c>
      <c r="V31" s="67">
        <v>860.66666666666663</v>
      </c>
      <c r="W31" s="67">
        <v>860.66666666666663</v>
      </c>
      <c r="X31" s="103">
        <v>860.66666666666663</v>
      </c>
      <c r="Y31" s="133">
        <v>13.055555555555555</v>
      </c>
      <c r="Z31" s="133"/>
      <c r="AA31" s="103"/>
      <c r="AB31" s="133"/>
      <c r="AC31" s="133"/>
      <c r="AD31" s="133"/>
      <c r="AE31" s="133">
        <v>31.54</v>
      </c>
      <c r="AF31" s="136"/>
      <c r="AG31" s="136">
        <v>2020</v>
      </c>
      <c r="AI31" s="163"/>
      <c r="AJ31" s="156" t="str">
        <f>C37</f>
        <v>R-H_Apt_RSDHET_N2</v>
      </c>
      <c r="AK31" s="156" t="str">
        <f>D37</f>
        <v>Residential District Heating Decentralized - SH + WH</v>
      </c>
      <c r="AL31" s="157" t="s">
        <v>16</v>
      </c>
      <c r="AM31" s="157" t="s">
        <v>482</v>
      </c>
      <c r="AN31" s="157"/>
      <c r="AO31" s="157" t="s">
        <v>320</v>
      </c>
    </row>
    <row r="32" spans="3:41" ht="15" x14ac:dyDescent="0.25">
      <c r="C32" s="354" t="str">
        <f>"R-H_Apt"&amp;"_"&amp;RIGHT(E32,6)&amp;"_HPN2"</f>
        <v>R-H_Apt_GASNAT_HPN2</v>
      </c>
      <c r="D32" s="73" t="s">
        <v>378</v>
      </c>
      <c r="E32" s="74" t="s">
        <v>451</v>
      </c>
      <c r="F32" s="74" t="s">
        <v>792</v>
      </c>
      <c r="G32" s="355">
        <v>1</v>
      </c>
      <c r="H32" s="356">
        <v>1</v>
      </c>
      <c r="I32" s="356">
        <v>1.032</v>
      </c>
      <c r="J32" s="357">
        <v>1.032</v>
      </c>
      <c r="K32" s="96"/>
      <c r="L32" s="97"/>
      <c r="M32" s="97"/>
      <c r="N32" s="98"/>
      <c r="O32" s="355">
        <f>G32*0.7</f>
        <v>0.7</v>
      </c>
      <c r="P32" s="356">
        <f t="shared" ref="P32" si="15">H32*0.7</f>
        <v>0.7</v>
      </c>
      <c r="Q32" s="356">
        <f t="shared" ref="Q32" si="16">I32*0.7</f>
        <v>0.72239999999999993</v>
      </c>
      <c r="R32" s="357">
        <f t="shared" ref="R32" si="17">J32*0.7</f>
        <v>0.72239999999999993</v>
      </c>
      <c r="S32" s="74">
        <v>20</v>
      </c>
      <c r="T32" s="98"/>
      <c r="U32" s="354">
        <v>1065.68</v>
      </c>
      <c r="V32" s="73">
        <v>1065.68</v>
      </c>
      <c r="W32" s="73">
        <v>1065.68</v>
      </c>
      <c r="X32" s="106">
        <v>1065.68</v>
      </c>
      <c r="Y32" s="111">
        <v>4.7</v>
      </c>
      <c r="Z32" s="111"/>
      <c r="AA32" s="106"/>
      <c r="AB32" s="111"/>
      <c r="AC32" s="111"/>
      <c r="AD32" s="111"/>
      <c r="AE32" s="111">
        <v>31.54</v>
      </c>
      <c r="AF32" s="114"/>
      <c r="AG32" s="114">
        <v>2020</v>
      </c>
      <c r="AI32" s="307"/>
      <c r="AJ32" s="151" t="str">
        <f t="shared" ref="AJ32:AK36" si="18">C39</f>
        <v>R-WH_Apt_RSDELC_N1</v>
      </c>
      <c r="AK32" s="151" t="str">
        <f t="shared" si="18"/>
        <v xml:space="preserve">Residential Electric Water Heater </v>
      </c>
      <c r="AL32" s="152" t="s">
        <v>16</v>
      </c>
      <c r="AM32" s="152" t="s">
        <v>482</v>
      </c>
      <c r="AN32" s="152"/>
      <c r="AO32" s="152" t="s">
        <v>320</v>
      </c>
    </row>
    <row r="33" spans="3:41" ht="15" x14ac:dyDescent="0.25">
      <c r="C33" s="80" t="s">
        <v>368</v>
      </c>
      <c r="D33" s="80"/>
      <c r="E33" s="81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1"/>
      <c r="T33" s="81"/>
      <c r="U33" s="80"/>
      <c r="V33" s="80"/>
      <c r="W33" s="80"/>
      <c r="X33" s="80"/>
      <c r="Y33" s="80"/>
      <c r="Z33" s="81"/>
      <c r="AA33" s="83"/>
      <c r="AB33" s="83"/>
      <c r="AC33" s="83"/>
      <c r="AD33" s="83"/>
      <c r="AE33" s="80"/>
      <c r="AF33" s="81"/>
      <c r="AG33" s="81"/>
      <c r="AI33" s="4"/>
      <c r="AJ33" s="153" t="str">
        <f t="shared" si="18"/>
        <v>R-WH_Apt_RENSOL_N1</v>
      </c>
      <c r="AK33" s="153" t="str">
        <f t="shared" si="18"/>
        <v xml:space="preserve">Residential Solar Water Heater </v>
      </c>
      <c r="AL33" s="154" t="s">
        <v>16</v>
      </c>
      <c r="AM33" s="154" t="s">
        <v>482</v>
      </c>
      <c r="AN33" s="154"/>
      <c r="AO33" s="154" t="s">
        <v>320</v>
      </c>
    </row>
    <row r="34" spans="3:41" ht="15" x14ac:dyDescent="0.25">
      <c r="C34" s="144" t="str">
        <f>"R-H_Apt"&amp;"_"&amp;RIGHT(E34,6)&amp;"_HHPN1"</f>
        <v>R-H_Apt_GASNAT_HHPN1</v>
      </c>
      <c r="D34" s="128" t="s">
        <v>402</v>
      </c>
      <c r="E34" s="172" t="s">
        <v>789</v>
      </c>
      <c r="F34" s="146" t="s">
        <v>792</v>
      </c>
      <c r="G34" s="355">
        <v>1</v>
      </c>
      <c r="H34" s="356">
        <v>1.048</v>
      </c>
      <c r="I34" s="356">
        <v>1.097</v>
      </c>
      <c r="J34" s="356">
        <v>1.161</v>
      </c>
      <c r="K34" s="96"/>
      <c r="L34" s="97"/>
      <c r="M34" s="97"/>
      <c r="N34" s="98"/>
      <c r="O34" s="355">
        <f>G34*0.7</f>
        <v>0.7</v>
      </c>
      <c r="P34" s="356">
        <f t="shared" ref="P34:R34" si="19">H34*0.7</f>
        <v>0.73360000000000003</v>
      </c>
      <c r="Q34" s="356">
        <f t="shared" si="19"/>
        <v>0.76789999999999992</v>
      </c>
      <c r="R34" s="357">
        <f t="shared" si="19"/>
        <v>0.81269999999999998</v>
      </c>
      <c r="S34" s="358">
        <v>20</v>
      </c>
      <c r="T34" s="359"/>
      <c r="U34" s="127">
        <v>2320</v>
      </c>
      <c r="V34" s="128">
        <v>1972</v>
      </c>
      <c r="W34" s="128">
        <v>1861</v>
      </c>
      <c r="X34" s="129">
        <v>1765</v>
      </c>
      <c r="Y34" s="365">
        <f>Y25+Y11</f>
        <v>8.2883317261330767</v>
      </c>
      <c r="Z34" s="131"/>
      <c r="AA34" s="132"/>
      <c r="AB34" s="132"/>
      <c r="AC34" s="132">
        <v>0.3</v>
      </c>
      <c r="AD34" s="113">
        <v>5</v>
      </c>
      <c r="AE34" s="130">
        <v>31.54</v>
      </c>
      <c r="AF34" s="131"/>
      <c r="AG34" s="131">
        <v>2020</v>
      </c>
      <c r="AI34" s="4"/>
      <c r="AJ34" s="153" t="str">
        <f t="shared" si="18"/>
        <v>R-WH_Apt_GASNAT_N1</v>
      </c>
      <c r="AK34" s="153" t="str">
        <f t="shared" si="18"/>
        <v xml:space="preserve">Residential Gas Water Heater </v>
      </c>
      <c r="AL34" s="154" t="s">
        <v>16</v>
      </c>
      <c r="AM34" s="154" t="s">
        <v>482</v>
      </c>
      <c r="AN34" s="154"/>
      <c r="AO34" s="154" t="s">
        <v>320</v>
      </c>
    </row>
    <row r="35" spans="3:41" ht="15" x14ac:dyDescent="0.25">
      <c r="C35" s="80" t="s">
        <v>379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  <c r="AI35" s="4"/>
      <c r="AJ35" s="153" t="str">
        <f t="shared" si="18"/>
        <v>R-WH_Apt_BIOWOO_N1</v>
      </c>
      <c r="AK35" s="153" t="str">
        <f t="shared" si="18"/>
        <v xml:space="preserve">Residential Biomass Water Heater </v>
      </c>
      <c r="AL35" s="154" t="s">
        <v>16</v>
      </c>
      <c r="AM35" s="154" t="s">
        <v>482</v>
      </c>
      <c r="AN35" s="154"/>
      <c r="AO35" s="154" t="s">
        <v>320</v>
      </c>
    </row>
    <row r="36" spans="3:41" ht="15.75" thickBot="1" x14ac:dyDescent="0.3">
      <c r="C36" s="66" t="str">
        <f>"R-H_Apt"&amp;"_"&amp;RIGHT(E36,6)&amp;"_N1"</f>
        <v>R-H_Apt_RSDHET_N1</v>
      </c>
      <c r="D36" s="67" t="s">
        <v>380</v>
      </c>
      <c r="E36" s="137" t="s">
        <v>790</v>
      </c>
      <c r="F36" s="68" t="s">
        <v>792</v>
      </c>
      <c r="G36" s="342">
        <v>1</v>
      </c>
      <c r="H36" s="343">
        <v>1</v>
      </c>
      <c r="I36" s="343">
        <v>1</v>
      </c>
      <c r="J36" s="344">
        <v>1</v>
      </c>
      <c r="K36" s="93"/>
      <c r="L36" s="94"/>
      <c r="M36" s="94"/>
      <c r="N36" s="95"/>
      <c r="O36" s="342">
        <v>1</v>
      </c>
      <c r="P36" s="343">
        <v>1</v>
      </c>
      <c r="Q36" s="343">
        <v>1</v>
      </c>
      <c r="R36" s="344">
        <v>1</v>
      </c>
      <c r="S36" s="99">
        <v>20</v>
      </c>
      <c r="T36" s="95"/>
      <c r="U36" s="66">
        <v>250</v>
      </c>
      <c r="V36" s="67">
        <v>250</v>
      </c>
      <c r="W36" s="67">
        <v>250</v>
      </c>
      <c r="X36" s="103">
        <v>250</v>
      </c>
      <c r="Y36" s="133">
        <v>15</v>
      </c>
      <c r="Z36" s="133"/>
      <c r="AA36" s="133"/>
      <c r="AB36" s="133"/>
      <c r="AC36" s="133"/>
      <c r="AD36" s="133"/>
      <c r="AE36" s="133">
        <v>31.54</v>
      </c>
      <c r="AF36" s="136"/>
      <c r="AG36" s="136">
        <v>2020</v>
      </c>
      <c r="AI36" s="163"/>
      <c r="AJ36" s="156" t="str">
        <f t="shared" si="18"/>
        <v>R-WH_Apt_OILLPG_N1</v>
      </c>
      <c r="AK36" s="156" t="str">
        <f t="shared" si="18"/>
        <v xml:space="preserve">Residential Liquid Petroleum Gas Water Heater </v>
      </c>
      <c r="AL36" s="157" t="s">
        <v>16</v>
      </c>
      <c r="AM36" s="157" t="s">
        <v>482</v>
      </c>
      <c r="AN36" s="157"/>
      <c r="AO36" s="157" t="s">
        <v>320</v>
      </c>
    </row>
    <row r="37" spans="3:41" ht="15" x14ac:dyDescent="0.25">
      <c r="C37" s="354" t="str">
        <f>"R-H_Apt"&amp;"_"&amp;RIGHT(E37,6)&amp;"_N2"</f>
        <v>R-H_Apt_RSDHET_N2</v>
      </c>
      <c r="D37" s="73" t="s">
        <v>381</v>
      </c>
      <c r="E37" s="74" t="s">
        <v>790</v>
      </c>
      <c r="F37" s="75" t="s">
        <v>792</v>
      </c>
      <c r="G37" s="355">
        <v>1</v>
      </c>
      <c r="H37" s="356">
        <v>1</v>
      </c>
      <c r="I37" s="356">
        <v>1</v>
      </c>
      <c r="J37" s="357">
        <v>1</v>
      </c>
      <c r="K37" s="96"/>
      <c r="L37" s="97"/>
      <c r="M37" s="97"/>
      <c r="N37" s="98"/>
      <c r="O37" s="355">
        <v>1</v>
      </c>
      <c r="P37" s="356">
        <v>1</v>
      </c>
      <c r="Q37" s="356">
        <v>1</v>
      </c>
      <c r="R37" s="357">
        <v>1</v>
      </c>
      <c r="S37" s="102">
        <v>20</v>
      </c>
      <c r="T37" s="98"/>
      <c r="U37" s="354">
        <v>250</v>
      </c>
      <c r="V37" s="73">
        <v>250</v>
      </c>
      <c r="W37" s="73">
        <v>250</v>
      </c>
      <c r="X37" s="106">
        <v>250</v>
      </c>
      <c r="Y37" s="110">
        <v>15</v>
      </c>
      <c r="Z37" s="110"/>
      <c r="AA37" s="110"/>
      <c r="AB37" s="110"/>
      <c r="AC37" s="110"/>
      <c r="AD37" s="110"/>
      <c r="AE37" s="111">
        <v>31.54</v>
      </c>
      <c r="AF37" s="114"/>
      <c r="AG37" s="114">
        <v>2020</v>
      </c>
      <c r="AI37" s="4"/>
      <c r="AJ37" s="153" t="str">
        <f>C45</f>
        <v>R-SC_Apt_RSDELC_N1</v>
      </c>
      <c r="AK37" s="153" t="str">
        <f>D45</f>
        <v>Residential Electric Air Conditioning</v>
      </c>
      <c r="AL37" s="152" t="s">
        <v>16</v>
      </c>
      <c r="AM37" s="152" t="s">
        <v>482</v>
      </c>
      <c r="AN37" s="152"/>
      <c r="AO37" s="152" t="s">
        <v>320</v>
      </c>
    </row>
    <row r="38" spans="3:41" x14ac:dyDescent="0.2">
      <c r="C38" s="80" t="s">
        <v>382</v>
      </c>
      <c r="D38" s="80"/>
      <c r="E38" s="81"/>
      <c r="F38" s="81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1"/>
      <c r="T38" s="81"/>
      <c r="U38" s="80"/>
      <c r="V38" s="80"/>
      <c r="W38" s="80"/>
      <c r="X38" s="80"/>
      <c r="Y38" s="80"/>
      <c r="Z38" s="81"/>
      <c r="AA38" s="83"/>
      <c r="AB38" s="83"/>
      <c r="AC38" s="83"/>
      <c r="AD38" s="83"/>
      <c r="AE38" s="80"/>
      <c r="AF38" s="81"/>
      <c r="AG38" s="81"/>
    </row>
    <row r="39" spans="3:41" x14ac:dyDescent="0.2">
      <c r="C39" s="76" t="str">
        <f>"R-WH_Apt"&amp;"_"&amp;RIGHT(E39,6)&amp;"_N1"</f>
        <v>R-WH_Apt_RSDELC_N1</v>
      </c>
      <c r="D39" s="67" t="s">
        <v>383</v>
      </c>
      <c r="E39" s="137" t="s">
        <v>448</v>
      </c>
      <c r="F39" s="67" t="s">
        <v>412</v>
      </c>
      <c r="G39" s="93"/>
      <c r="H39" s="94"/>
      <c r="I39" s="94"/>
      <c r="J39" s="95"/>
      <c r="K39" s="93"/>
      <c r="L39" s="94"/>
      <c r="M39" s="94"/>
      <c r="N39" s="95"/>
      <c r="O39" s="342">
        <v>1</v>
      </c>
      <c r="P39" s="343">
        <v>1</v>
      </c>
      <c r="Q39" s="343">
        <v>1</v>
      </c>
      <c r="R39" s="344">
        <v>1</v>
      </c>
      <c r="S39" s="99">
        <v>15</v>
      </c>
      <c r="T39" s="95"/>
      <c r="U39" s="67">
        <v>185</v>
      </c>
      <c r="V39" s="67">
        <v>185</v>
      </c>
      <c r="W39" s="67">
        <v>185</v>
      </c>
      <c r="X39" s="103">
        <v>185</v>
      </c>
      <c r="Y39" s="133">
        <v>25</v>
      </c>
      <c r="Z39" s="133"/>
      <c r="AA39" s="133"/>
      <c r="AB39" s="133"/>
      <c r="AC39" s="133"/>
      <c r="AD39" s="133"/>
      <c r="AE39" s="133">
        <v>31.54</v>
      </c>
      <c r="AF39" s="136"/>
      <c r="AG39" s="136">
        <v>2020</v>
      </c>
    </row>
    <row r="40" spans="3:41" x14ac:dyDescent="0.2">
      <c r="C40" s="70" t="str">
        <f t="shared" ref="C40:C43" si="20">"R-WH_Apt"&amp;"_"&amp;RIGHT(E40,6)&amp;"_N1"</f>
        <v>R-WH_Apt_RENSOL_N1</v>
      </c>
      <c r="D40" s="70" t="s">
        <v>384</v>
      </c>
      <c r="E40" s="71" t="s">
        <v>791</v>
      </c>
      <c r="F40" s="70" t="s">
        <v>412</v>
      </c>
      <c r="G40" s="91"/>
      <c r="H40" s="79"/>
      <c r="I40" s="79"/>
      <c r="J40" s="92"/>
      <c r="K40" s="91"/>
      <c r="L40" s="79"/>
      <c r="M40" s="79"/>
      <c r="N40" s="92"/>
      <c r="O40" s="339">
        <v>1</v>
      </c>
      <c r="P40" s="340">
        <v>1</v>
      </c>
      <c r="Q40" s="340">
        <v>1</v>
      </c>
      <c r="R40" s="341">
        <v>1</v>
      </c>
      <c r="S40" s="100">
        <v>25</v>
      </c>
      <c r="T40" s="104">
        <v>30</v>
      </c>
      <c r="U40" s="70">
        <v>1582.3760000000002</v>
      </c>
      <c r="V40" s="70">
        <v>1514.231</v>
      </c>
      <c r="W40" s="70">
        <v>1214.3930000000003</v>
      </c>
      <c r="X40" s="104">
        <v>1214.3930000000003</v>
      </c>
      <c r="Y40" s="110">
        <v>16.666666666666668</v>
      </c>
      <c r="Z40" s="110"/>
      <c r="AA40" s="110"/>
      <c r="AB40" s="110"/>
      <c r="AC40" s="110"/>
      <c r="AD40" s="110"/>
      <c r="AE40" s="110">
        <v>31.54</v>
      </c>
      <c r="AF40" s="113"/>
      <c r="AG40" s="113">
        <v>2020</v>
      </c>
    </row>
    <row r="41" spans="3:41" x14ac:dyDescent="0.2">
      <c r="C41" s="76" t="str">
        <f t="shared" si="20"/>
        <v>R-WH_Apt_GASNAT_N1</v>
      </c>
      <c r="D41" s="76" t="s">
        <v>386</v>
      </c>
      <c r="E41" s="77" t="s">
        <v>451</v>
      </c>
      <c r="F41" s="76" t="s">
        <v>412</v>
      </c>
      <c r="G41" s="89"/>
      <c r="H41" s="78"/>
      <c r="I41" s="78"/>
      <c r="J41" s="90"/>
      <c r="K41" s="89"/>
      <c r="L41" s="78"/>
      <c r="M41" s="78"/>
      <c r="N41" s="90"/>
      <c r="O41" s="336">
        <v>0.7</v>
      </c>
      <c r="P41" s="337">
        <v>0.7</v>
      </c>
      <c r="Q41" s="337">
        <v>0.7</v>
      </c>
      <c r="R41" s="338">
        <v>0.7</v>
      </c>
      <c r="S41" s="101">
        <v>20</v>
      </c>
      <c r="T41" s="90"/>
      <c r="U41" s="76">
        <v>62.01691785038426</v>
      </c>
      <c r="V41" s="76">
        <v>62.01691785038426</v>
      </c>
      <c r="W41" s="76">
        <v>62.01691785038426</v>
      </c>
      <c r="X41" s="105">
        <v>62.01691785038426</v>
      </c>
      <c r="Y41" s="109">
        <v>1.2295081967213115</v>
      </c>
      <c r="Z41" s="109"/>
      <c r="AA41" s="109"/>
      <c r="AB41" s="109"/>
      <c r="AC41" s="109"/>
      <c r="AD41" s="109"/>
      <c r="AE41" s="109">
        <v>31.54</v>
      </c>
      <c r="AF41" s="112"/>
      <c r="AG41" s="112">
        <v>2020</v>
      </c>
    </row>
    <row r="42" spans="3:41" x14ac:dyDescent="0.2">
      <c r="C42" s="70" t="str">
        <f t="shared" si="20"/>
        <v>R-WH_Apt_BIOWOO_N1</v>
      </c>
      <c r="D42" s="70" t="s">
        <v>385</v>
      </c>
      <c r="E42" s="71" t="s">
        <v>787</v>
      </c>
      <c r="F42" s="70" t="s">
        <v>412</v>
      </c>
      <c r="G42" s="91"/>
      <c r="H42" s="79"/>
      <c r="I42" s="79"/>
      <c r="J42" s="92"/>
      <c r="K42" s="91"/>
      <c r="L42" s="79"/>
      <c r="M42" s="79"/>
      <c r="N42" s="92"/>
      <c r="O42" s="339">
        <v>0.7</v>
      </c>
      <c r="P42" s="340">
        <v>0.7</v>
      </c>
      <c r="Q42" s="340">
        <v>0.7</v>
      </c>
      <c r="R42" s="341">
        <v>0.7</v>
      </c>
      <c r="S42" s="100">
        <v>20</v>
      </c>
      <c r="T42" s="92"/>
      <c r="U42" s="70">
        <v>211.49571428571429</v>
      </c>
      <c r="V42" s="70">
        <v>211.49571428571429</v>
      </c>
      <c r="W42" s="70">
        <v>211.49571428571429</v>
      </c>
      <c r="X42" s="104">
        <v>211.49571428571429</v>
      </c>
      <c r="Y42" s="110">
        <v>8.5714285714285712</v>
      </c>
      <c r="Z42" s="110"/>
      <c r="AA42" s="110"/>
      <c r="AB42" s="110"/>
      <c r="AC42" s="110"/>
      <c r="AD42" s="110"/>
      <c r="AE42" s="110">
        <v>31.54</v>
      </c>
      <c r="AF42" s="113"/>
      <c r="AG42" s="113">
        <v>2020</v>
      </c>
    </row>
    <row r="43" spans="3:41" x14ac:dyDescent="0.2">
      <c r="C43" s="76" t="str">
        <f t="shared" si="20"/>
        <v>R-WH_Apt_OILLPG_N1</v>
      </c>
      <c r="D43" s="138" t="s">
        <v>387</v>
      </c>
      <c r="E43" s="170" t="s">
        <v>452</v>
      </c>
      <c r="F43" s="138" t="s">
        <v>412</v>
      </c>
      <c r="G43" s="348"/>
      <c r="H43" s="349"/>
      <c r="I43" s="349"/>
      <c r="J43" s="150"/>
      <c r="K43" s="348"/>
      <c r="L43" s="349"/>
      <c r="M43" s="349"/>
      <c r="N43" s="150"/>
      <c r="O43" s="345">
        <v>0.7</v>
      </c>
      <c r="P43" s="346">
        <v>0.7</v>
      </c>
      <c r="Q43" s="346">
        <v>0.7</v>
      </c>
      <c r="R43" s="347">
        <v>0.7</v>
      </c>
      <c r="S43" s="149">
        <v>20</v>
      </c>
      <c r="T43" s="150"/>
      <c r="U43" s="138">
        <v>62.01691785038426</v>
      </c>
      <c r="V43" s="138">
        <v>62.01691785038426</v>
      </c>
      <c r="W43" s="138">
        <v>62.01691785038426</v>
      </c>
      <c r="X43" s="143">
        <v>62.01691785038426</v>
      </c>
      <c r="Y43" s="134">
        <v>1.2295081967213115</v>
      </c>
      <c r="Z43" s="134"/>
      <c r="AA43" s="134"/>
      <c r="AB43" s="134"/>
      <c r="AC43" s="134"/>
      <c r="AD43" s="134"/>
      <c r="AE43" s="134">
        <v>31.54</v>
      </c>
      <c r="AF43" s="139"/>
      <c r="AG43" s="139">
        <v>2020</v>
      </c>
    </row>
    <row r="44" spans="3:41" x14ac:dyDescent="0.2">
      <c r="C44" s="80" t="s">
        <v>388</v>
      </c>
      <c r="D44" s="80"/>
      <c r="E44" s="81"/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1"/>
      <c r="T44" s="81"/>
      <c r="U44" s="80"/>
      <c r="V44" s="80"/>
      <c r="W44" s="80"/>
      <c r="X44" s="80"/>
      <c r="Y44" s="80"/>
      <c r="Z44" s="81"/>
      <c r="AA44" s="83"/>
      <c r="AB44" s="83"/>
      <c r="AC44" s="83"/>
      <c r="AD44" s="83"/>
      <c r="AE44" s="80"/>
      <c r="AF44" s="81"/>
      <c r="AG44" s="81"/>
    </row>
    <row r="45" spans="3:41" x14ac:dyDescent="0.2">
      <c r="C45" s="76" t="str">
        <f>"R-SC_Apt"&amp;"_"&amp;RIGHT(E45,6)&amp;"_N1"</f>
        <v>R-SC_Apt_RSDELC_N1</v>
      </c>
      <c r="D45" s="145" t="s">
        <v>389</v>
      </c>
      <c r="E45" s="168" t="s">
        <v>448</v>
      </c>
      <c r="F45" s="169" t="s">
        <v>411</v>
      </c>
      <c r="G45" s="164"/>
      <c r="H45" s="165"/>
      <c r="I45" s="165"/>
      <c r="J45" s="165"/>
      <c r="K45" s="360">
        <v>1</v>
      </c>
      <c r="L45" s="361">
        <v>1.1559999999999999</v>
      </c>
      <c r="M45" s="361">
        <v>1.25</v>
      </c>
      <c r="N45" s="362">
        <v>1.25</v>
      </c>
      <c r="O45" s="165"/>
      <c r="P45" s="165"/>
      <c r="Q45" s="165"/>
      <c r="R45" s="148"/>
      <c r="S45" s="147">
        <v>20</v>
      </c>
      <c r="T45" s="148"/>
      <c r="U45" s="144">
        <v>873.99999999999977</v>
      </c>
      <c r="V45" s="145">
        <v>791.19999999999993</v>
      </c>
      <c r="W45" s="145">
        <v>754.39999999999986</v>
      </c>
      <c r="X45" s="146">
        <v>754.39999999999986</v>
      </c>
      <c r="Y45" s="141">
        <v>16.666666666666668</v>
      </c>
      <c r="Z45" s="141"/>
      <c r="AA45" s="141"/>
      <c r="AB45" s="141"/>
      <c r="AC45" s="141"/>
      <c r="AD45" s="141"/>
      <c r="AE45" s="141">
        <v>31.54</v>
      </c>
      <c r="AF45" s="140"/>
      <c r="AG45" s="140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700</v>
      </c>
      <c r="H50" s="64" t="s">
        <v>701</v>
      </c>
      <c r="I50" s="64" t="s">
        <v>702</v>
      </c>
      <c r="J50" s="64" t="s">
        <v>703</v>
      </c>
      <c r="K50" s="64" t="s">
        <v>704</v>
      </c>
      <c r="L50" s="64" t="s">
        <v>705</v>
      </c>
      <c r="M50" s="64" t="s">
        <v>706</v>
      </c>
      <c r="N50" s="64" t="s">
        <v>707</v>
      </c>
      <c r="O50" s="64" t="s">
        <v>708</v>
      </c>
      <c r="P50" s="64" t="s">
        <v>709</v>
      </c>
      <c r="Q50" s="64" t="s">
        <v>710</v>
      </c>
      <c r="R50" s="64" t="s">
        <v>711</v>
      </c>
      <c r="S50" s="65" t="s">
        <v>44</v>
      </c>
      <c r="T50" s="65" t="s">
        <v>330</v>
      </c>
      <c r="U50" s="64" t="s">
        <v>729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359</v>
      </c>
      <c r="AB50" s="64" t="s">
        <v>360</v>
      </c>
      <c r="AC50" s="64" t="s">
        <v>390</v>
      </c>
      <c r="AD50" s="64" t="s">
        <v>732</v>
      </c>
      <c r="AE50" s="64" t="s">
        <v>331</v>
      </c>
      <c r="AF50" s="64" t="s">
        <v>112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89" t="s">
        <v>336</v>
      </c>
      <c r="H51" s="390"/>
      <c r="I51" s="390"/>
      <c r="J51" s="391"/>
      <c r="K51" s="389" t="s">
        <v>337</v>
      </c>
      <c r="L51" s="390"/>
      <c r="M51" s="390"/>
      <c r="N51" s="391"/>
      <c r="O51" s="389" t="s">
        <v>338</v>
      </c>
      <c r="P51" s="390"/>
      <c r="Q51" s="390"/>
      <c r="R51" s="391"/>
      <c r="S51" s="389" t="s">
        <v>339</v>
      </c>
      <c r="T51" s="391"/>
      <c r="U51" s="383" t="s">
        <v>340</v>
      </c>
      <c r="V51" s="384"/>
      <c r="W51" s="384"/>
      <c r="X51" s="385"/>
      <c r="Y51" s="107"/>
      <c r="Z51" s="107"/>
      <c r="AA51" s="115" t="s">
        <v>670</v>
      </c>
      <c r="AB51" s="118" t="s">
        <v>670</v>
      </c>
      <c r="AC51" s="118" t="s">
        <v>670</v>
      </c>
      <c r="AD51" s="118" t="s">
        <v>731</v>
      </c>
      <c r="AE51" s="107" t="s">
        <v>127</v>
      </c>
      <c r="AF51" s="107" t="s">
        <v>341</v>
      </c>
      <c r="AG51" s="107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698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3" t="s">
        <v>314</v>
      </c>
      <c r="AJ52" s="303" t="s">
        <v>315</v>
      </c>
      <c r="AK52" s="303" t="s">
        <v>53</v>
      </c>
      <c r="AL52" s="303" t="s">
        <v>316</v>
      </c>
      <c r="AM52" s="303" t="s">
        <v>317</v>
      </c>
      <c r="AN52" s="303" t="s">
        <v>318</v>
      </c>
      <c r="AO52" s="303" t="s">
        <v>319</v>
      </c>
    </row>
    <row r="53" spans="3:41" ht="15" x14ac:dyDescent="0.25">
      <c r="C53" s="84" t="s">
        <v>57</v>
      </c>
      <c r="D53" s="85"/>
      <c r="E53" s="85"/>
      <c r="F53" s="86"/>
      <c r="G53" s="386" t="s">
        <v>56</v>
      </c>
      <c r="H53" s="387"/>
      <c r="I53" s="387"/>
      <c r="J53" s="388"/>
      <c r="K53" s="387" t="s">
        <v>56</v>
      </c>
      <c r="L53" s="387"/>
      <c r="M53" s="387"/>
      <c r="N53" s="388"/>
      <c r="O53" s="386" t="s">
        <v>56</v>
      </c>
      <c r="P53" s="387"/>
      <c r="Q53" s="387"/>
      <c r="R53" s="388"/>
      <c r="S53" s="386" t="s">
        <v>313</v>
      </c>
      <c r="T53" s="388"/>
      <c r="U53" s="386" t="s">
        <v>346</v>
      </c>
      <c r="V53" s="387"/>
      <c r="W53" s="387"/>
      <c r="X53" s="388"/>
      <c r="Y53" s="108" t="s">
        <v>347</v>
      </c>
      <c r="Z53" s="108" t="s">
        <v>348</v>
      </c>
      <c r="AA53" s="116" t="s">
        <v>56</v>
      </c>
      <c r="AB53" s="108" t="s">
        <v>56</v>
      </c>
      <c r="AC53" s="108" t="s">
        <v>56</v>
      </c>
      <c r="AD53" s="108"/>
      <c r="AE53" s="117" t="s">
        <v>349</v>
      </c>
      <c r="AF53" s="108" t="s">
        <v>56</v>
      </c>
      <c r="AG53" s="108" t="s">
        <v>350</v>
      </c>
      <c r="AI53" s="154" t="s">
        <v>49</v>
      </c>
      <c r="AJ53" s="153" t="str">
        <f>C54</f>
        <v>R-SH_Att_OILKER_N1</v>
      </c>
      <c r="AK53" s="153" t="str">
        <f>D54</f>
        <v>Residential Kerosene Heating Oil - New 1 SH</v>
      </c>
      <c r="AL53" s="154" t="s">
        <v>16</v>
      </c>
      <c r="AM53" s="154" t="s">
        <v>482</v>
      </c>
      <c r="AN53" s="154"/>
      <c r="AO53" s="154" t="s">
        <v>320</v>
      </c>
    </row>
    <row r="54" spans="3:41" ht="15" x14ac:dyDescent="0.25">
      <c r="C54" s="76" t="str">
        <f>"R-SH_Att"&amp;"_"&amp;RIGHT(E54,6)&amp;"_N1"</f>
        <v>R-SH_Att_OILKER_N1</v>
      </c>
      <c r="D54" s="76" t="s">
        <v>352</v>
      </c>
      <c r="E54" s="77" t="s">
        <v>782</v>
      </c>
      <c r="F54" s="76" t="s">
        <v>433</v>
      </c>
      <c r="G54" s="342">
        <v>1</v>
      </c>
      <c r="H54" s="343">
        <v>1</v>
      </c>
      <c r="I54" s="343">
        <v>1</v>
      </c>
      <c r="J54" s="344">
        <v>1</v>
      </c>
      <c r="K54" s="93"/>
      <c r="L54" s="94"/>
      <c r="M54" s="94"/>
      <c r="N54" s="95"/>
      <c r="O54" s="342"/>
      <c r="P54" s="343"/>
      <c r="Q54" s="343"/>
      <c r="R54" s="344"/>
      <c r="S54" s="99">
        <v>20</v>
      </c>
      <c r="T54" s="68"/>
      <c r="U54" s="66">
        <v>78.826086956521735</v>
      </c>
      <c r="V54" s="67">
        <v>78.826086956521735</v>
      </c>
      <c r="W54" s="67">
        <v>78.826086956521735</v>
      </c>
      <c r="X54" s="103">
        <v>78.826086956521735</v>
      </c>
      <c r="Y54" s="109">
        <v>1.3043478260869565</v>
      </c>
      <c r="Z54" s="112"/>
      <c r="AA54" s="89"/>
      <c r="AB54" s="119"/>
      <c r="AC54" s="119"/>
      <c r="AD54" s="119"/>
      <c r="AE54" s="109">
        <v>31.54</v>
      </c>
      <c r="AF54" s="112"/>
      <c r="AG54" s="112">
        <v>2020</v>
      </c>
      <c r="AI54" s="154"/>
      <c r="AJ54" s="153" t="str">
        <f t="shared" ref="AJ54:AJ64" si="21">C55</f>
        <v>R-H_Att_OILKER_N1</v>
      </c>
      <c r="AK54" s="153" t="str">
        <f t="shared" ref="AK54:AK64" si="22">D55</f>
        <v>Residential Kerosene Heating Oil - New 2 SH + WH</v>
      </c>
      <c r="AL54" s="154" t="s">
        <v>16</v>
      </c>
      <c r="AM54" s="154" t="s">
        <v>482</v>
      </c>
      <c r="AN54" s="154"/>
      <c r="AO54" s="154" t="s">
        <v>320</v>
      </c>
    </row>
    <row r="55" spans="3:41" ht="15" x14ac:dyDescent="0.25">
      <c r="C55" s="70" t="str">
        <f>"R-H_Att"&amp;"_"&amp;RIGHT(E55,6)&amp;"_N1"</f>
        <v>R-H_Att_OILKER_N1</v>
      </c>
      <c r="D55" s="70" t="s">
        <v>353</v>
      </c>
      <c r="E55" s="71" t="s">
        <v>782</v>
      </c>
      <c r="F55" s="70" t="s">
        <v>794</v>
      </c>
      <c r="G55" s="339">
        <v>1</v>
      </c>
      <c r="H55" s="340">
        <v>1</v>
      </c>
      <c r="I55" s="340">
        <v>1</v>
      </c>
      <c r="J55" s="341">
        <v>1</v>
      </c>
      <c r="K55" s="91"/>
      <c r="L55" s="79"/>
      <c r="M55" s="79"/>
      <c r="N55" s="92"/>
      <c r="O55" s="339">
        <f>G55*0.7</f>
        <v>0.7</v>
      </c>
      <c r="P55" s="340">
        <f t="shared" ref="P55:P57" si="23">H55*0.7</f>
        <v>0.7</v>
      </c>
      <c r="Q55" s="340">
        <f t="shared" ref="Q55:Q57" si="24">I55*0.7</f>
        <v>0.7</v>
      </c>
      <c r="R55" s="341">
        <f t="shared" ref="R55:R57" si="25">J55*0.7</f>
        <v>0.7</v>
      </c>
      <c r="S55" s="100">
        <v>20</v>
      </c>
      <c r="T55" s="72"/>
      <c r="U55" s="69">
        <v>82.767391304347825</v>
      </c>
      <c r="V55" s="70">
        <v>82.767391304347825</v>
      </c>
      <c r="W55" s="70">
        <v>82.767391304347825</v>
      </c>
      <c r="X55" s="104">
        <v>82.767391304347825</v>
      </c>
      <c r="Y55" s="110">
        <v>1.3043478260869565</v>
      </c>
      <c r="Z55" s="113"/>
      <c r="AA55" s="91"/>
      <c r="AB55" s="120"/>
      <c r="AC55" s="120"/>
      <c r="AD55" s="120"/>
      <c r="AE55" s="110">
        <v>31.54</v>
      </c>
      <c r="AF55" s="113"/>
      <c r="AG55" s="113">
        <v>2020</v>
      </c>
      <c r="AI55" s="154"/>
      <c r="AJ55" s="153" t="str">
        <f t="shared" si="21"/>
        <v>R-H_Att_OILKER_N2</v>
      </c>
      <c r="AK55" s="153" t="str">
        <f t="shared" si="22"/>
        <v>Residential Kerosene Heating Oil - New 3 SH+WH + Solar</v>
      </c>
      <c r="AL55" s="154" t="s">
        <v>16</v>
      </c>
      <c r="AM55" s="154" t="s">
        <v>482</v>
      </c>
      <c r="AN55" s="154"/>
      <c r="AO55" s="154" t="s">
        <v>320</v>
      </c>
    </row>
    <row r="56" spans="3:41" ht="15" x14ac:dyDescent="0.25">
      <c r="C56" s="76" t="str">
        <f>"R-H_Att"&amp;"_"&amp;RIGHT(E56,6)&amp;"_N2"</f>
        <v>R-H_Att_OILKER_N2</v>
      </c>
      <c r="D56" s="76" t="s">
        <v>354</v>
      </c>
      <c r="E56" s="77" t="s">
        <v>783</v>
      </c>
      <c r="F56" s="76" t="s">
        <v>794</v>
      </c>
      <c r="G56" s="336">
        <v>1</v>
      </c>
      <c r="H56" s="337">
        <v>1</v>
      </c>
      <c r="I56" s="337">
        <v>1</v>
      </c>
      <c r="J56" s="338">
        <v>1</v>
      </c>
      <c r="K56" s="89"/>
      <c r="L56" s="78"/>
      <c r="M56" s="78"/>
      <c r="N56" s="90"/>
      <c r="O56" s="336">
        <f>G56*0.7</f>
        <v>0.7</v>
      </c>
      <c r="P56" s="337">
        <f t="shared" si="23"/>
        <v>0.7</v>
      </c>
      <c r="Q56" s="337">
        <f t="shared" si="24"/>
        <v>0.7</v>
      </c>
      <c r="R56" s="338">
        <f t="shared" si="25"/>
        <v>0.7</v>
      </c>
      <c r="S56" s="101">
        <v>20</v>
      </c>
      <c r="T56" s="88"/>
      <c r="U56" s="87">
        <v>341.76736674638045</v>
      </c>
      <c r="V56" s="76">
        <v>315.88207178235166</v>
      </c>
      <c r="W56" s="76">
        <v>264.11148185429414</v>
      </c>
      <c r="X56" s="105">
        <v>264.11148185429414</v>
      </c>
      <c r="Y56" s="109">
        <v>14.38</v>
      </c>
      <c r="Z56" s="112"/>
      <c r="AA56" s="89">
        <v>0.22</v>
      </c>
      <c r="AB56" s="119"/>
      <c r="AC56" s="119"/>
      <c r="AD56" s="308">
        <v>5</v>
      </c>
      <c r="AE56" s="109">
        <v>31.54</v>
      </c>
      <c r="AF56" s="112"/>
      <c r="AG56" s="112">
        <v>2020</v>
      </c>
      <c r="AI56" s="154"/>
      <c r="AJ56" s="153" t="str">
        <f t="shared" si="21"/>
        <v>R-H_Att_OILKER_N3</v>
      </c>
      <c r="AK56" s="153" t="str">
        <f t="shared" si="22"/>
        <v>Residential Kerosene Heating Oil - New 3 SH+WH + Wood Stove</v>
      </c>
      <c r="AL56" s="155" t="s">
        <v>16</v>
      </c>
      <c r="AM56" s="155" t="s">
        <v>482</v>
      </c>
      <c r="AN56" s="154"/>
      <c r="AO56" s="154"/>
    </row>
    <row r="57" spans="3:41" ht="15" x14ac:dyDescent="0.25">
      <c r="C57" s="70" t="str">
        <f>"R-H_Att"&amp;"_"&amp;RIGHT(E57,6)&amp;"_N3"</f>
        <v>R-H_Att_OILKER_N3</v>
      </c>
      <c r="D57" s="70" t="s">
        <v>358</v>
      </c>
      <c r="E57" s="71" t="s">
        <v>784</v>
      </c>
      <c r="F57" s="70" t="s">
        <v>794</v>
      </c>
      <c r="G57" s="339">
        <v>1</v>
      </c>
      <c r="H57" s="340">
        <v>1.0249999999999999</v>
      </c>
      <c r="I57" s="340">
        <v>1.0249999999999999</v>
      </c>
      <c r="J57" s="341">
        <v>1.0249999999999999</v>
      </c>
      <c r="K57" s="91"/>
      <c r="L57" s="79"/>
      <c r="M57" s="79"/>
      <c r="N57" s="92"/>
      <c r="O57" s="339">
        <f>G57*0.7</f>
        <v>0.7</v>
      </c>
      <c r="P57" s="340">
        <f t="shared" si="23"/>
        <v>0.71749999999999992</v>
      </c>
      <c r="Q57" s="340">
        <f t="shared" si="24"/>
        <v>0.71749999999999992</v>
      </c>
      <c r="R57" s="341">
        <f t="shared" si="25"/>
        <v>0.71749999999999992</v>
      </c>
      <c r="S57" s="100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4">
        <v>93.035670457334589</v>
      </c>
      <c r="Y57" s="110">
        <v>5.3472429210134127</v>
      </c>
      <c r="Z57" s="113"/>
      <c r="AA57" s="91"/>
      <c r="AB57" s="120">
        <v>0.47</v>
      </c>
      <c r="AC57" s="120"/>
      <c r="AD57" s="113">
        <v>5</v>
      </c>
      <c r="AE57" s="110">
        <v>31.54</v>
      </c>
      <c r="AF57" s="113"/>
      <c r="AG57" s="113">
        <v>2020</v>
      </c>
      <c r="AI57" s="154"/>
      <c r="AJ57" s="153" t="str">
        <f t="shared" si="21"/>
        <v>R-SH_Att_GASNAT_N1</v>
      </c>
      <c r="AK57" s="153" t="str">
        <f t="shared" si="22"/>
        <v>Residential Natural Gas Heating - New 1 SH</v>
      </c>
      <c r="AL57" s="154" t="s">
        <v>16</v>
      </c>
      <c r="AM57" s="154" t="s">
        <v>482</v>
      </c>
      <c r="AN57" s="154"/>
      <c r="AO57" s="154" t="s">
        <v>320</v>
      </c>
    </row>
    <row r="58" spans="3:41" ht="15" x14ac:dyDescent="0.25">
      <c r="C58" s="76" t="str">
        <f>"R-SH_Att"&amp;"_"&amp;RIGHT(E58,6)&amp;"_N1"</f>
        <v>R-SH_Att_GASNAT_N1</v>
      </c>
      <c r="D58" s="76" t="s">
        <v>351</v>
      </c>
      <c r="E58" s="77" t="s">
        <v>451</v>
      </c>
      <c r="F58" s="76" t="s">
        <v>433</v>
      </c>
      <c r="G58" s="336">
        <v>1</v>
      </c>
      <c r="H58" s="337">
        <v>1</v>
      </c>
      <c r="I58" s="337">
        <v>1</v>
      </c>
      <c r="J58" s="338">
        <v>1</v>
      </c>
      <c r="K58" s="89"/>
      <c r="L58" s="78"/>
      <c r="M58" s="78"/>
      <c r="N58" s="90"/>
      <c r="O58" s="336"/>
      <c r="P58" s="337"/>
      <c r="Q58" s="337"/>
      <c r="R58" s="338"/>
      <c r="S58" s="101">
        <v>20</v>
      </c>
      <c r="T58" s="88"/>
      <c r="U58" s="87">
        <v>62.01691785038426</v>
      </c>
      <c r="V58" s="76">
        <v>62.01691785038426</v>
      </c>
      <c r="W58" s="76">
        <v>62.01691785038426</v>
      </c>
      <c r="X58" s="105">
        <v>62.01691785038426</v>
      </c>
      <c r="Y58" s="109">
        <v>1.2295081967213115</v>
      </c>
      <c r="Z58" s="112"/>
      <c r="AA58" s="89"/>
      <c r="AB58" s="119"/>
      <c r="AC58" s="119"/>
      <c r="AD58" s="119"/>
      <c r="AE58" s="109">
        <v>31.54</v>
      </c>
      <c r="AF58" s="112"/>
      <c r="AG58" s="112">
        <v>2020</v>
      </c>
      <c r="AI58" s="154"/>
      <c r="AJ58" s="153" t="str">
        <f t="shared" si="21"/>
        <v>R-H_Att_GASNAT_N1</v>
      </c>
      <c r="AK58" s="153" t="str">
        <f t="shared" si="22"/>
        <v>Residential Natural Gas Heating - New 2 SH + WH</v>
      </c>
      <c r="AL58" s="154" t="s">
        <v>16</v>
      </c>
      <c r="AM58" s="154" t="s">
        <v>482</v>
      </c>
      <c r="AN58" s="154"/>
      <c r="AO58" s="154" t="s">
        <v>320</v>
      </c>
    </row>
    <row r="59" spans="3:41" ht="15" x14ac:dyDescent="0.25">
      <c r="C59" s="70" t="str">
        <f>"R-H_Att"&amp;"_"&amp;RIGHT(E59,6)&amp;"_N1"</f>
        <v>R-H_Att_GASNAT_N1</v>
      </c>
      <c r="D59" s="70" t="s">
        <v>355</v>
      </c>
      <c r="E59" s="71" t="s">
        <v>451</v>
      </c>
      <c r="F59" s="70" t="s">
        <v>794</v>
      </c>
      <c r="G59" s="339">
        <v>1</v>
      </c>
      <c r="H59" s="340">
        <v>1</v>
      </c>
      <c r="I59" s="340">
        <v>1</v>
      </c>
      <c r="J59" s="341">
        <v>1</v>
      </c>
      <c r="K59" s="91"/>
      <c r="L59" s="79"/>
      <c r="M59" s="79"/>
      <c r="N59" s="92"/>
      <c r="O59" s="339">
        <f>G59*0.7</f>
        <v>0.7</v>
      </c>
      <c r="P59" s="340">
        <f t="shared" ref="P59:P61" si="26">H59*0.7</f>
        <v>0.7</v>
      </c>
      <c r="Q59" s="340">
        <f t="shared" ref="Q59:Q61" si="27">I59*0.7</f>
        <v>0.7</v>
      </c>
      <c r="R59" s="341">
        <f t="shared" ref="R59:R61" si="28">J59*0.7</f>
        <v>0.7</v>
      </c>
      <c r="S59" s="100">
        <v>20</v>
      </c>
      <c r="T59" s="72"/>
      <c r="U59" s="69">
        <v>65.117763742903477</v>
      </c>
      <c r="V59" s="70">
        <v>65.117763742903477</v>
      </c>
      <c r="W59" s="70">
        <v>65.117763742903477</v>
      </c>
      <c r="X59" s="104">
        <v>65.117763742903477</v>
      </c>
      <c r="Y59" s="110">
        <v>1.2295081967213115</v>
      </c>
      <c r="Z59" s="113"/>
      <c r="AA59" s="91"/>
      <c r="AB59" s="120"/>
      <c r="AC59" s="120"/>
      <c r="AD59" s="120"/>
      <c r="AE59" s="110">
        <v>31.54</v>
      </c>
      <c r="AF59" s="113"/>
      <c r="AG59" s="113">
        <v>2020</v>
      </c>
      <c r="AI59" s="154"/>
      <c r="AJ59" s="153" t="str">
        <f t="shared" si="21"/>
        <v>R-H_Att_GASNAT_N2</v>
      </c>
      <c r="AK59" s="153" t="str">
        <f t="shared" si="22"/>
        <v>Residential Natural Gas Heating - New 3 SH + WH + Solar</v>
      </c>
      <c r="AL59" s="154" t="s">
        <v>16</v>
      </c>
      <c r="AM59" s="154" t="s">
        <v>482</v>
      </c>
      <c r="AN59" s="154"/>
      <c r="AO59" s="154" t="s">
        <v>320</v>
      </c>
    </row>
    <row r="60" spans="3:41" ht="15" x14ac:dyDescent="0.25">
      <c r="C60" s="76" t="str">
        <f>"R-H_Att"&amp;"_"&amp;RIGHT(E60,6)&amp;"_N2"</f>
        <v>R-H_Att_GASNAT_N2</v>
      </c>
      <c r="D60" s="76" t="s">
        <v>356</v>
      </c>
      <c r="E60" s="77" t="s">
        <v>785</v>
      </c>
      <c r="F60" s="76" t="s">
        <v>794</v>
      </c>
      <c r="G60" s="336">
        <v>1</v>
      </c>
      <c r="H60" s="337">
        <v>1</v>
      </c>
      <c r="I60" s="337">
        <v>1</v>
      </c>
      <c r="J60" s="338">
        <v>1</v>
      </c>
      <c r="K60" s="89"/>
      <c r="L60" s="78"/>
      <c r="M60" s="78"/>
      <c r="N60" s="90"/>
      <c r="O60" s="336">
        <f>G60*0.7</f>
        <v>0.7</v>
      </c>
      <c r="P60" s="337">
        <f t="shared" si="26"/>
        <v>0.7</v>
      </c>
      <c r="Q60" s="337">
        <f t="shared" si="27"/>
        <v>0.7</v>
      </c>
      <c r="R60" s="338">
        <f t="shared" si="28"/>
        <v>0.7</v>
      </c>
      <c r="S60" s="101">
        <v>20</v>
      </c>
      <c r="T60" s="88"/>
      <c r="U60" s="87">
        <v>325.38126012155396</v>
      </c>
      <c r="V60" s="76">
        <v>300.73704094347181</v>
      </c>
      <c r="W60" s="76">
        <v>251.44860258730745</v>
      </c>
      <c r="X60" s="105">
        <v>251.44860258730745</v>
      </c>
      <c r="Y60" s="109">
        <v>14.316939890710385</v>
      </c>
      <c r="Z60" s="112"/>
      <c r="AA60" s="89">
        <v>0.22</v>
      </c>
      <c r="AB60" s="119"/>
      <c r="AC60" s="119"/>
      <c r="AD60" s="308">
        <v>5</v>
      </c>
      <c r="AE60" s="109">
        <v>31.54</v>
      </c>
      <c r="AF60" s="112"/>
      <c r="AG60" s="112">
        <v>2020</v>
      </c>
      <c r="AI60" s="154"/>
      <c r="AJ60" s="153" t="str">
        <f t="shared" si="21"/>
        <v>R-H_Att_GASNAT_N3</v>
      </c>
      <c r="AK60" s="153" t="str">
        <f t="shared" si="22"/>
        <v>Residential Natural Gas Heating - New 4 SH + WH + Wood Stove</v>
      </c>
      <c r="AL60" s="154" t="s">
        <v>16</v>
      </c>
      <c r="AM60" s="154" t="s">
        <v>482</v>
      </c>
      <c r="AN60" s="154"/>
      <c r="AO60" s="154" t="s">
        <v>320</v>
      </c>
    </row>
    <row r="61" spans="3:41" ht="15" x14ac:dyDescent="0.25">
      <c r="C61" s="70" t="str">
        <f>"R-H_Att"&amp;"_"&amp;RIGHT(E61,6)&amp;"_N3"</f>
        <v>R-H_Att_GASNAT_N3</v>
      </c>
      <c r="D61" s="70" t="s">
        <v>357</v>
      </c>
      <c r="E61" s="71" t="s">
        <v>786</v>
      </c>
      <c r="F61" s="70" t="s">
        <v>794</v>
      </c>
      <c r="G61" s="339">
        <v>1</v>
      </c>
      <c r="H61" s="340">
        <v>1.0249999999999999</v>
      </c>
      <c r="I61" s="340">
        <v>1.0249999999999999</v>
      </c>
      <c r="J61" s="341">
        <v>1.0249999999999999</v>
      </c>
      <c r="K61" s="91"/>
      <c r="L61" s="79"/>
      <c r="M61" s="79"/>
      <c r="N61" s="92"/>
      <c r="O61" s="339">
        <f>G61*0.7</f>
        <v>0.7</v>
      </c>
      <c r="P61" s="340">
        <f t="shared" si="26"/>
        <v>0.71749999999999992</v>
      </c>
      <c r="Q61" s="340">
        <f t="shared" si="27"/>
        <v>0.71749999999999992</v>
      </c>
      <c r="R61" s="341">
        <f t="shared" si="28"/>
        <v>0.71749999999999992</v>
      </c>
      <c r="S61" s="100">
        <v>20</v>
      </c>
      <c r="T61" s="72"/>
      <c r="U61" s="69">
        <v>89.356293659586896</v>
      </c>
      <c r="V61" s="70">
        <v>89.356293659586896</v>
      </c>
      <c r="W61" s="70">
        <v>89.356293659586896</v>
      </c>
      <c r="X61" s="104">
        <v>89.356293659586896</v>
      </c>
      <c r="Y61" s="110">
        <v>5.3472429210134127</v>
      </c>
      <c r="Z61" s="113"/>
      <c r="AA61" s="91"/>
      <c r="AB61" s="120">
        <v>0.47</v>
      </c>
      <c r="AC61" s="120"/>
      <c r="AD61" s="113">
        <v>5</v>
      </c>
      <c r="AE61" s="110">
        <v>31.54</v>
      </c>
      <c r="AF61" s="113"/>
      <c r="AG61" s="113">
        <v>2020</v>
      </c>
      <c r="AI61" s="154"/>
      <c r="AJ61" s="153" t="str">
        <f t="shared" si="21"/>
        <v>R-SH_Att_OILLPG_N1</v>
      </c>
      <c r="AK61" s="153" t="str">
        <f t="shared" si="22"/>
        <v>Residential Liquid Petroleum Gas- New 1 SH</v>
      </c>
      <c r="AL61" s="154" t="s">
        <v>16</v>
      </c>
      <c r="AM61" s="154" t="s">
        <v>482</v>
      </c>
      <c r="AN61" s="154"/>
      <c r="AO61" s="154" t="s">
        <v>320</v>
      </c>
    </row>
    <row r="62" spans="3:41" ht="15" x14ac:dyDescent="0.25">
      <c r="C62" s="76" t="str">
        <f>"R-SH_Att"&amp;"_"&amp;RIGHT(E62,6)&amp;"_N1"</f>
        <v>R-SH_Att_OILLPG_N1</v>
      </c>
      <c r="D62" s="76" t="s">
        <v>361</v>
      </c>
      <c r="E62" s="77" t="s">
        <v>452</v>
      </c>
      <c r="F62" s="76" t="s">
        <v>433</v>
      </c>
      <c r="G62" s="336">
        <v>1</v>
      </c>
      <c r="H62" s="337">
        <v>1</v>
      </c>
      <c r="I62" s="337">
        <v>1</v>
      </c>
      <c r="J62" s="338">
        <v>1</v>
      </c>
      <c r="K62" s="89"/>
      <c r="L62" s="78"/>
      <c r="M62" s="78"/>
      <c r="N62" s="90"/>
      <c r="O62" s="336"/>
      <c r="P62" s="337"/>
      <c r="Q62" s="337"/>
      <c r="R62" s="338"/>
      <c r="S62" s="101">
        <v>20</v>
      </c>
      <c r="T62" s="88"/>
      <c r="U62" s="87">
        <v>62.01691785038426</v>
      </c>
      <c r="V62" s="76">
        <v>62.01691785038426</v>
      </c>
      <c r="W62" s="76">
        <v>62.01691785038426</v>
      </c>
      <c r="X62" s="105">
        <v>62.01691785038426</v>
      </c>
      <c r="Y62" s="109">
        <v>1.2295081967213115</v>
      </c>
      <c r="Z62" s="112"/>
      <c r="AA62" s="89"/>
      <c r="AB62" s="119"/>
      <c r="AC62" s="119"/>
      <c r="AD62" s="119"/>
      <c r="AE62" s="109">
        <v>31.54</v>
      </c>
      <c r="AF62" s="112"/>
      <c r="AG62" s="112">
        <v>2020</v>
      </c>
      <c r="AI62" s="154"/>
      <c r="AJ62" s="153" t="str">
        <f t="shared" si="21"/>
        <v>R-H_Att_OILLPG_N1</v>
      </c>
      <c r="AK62" s="153" t="str">
        <f t="shared" si="22"/>
        <v>Residential Liquid Petroleum Gas- New 2 SH + WH</v>
      </c>
      <c r="AL62" s="154" t="s">
        <v>16</v>
      </c>
      <c r="AM62" s="154" t="s">
        <v>482</v>
      </c>
      <c r="AN62" s="154"/>
      <c r="AO62" s="154" t="s">
        <v>320</v>
      </c>
    </row>
    <row r="63" spans="3:41" ht="15" x14ac:dyDescent="0.25">
      <c r="C63" s="70" t="str">
        <f>"R-H_Att"&amp;"_"&amp;RIGHT(E63,6)&amp;"_N1"</f>
        <v>R-H_Att_OILLPG_N1</v>
      </c>
      <c r="D63" s="70" t="s">
        <v>362</v>
      </c>
      <c r="E63" s="71" t="s">
        <v>452</v>
      </c>
      <c r="F63" s="70" t="s">
        <v>794</v>
      </c>
      <c r="G63" s="339">
        <v>1</v>
      </c>
      <c r="H63" s="340">
        <v>1</v>
      </c>
      <c r="I63" s="340">
        <v>1</v>
      </c>
      <c r="J63" s="341">
        <v>1</v>
      </c>
      <c r="K63" s="91"/>
      <c r="L63" s="79"/>
      <c r="M63" s="79"/>
      <c r="N63" s="92"/>
      <c r="O63" s="339">
        <f>G63*0.7</f>
        <v>0.7</v>
      </c>
      <c r="P63" s="340">
        <f t="shared" ref="P63" si="29">H63*0.7</f>
        <v>0.7</v>
      </c>
      <c r="Q63" s="340">
        <f t="shared" ref="Q63" si="30">I63*0.7</f>
        <v>0.7</v>
      </c>
      <c r="R63" s="341">
        <f t="shared" ref="R63" si="31">J63*0.7</f>
        <v>0.7</v>
      </c>
      <c r="S63" s="100">
        <v>20</v>
      </c>
      <c r="T63" s="72"/>
      <c r="U63" s="69">
        <v>65.117763742903477</v>
      </c>
      <c r="V63" s="70">
        <v>65.117763742903477</v>
      </c>
      <c r="W63" s="70">
        <v>65.117763742903477</v>
      </c>
      <c r="X63" s="104">
        <v>65.117763742903477</v>
      </c>
      <c r="Y63" s="110">
        <v>1.2295081967213115</v>
      </c>
      <c r="Z63" s="113"/>
      <c r="AA63" s="91"/>
      <c r="AB63" s="120"/>
      <c r="AC63" s="120"/>
      <c r="AD63" s="120"/>
      <c r="AE63" s="110">
        <v>31.54</v>
      </c>
      <c r="AF63" s="113"/>
      <c r="AG63" s="113">
        <v>2020</v>
      </c>
      <c r="AI63" s="154"/>
      <c r="AJ63" s="153" t="str">
        <f t="shared" si="21"/>
        <v>R-SH_Att_BIOWOO_N1</v>
      </c>
      <c r="AK63" s="153" t="str">
        <f t="shared" si="22"/>
        <v>Residential Biomass Boiler - New 1 SH</v>
      </c>
      <c r="AL63" s="154" t="s">
        <v>16</v>
      </c>
      <c r="AM63" s="154" t="s">
        <v>482</v>
      </c>
      <c r="AN63" s="154"/>
      <c r="AO63" s="154" t="s">
        <v>320</v>
      </c>
    </row>
    <row r="64" spans="3:41" ht="15.75" thickBot="1" x14ac:dyDescent="0.3">
      <c r="C64" s="76" t="str">
        <f>"R-SH_Att"&amp;"_"&amp;RIGHT(E64,6)&amp;"_N1"</f>
        <v>R-SH_Att_BIOWOO_N1</v>
      </c>
      <c r="D64" s="76" t="s">
        <v>363</v>
      </c>
      <c r="E64" s="77" t="s">
        <v>787</v>
      </c>
      <c r="F64" s="76" t="s">
        <v>433</v>
      </c>
      <c r="G64" s="336">
        <v>1</v>
      </c>
      <c r="H64" s="337">
        <v>1</v>
      </c>
      <c r="I64" s="337">
        <v>1</v>
      </c>
      <c r="J64" s="338">
        <v>1</v>
      </c>
      <c r="K64" s="89"/>
      <c r="L64" s="78"/>
      <c r="M64" s="78"/>
      <c r="N64" s="90"/>
      <c r="O64" s="336"/>
      <c r="P64" s="337"/>
      <c r="Q64" s="337"/>
      <c r="R64" s="338"/>
      <c r="S64" s="101">
        <v>20</v>
      </c>
      <c r="T64" s="88"/>
      <c r="U64" s="87">
        <v>211.49571428571429</v>
      </c>
      <c r="V64" s="76">
        <v>211.49571428571429</v>
      </c>
      <c r="W64" s="76">
        <v>211.49571428571429</v>
      </c>
      <c r="X64" s="105">
        <v>211.49571428571429</v>
      </c>
      <c r="Y64" s="109">
        <v>8.5714285714285712</v>
      </c>
      <c r="Z64" s="112"/>
      <c r="AA64" s="89"/>
      <c r="AB64" s="119"/>
      <c r="AC64" s="119"/>
      <c r="AD64" s="119"/>
      <c r="AE64" s="109">
        <v>31.54</v>
      </c>
      <c r="AF64" s="112"/>
      <c r="AG64" s="112">
        <v>2020</v>
      </c>
      <c r="AI64" s="157"/>
      <c r="AJ64" s="156" t="str">
        <f t="shared" si="21"/>
        <v>R-H_Att_BIOWOO_N1</v>
      </c>
      <c r="AK64" s="156" t="str">
        <f t="shared" si="22"/>
        <v>Residential Biomass Boiler - New 2 SH + WH</v>
      </c>
      <c r="AL64" s="157" t="s">
        <v>16</v>
      </c>
      <c r="AM64" s="157" t="s">
        <v>482</v>
      </c>
      <c r="AN64" s="157"/>
      <c r="AO64" s="157" t="s">
        <v>320</v>
      </c>
    </row>
    <row r="65" spans="3:41" ht="15.75" thickBot="1" x14ac:dyDescent="0.3">
      <c r="C65" s="73" t="str">
        <f>"R-H_Att"&amp;"_"&amp;RIGHT(E65,6)&amp;"_N1"</f>
        <v>R-H_Att_BIOWOO_N1</v>
      </c>
      <c r="D65" s="73" t="s">
        <v>364</v>
      </c>
      <c r="E65" s="74" t="s">
        <v>787</v>
      </c>
      <c r="F65" s="73" t="s">
        <v>794</v>
      </c>
      <c r="G65" s="339">
        <v>1</v>
      </c>
      <c r="H65" s="340">
        <v>1</v>
      </c>
      <c r="I65" s="340">
        <v>1</v>
      </c>
      <c r="J65" s="341">
        <v>1</v>
      </c>
      <c r="K65" s="91"/>
      <c r="L65" s="79"/>
      <c r="M65" s="79"/>
      <c r="N65" s="92"/>
      <c r="O65" s="339">
        <f>G65*0.7</f>
        <v>0.7</v>
      </c>
      <c r="P65" s="340">
        <f>H65*0.7</f>
        <v>0.7</v>
      </c>
      <c r="Q65" s="340">
        <f>I65*0.7</f>
        <v>0.7</v>
      </c>
      <c r="R65" s="341">
        <f>J65*0.7</f>
        <v>0.7</v>
      </c>
      <c r="S65" s="102">
        <v>20</v>
      </c>
      <c r="T65" s="75"/>
      <c r="U65" s="69">
        <v>211.49571428571429</v>
      </c>
      <c r="V65" s="70">
        <v>211.49571428571429</v>
      </c>
      <c r="W65" s="70">
        <v>211.49571428571429</v>
      </c>
      <c r="X65" s="104">
        <v>211.49571428571429</v>
      </c>
      <c r="Y65" s="111">
        <v>8.5714285714285712</v>
      </c>
      <c r="Z65" s="114"/>
      <c r="AA65" s="96"/>
      <c r="AB65" s="121"/>
      <c r="AC65" s="121"/>
      <c r="AD65" s="121"/>
      <c r="AE65" s="111">
        <v>31.54</v>
      </c>
      <c r="AF65" s="113"/>
      <c r="AG65" s="114">
        <v>2020</v>
      </c>
      <c r="AI65" s="158"/>
      <c r="AJ65" s="159" t="str">
        <f>C67</f>
        <v>R-SH_Att_RSDELC_N1</v>
      </c>
      <c r="AK65" s="159" t="str">
        <f>D67</f>
        <v>Residential Electric Heater - New 1 SH</v>
      </c>
      <c r="AL65" s="158" t="s">
        <v>16</v>
      </c>
      <c r="AM65" s="158" t="s">
        <v>482</v>
      </c>
      <c r="AN65" s="158"/>
      <c r="AO65" s="158" t="s">
        <v>320</v>
      </c>
    </row>
    <row r="66" spans="3:41" ht="15" x14ac:dyDescent="0.25">
      <c r="C66" s="80" t="s">
        <v>365</v>
      </c>
      <c r="D66" s="80"/>
      <c r="E66" s="81"/>
      <c r="F66" s="81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1"/>
      <c r="T66" s="81"/>
      <c r="U66" s="80"/>
      <c r="V66" s="80"/>
      <c r="W66" s="80"/>
      <c r="X66" s="80"/>
      <c r="Y66" s="80"/>
      <c r="Z66" s="81"/>
      <c r="AA66" s="83"/>
      <c r="AB66" s="83"/>
      <c r="AC66" s="83"/>
      <c r="AD66" s="83"/>
      <c r="AE66" s="80"/>
      <c r="AF66" s="81"/>
      <c r="AG66" s="81"/>
      <c r="AI66" s="152"/>
      <c r="AJ66" s="151" t="str">
        <f t="shared" ref="AJ66:AK72" si="32">C69</f>
        <v>R-SH_Att_RSDELC_HPN1</v>
      </c>
      <c r="AK66" s="151" t="str">
        <f t="shared" si="32"/>
        <v>Residential Electric Heat Pump - Air to Air - SH</v>
      </c>
      <c r="AL66" s="152" t="s">
        <v>16</v>
      </c>
      <c r="AM66" s="152" t="s">
        <v>482</v>
      </c>
      <c r="AN66" s="152"/>
      <c r="AO66" s="152" t="s">
        <v>320</v>
      </c>
    </row>
    <row r="67" spans="3:41" ht="15" x14ac:dyDescent="0.25">
      <c r="C67" s="76" t="str">
        <f>"R-SH_Att"&amp;"_"&amp;RIGHT(E67,6)&amp;"_N1"</f>
        <v>R-SH_Att_RSDELC_N1</v>
      </c>
      <c r="D67" s="70" t="s">
        <v>366</v>
      </c>
      <c r="E67" s="71" t="s">
        <v>448</v>
      </c>
      <c r="F67" s="70" t="s">
        <v>433</v>
      </c>
      <c r="G67" s="351">
        <v>1</v>
      </c>
      <c r="H67" s="352">
        <v>1</v>
      </c>
      <c r="I67" s="352">
        <v>1</v>
      </c>
      <c r="J67" s="353">
        <v>1</v>
      </c>
      <c r="K67" s="122"/>
      <c r="L67" s="123"/>
      <c r="M67" s="123"/>
      <c r="N67" s="124"/>
      <c r="O67" s="122"/>
      <c r="P67" s="123"/>
      <c r="Q67" s="123"/>
      <c r="R67" s="124"/>
      <c r="S67" s="125">
        <v>15</v>
      </c>
      <c r="T67" s="126"/>
      <c r="U67" s="127">
        <v>185</v>
      </c>
      <c r="V67" s="128">
        <v>185</v>
      </c>
      <c r="W67" s="128">
        <v>185</v>
      </c>
      <c r="X67" s="129">
        <v>185</v>
      </c>
      <c r="Y67" s="130">
        <v>25</v>
      </c>
      <c r="Z67" s="131"/>
      <c r="AA67" s="132"/>
      <c r="AB67" s="132"/>
      <c r="AC67" s="132"/>
      <c r="AD67" s="132"/>
      <c r="AE67" s="130">
        <v>31.54</v>
      </c>
      <c r="AF67" s="113"/>
      <c r="AG67" s="131">
        <v>2020</v>
      </c>
      <c r="AI67" s="154"/>
      <c r="AJ67" s="153" t="str">
        <f t="shared" si="32"/>
        <v>R-HC_Att_RSDELC_HPN1</v>
      </c>
      <c r="AK67" s="153" t="str">
        <f t="shared" si="32"/>
        <v>Residential Electric Heat Pump - Air to Air - SH + SC</v>
      </c>
      <c r="AL67" s="154" t="s">
        <v>16</v>
      </c>
      <c r="AM67" s="154" t="s">
        <v>482</v>
      </c>
      <c r="AN67" s="154"/>
      <c r="AO67" s="154" t="s">
        <v>320</v>
      </c>
    </row>
    <row r="68" spans="3:41" ht="15" x14ac:dyDescent="0.25">
      <c r="C68" s="80" t="s">
        <v>367</v>
      </c>
      <c r="D68" s="80"/>
      <c r="E68" s="81"/>
      <c r="F68" s="81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1"/>
      <c r="T68" s="81"/>
      <c r="U68" s="80"/>
      <c r="V68" s="80"/>
      <c r="W68" s="80"/>
      <c r="X68" s="80"/>
      <c r="Y68" s="80"/>
      <c r="Z68" s="81"/>
      <c r="AA68" s="83"/>
      <c r="AB68" s="83"/>
      <c r="AC68" s="83"/>
      <c r="AD68" s="83"/>
      <c r="AE68" s="80"/>
      <c r="AF68" s="81"/>
      <c r="AG68" s="81"/>
      <c r="AI68" s="154"/>
      <c r="AJ68" s="153" t="str">
        <f t="shared" si="32"/>
        <v>R-SH_Att_RSDELC_HPN2</v>
      </c>
      <c r="AK68" s="153" t="str">
        <f t="shared" si="32"/>
        <v>Residential Electric Heat Pump - Air to Water - SH</v>
      </c>
      <c r="AL68" s="154" t="s">
        <v>16</v>
      </c>
      <c r="AM68" s="154" t="s">
        <v>482</v>
      </c>
      <c r="AN68" s="154"/>
      <c r="AO68" s="154" t="s">
        <v>320</v>
      </c>
    </row>
    <row r="69" spans="3:41" ht="15" x14ac:dyDescent="0.25">
      <c r="C69" s="76" t="str">
        <f>"R-SH_Att"&amp;"_"&amp;RIGHT(E69,6)&amp;"_HPN1"</f>
        <v>R-SH_Att_RSDELC_HPN1</v>
      </c>
      <c r="D69" s="76" t="s">
        <v>369</v>
      </c>
      <c r="E69" s="77" t="s">
        <v>448</v>
      </c>
      <c r="F69" s="76" t="s">
        <v>433</v>
      </c>
      <c r="G69" s="342">
        <v>1</v>
      </c>
      <c r="H69" s="343">
        <v>1.1559999999999999</v>
      </c>
      <c r="I69" s="343">
        <v>1.25</v>
      </c>
      <c r="J69" s="344">
        <v>1.25</v>
      </c>
      <c r="K69" s="342"/>
      <c r="L69" s="343"/>
      <c r="M69" s="343"/>
      <c r="N69" s="344"/>
      <c r="O69" s="93"/>
      <c r="P69" s="94"/>
      <c r="Q69" s="94"/>
      <c r="R69" s="95"/>
      <c r="S69" s="101">
        <v>20</v>
      </c>
      <c r="T69" s="78"/>
      <c r="U69" s="87">
        <v>606.94444444444434</v>
      </c>
      <c r="V69" s="76">
        <v>549.44444444444434</v>
      </c>
      <c r="W69" s="76">
        <v>523.8888888888888</v>
      </c>
      <c r="X69" s="105">
        <v>523.8888888888888</v>
      </c>
      <c r="Y69" s="133">
        <v>16.666666666666668</v>
      </c>
      <c r="Z69" s="133"/>
      <c r="AA69" s="133"/>
      <c r="AB69" s="133"/>
      <c r="AC69" s="133"/>
      <c r="AD69" s="133"/>
      <c r="AE69" s="133">
        <v>31.54</v>
      </c>
      <c r="AF69" s="112"/>
      <c r="AG69" s="112">
        <v>2020</v>
      </c>
      <c r="AI69" s="154"/>
      <c r="AJ69" s="153" t="str">
        <f t="shared" si="32"/>
        <v>R-H_Att_RSDELC_HPN1</v>
      </c>
      <c r="AK69" s="153" t="str">
        <f t="shared" si="32"/>
        <v>Residential Electric Heat Pump - Air to Water - SH + WH</v>
      </c>
      <c r="AL69" s="154" t="s">
        <v>16</v>
      </c>
      <c r="AM69" s="154" t="s">
        <v>482</v>
      </c>
      <c r="AN69" s="154"/>
      <c r="AO69" s="154" t="s">
        <v>320</v>
      </c>
    </row>
    <row r="70" spans="3:41" ht="15" x14ac:dyDescent="0.25">
      <c r="C70" s="76" t="str">
        <f>"R-HC_Att"&amp;"_"&amp;RIGHT(E70,6)&amp;"_HPN1"</f>
        <v>R-HC_Att_RSDELC_HPN1</v>
      </c>
      <c r="D70" s="70" t="s">
        <v>370</v>
      </c>
      <c r="E70" s="71" t="s">
        <v>448</v>
      </c>
      <c r="F70" s="70" t="s">
        <v>795</v>
      </c>
      <c r="G70" s="339">
        <v>1</v>
      </c>
      <c r="H70" s="340">
        <v>1.1559999999999999</v>
      </c>
      <c r="I70" s="340">
        <v>1.25</v>
      </c>
      <c r="J70" s="341">
        <v>1.25</v>
      </c>
      <c r="K70" s="339">
        <v>1</v>
      </c>
      <c r="L70" s="340">
        <v>1.1559999999999999</v>
      </c>
      <c r="M70" s="340">
        <v>1.25</v>
      </c>
      <c r="N70" s="341">
        <v>1.25</v>
      </c>
      <c r="O70" s="91"/>
      <c r="P70" s="79"/>
      <c r="Q70" s="79"/>
      <c r="R70" s="92"/>
      <c r="S70" s="100">
        <v>20</v>
      </c>
      <c r="T70" s="79"/>
      <c r="U70" s="69">
        <v>637.29166666666663</v>
      </c>
      <c r="V70" s="70">
        <v>576.91666666666663</v>
      </c>
      <c r="W70" s="70">
        <v>550.08333333333326</v>
      </c>
      <c r="X70" s="104">
        <v>550.08333333333326</v>
      </c>
      <c r="Y70" s="110">
        <v>16.666666666666668</v>
      </c>
      <c r="Z70" s="110"/>
      <c r="AA70" s="110"/>
      <c r="AB70" s="110"/>
      <c r="AC70" s="110"/>
      <c r="AD70" s="110"/>
      <c r="AE70" s="110">
        <v>31.54</v>
      </c>
      <c r="AF70" s="113"/>
      <c r="AG70" s="113">
        <v>2020</v>
      </c>
      <c r="AI70" s="304"/>
      <c r="AJ70" s="153" t="str">
        <f t="shared" si="32"/>
        <v>R-H_Att_RENSOL_HPN2</v>
      </c>
      <c r="AK70" s="153" t="str">
        <f t="shared" si="32"/>
        <v>Residential Electric Heat Pump - Air to Water - SH + WH + Solar</v>
      </c>
      <c r="AL70" s="154" t="s">
        <v>16</v>
      </c>
      <c r="AM70" s="154" t="s">
        <v>482</v>
      </c>
      <c r="AN70" s="154"/>
      <c r="AO70" s="154" t="s">
        <v>320</v>
      </c>
    </row>
    <row r="71" spans="3:41" ht="15" x14ac:dyDescent="0.25">
      <c r="C71" s="76" t="str">
        <f>"R-SH_Att"&amp;"_"&amp;RIGHT(E71,6)&amp;"_HPN2"</f>
        <v>R-SH_Att_RSDELC_HPN2</v>
      </c>
      <c r="D71" s="76" t="s">
        <v>371</v>
      </c>
      <c r="E71" s="77" t="s">
        <v>448</v>
      </c>
      <c r="F71" s="76" t="s">
        <v>433</v>
      </c>
      <c r="G71" s="336">
        <v>1</v>
      </c>
      <c r="H71" s="337">
        <v>1.1200000000000001</v>
      </c>
      <c r="I71" s="337">
        <v>1.21</v>
      </c>
      <c r="J71" s="338">
        <v>1.21</v>
      </c>
      <c r="K71" s="336"/>
      <c r="L71" s="337"/>
      <c r="M71" s="337"/>
      <c r="N71" s="338"/>
      <c r="O71" s="89"/>
      <c r="P71" s="78"/>
      <c r="Q71" s="78"/>
      <c r="R71" s="90"/>
      <c r="S71" s="101">
        <v>20</v>
      </c>
      <c r="T71" s="78"/>
      <c r="U71" s="87">
        <v>212.19058823529411</v>
      </c>
      <c r="V71" s="76">
        <v>212.19058823529411</v>
      </c>
      <c r="W71" s="76">
        <v>191.20470588235293</v>
      </c>
      <c r="X71" s="105">
        <v>191.20470588235293</v>
      </c>
      <c r="Y71" s="109">
        <v>7.0588235294117645</v>
      </c>
      <c r="Z71" s="109"/>
      <c r="AA71" s="109"/>
      <c r="AB71" s="109"/>
      <c r="AC71" s="109"/>
      <c r="AD71" s="109"/>
      <c r="AE71" s="109">
        <v>31.54</v>
      </c>
      <c r="AF71" s="112"/>
      <c r="AG71" s="112">
        <v>2020</v>
      </c>
      <c r="AI71" s="304"/>
      <c r="AJ71" s="153" t="str">
        <f t="shared" si="32"/>
        <v>R-SH_Att_RSDELC_HPN3</v>
      </c>
      <c r="AK71" s="153" t="str">
        <f t="shared" si="32"/>
        <v>Residential Electric Heat Pump - Ground to Water - SH</v>
      </c>
      <c r="AL71" s="154" t="s">
        <v>16</v>
      </c>
      <c r="AM71" s="154" t="s">
        <v>482</v>
      </c>
      <c r="AN71" s="154"/>
      <c r="AO71" s="154" t="s">
        <v>320</v>
      </c>
    </row>
    <row r="72" spans="3:41" ht="15.75" thickBot="1" x14ac:dyDescent="0.3">
      <c r="C72" s="76" t="str">
        <f>"R-H_Att"&amp;"_"&amp;RIGHT(E72,6)&amp;"_HPN1"</f>
        <v>R-H_Att_RSDELC_HPN1</v>
      </c>
      <c r="D72" s="70" t="s">
        <v>372</v>
      </c>
      <c r="E72" s="71" t="s">
        <v>448</v>
      </c>
      <c r="F72" s="70" t="s">
        <v>794</v>
      </c>
      <c r="G72" s="339">
        <v>1</v>
      </c>
      <c r="H72" s="340">
        <v>1.1200000000000001</v>
      </c>
      <c r="I72" s="340">
        <v>1.21</v>
      </c>
      <c r="J72" s="341">
        <v>1.21</v>
      </c>
      <c r="K72" s="339"/>
      <c r="L72" s="340"/>
      <c r="M72" s="340"/>
      <c r="N72" s="341"/>
      <c r="O72" s="339">
        <f>G72*0.7</f>
        <v>0.7</v>
      </c>
      <c r="P72" s="340">
        <f t="shared" ref="P72:P73" si="33">H72*0.7</f>
        <v>0.78400000000000003</v>
      </c>
      <c r="Q72" s="340">
        <f t="shared" ref="Q72:Q73" si="34">I72*0.7</f>
        <v>0.84699999999999998</v>
      </c>
      <c r="R72" s="341">
        <f t="shared" ref="R72:R73" si="35">J72*0.7</f>
        <v>0.84699999999999998</v>
      </c>
      <c r="S72" s="100">
        <v>20</v>
      </c>
      <c r="T72" s="79"/>
      <c r="U72" s="69">
        <v>382.30823529411765</v>
      </c>
      <c r="V72" s="70">
        <v>382.30823529411765</v>
      </c>
      <c r="W72" s="70">
        <v>361.32235294117646</v>
      </c>
      <c r="X72" s="104">
        <v>361.32235294117646</v>
      </c>
      <c r="Y72" s="110">
        <v>7.0588235294117645</v>
      </c>
      <c r="Z72" s="110"/>
      <c r="AA72" s="110"/>
      <c r="AB72" s="110"/>
      <c r="AC72" s="110"/>
      <c r="AD72" s="110"/>
      <c r="AE72" s="110">
        <v>31.54</v>
      </c>
      <c r="AF72" s="113"/>
      <c r="AG72" s="113">
        <v>2020</v>
      </c>
      <c r="AI72" s="160"/>
      <c r="AJ72" s="156" t="str">
        <f t="shared" si="32"/>
        <v>R-HC_Att_RSDELC_HPN2</v>
      </c>
      <c r="AK72" s="156" t="str">
        <f t="shared" si="32"/>
        <v>Residential Electric Heat Pump - Ground to Water - SH + SC</v>
      </c>
      <c r="AL72" s="157" t="s">
        <v>16</v>
      </c>
      <c r="AM72" s="157" t="s">
        <v>482</v>
      </c>
      <c r="AN72" s="157"/>
      <c r="AO72" s="157" t="s">
        <v>320</v>
      </c>
    </row>
    <row r="73" spans="3:41" ht="15" x14ac:dyDescent="0.25">
      <c r="C73" s="76" t="str">
        <f>"R-H_Att"&amp;"_"&amp;RIGHT(E73,6)&amp;"_HPN2"</f>
        <v>R-H_Att_RENSOL_HPN2</v>
      </c>
      <c r="D73" s="76" t="s">
        <v>373</v>
      </c>
      <c r="E73" s="77" t="s">
        <v>788</v>
      </c>
      <c r="F73" s="76" t="s">
        <v>794</v>
      </c>
      <c r="G73" s="336">
        <v>1</v>
      </c>
      <c r="H73" s="337">
        <v>1.1100000000000001</v>
      </c>
      <c r="I73" s="337">
        <v>1.19</v>
      </c>
      <c r="J73" s="338">
        <v>1.19</v>
      </c>
      <c r="K73" s="336"/>
      <c r="L73" s="337"/>
      <c r="M73" s="337"/>
      <c r="N73" s="338"/>
      <c r="O73" s="336">
        <f>G73*0.7</f>
        <v>0.7</v>
      </c>
      <c r="P73" s="337">
        <f t="shared" si="33"/>
        <v>0.77700000000000002</v>
      </c>
      <c r="Q73" s="337">
        <f t="shared" si="34"/>
        <v>0.83299999999999996</v>
      </c>
      <c r="R73" s="338">
        <f t="shared" si="35"/>
        <v>0.83299999999999996</v>
      </c>
      <c r="S73" s="101">
        <v>20</v>
      </c>
      <c r="T73" s="78"/>
      <c r="U73" s="87">
        <v>706.69359398496226</v>
      </c>
      <c r="V73" s="76">
        <v>682.09990977443601</v>
      </c>
      <c r="W73" s="76">
        <v>560.47566917293238</v>
      </c>
      <c r="X73" s="105">
        <v>560.47566917293238</v>
      </c>
      <c r="Y73" s="109">
        <v>18.980392156862745</v>
      </c>
      <c r="Z73" s="109"/>
      <c r="AA73" s="119">
        <v>0.5</v>
      </c>
      <c r="AB73" s="109"/>
      <c r="AC73" s="109"/>
      <c r="AD73" s="308">
        <v>5</v>
      </c>
      <c r="AE73" s="109">
        <v>31.54</v>
      </c>
      <c r="AF73" s="112"/>
      <c r="AG73" s="112">
        <v>2020</v>
      </c>
      <c r="AI73" s="161"/>
      <c r="AJ73" s="151" t="str">
        <f>C77</f>
        <v>R-H_Att_GASNAT_HPN1</v>
      </c>
      <c r="AK73" s="151" t="str">
        <f>D77</f>
        <v>Residential Gas Absorption Heat Pump - Air to Water - SH + WH</v>
      </c>
      <c r="AL73" s="152" t="s">
        <v>16</v>
      </c>
      <c r="AM73" s="152" t="s">
        <v>482</v>
      </c>
      <c r="AN73" s="152"/>
      <c r="AO73" s="152" t="s">
        <v>320</v>
      </c>
    </row>
    <row r="74" spans="3:41" ht="15.75" thickBot="1" x14ac:dyDescent="0.3">
      <c r="C74" s="76" t="str">
        <f>"R-SH_Att"&amp;"_"&amp;RIGHT(E74,6)&amp;"_HPN3"</f>
        <v>R-SH_Att_RSDELC_HPN3</v>
      </c>
      <c r="D74" s="70" t="s">
        <v>374</v>
      </c>
      <c r="E74" s="71" t="s">
        <v>448</v>
      </c>
      <c r="F74" s="70" t="s">
        <v>433</v>
      </c>
      <c r="G74" s="339">
        <v>1</v>
      </c>
      <c r="H74" s="340">
        <v>1</v>
      </c>
      <c r="I74" s="340">
        <v>1</v>
      </c>
      <c r="J74" s="341">
        <v>1</v>
      </c>
      <c r="K74" s="339"/>
      <c r="L74" s="340"/>
      <c r="M74" s="340"/>
      <c r="N74" s="341"/>
      <c r="O74" s="91"/>
      <c r="P74" s="79"/>
      <c r="Q74" s="79"/>
      <c r="R74" s="92"/>
      <c r="S74" s="100">
        <v>20</v>
      </c>
      <c r="T74" s="79"/>
      <c r="U74" s="69">
        <v>806.67391304347848</v>
      </c>
      <c r="V74" s="70">
        <v>745.95652173913049</v>
      </c>
      <c r="W74" s="70">
        <v>685.23913043478274</v>
      </c>
      <c r="X74" s="104">
        <v>685.23913043478274</v>
      </c>
      <c r="Y74" s="110">
        <v>20</v>
      </c>
      <c r="Z74" s="110"/>
      <c r="AA74" s="110"/>
      <c r="AB74" s="110"/>
      <c r="AC74" s="110"/>
      <c r="AD74" s="110"/>
      <c r="AE74" s="110">
        <v>31.54</v>
      </c>
      <c r="AF74" s="113"/>
      <c r="AG74" s="113">
        <v>2020</v>
      </c>
      <c r="AI74" s="305"/>
      <c r="AJ74" s="156" t="str">
        <f>C78</f>
        <v>R-H_Att_GASNAT_HPN2</v>
      </c>
      <c r="AK74" s="156" t="str">
        <f>D78</f>
        <v>Residential Gas Engine Heat Pump - Air to Water - SH + WH</v>
      </c>
      <c r="AL74" s="157" t="s">
        <v>16</v>
      </c>
      <c r="AM74" s="157" t="s">
        <v>482</v>
      </c>
      <c r="AN74" s="157"/>
      <c r="AO74" s="157" t="s">
        <v>320</v>
      </c>
    </row>
    <row r="75" spans="3:41" ht="15.75" thickBot="1" x14ac:dyDescent="0.3">
      <c r="C75" s="76" t="str">
        <f>"R-HC_Att"&amp;"_"&amp;RIGHT(E75,6)&amp;"_HPN2"</f>
        <v>R-HC_Att_RSDELC_HPN2</v>
      </c>
      <c r="D75" s="76" t="s">
        <v>375</v>
      </c>
      <c r="E75" s="77" t="s">
        <v>448</v>
      </c>
      <c r="F75" s="76" t="s">
        <v>795</v>
      </c>
      <c r="G75" s="345">
        <v>1</v>
      </c>
      <c r="H75" s="346">
        <v>1</v>
      </c>
      <c r="I75" s="346">
        <v>1</v>
      </c>
      <c r="J75" s="347">
        <v>1</v>
      </c>
      <c r="K75" s="345">
        <v>1</v>
      </c>
      <c r="L75" s="346">
        <v>1</v>
      </c>
      <c r="M75" s="346">
        <v>1</v>
      </c>
      <c r="N75" s="347">
        <v>1</v>
      </c>
      <c r="O75" s="348"/>
      <c r="P75" s="349"/>
      <c r="Q75" s="349"/>
      <c r="R75" s="150"/>
      <c r="S75" s="101">
        <v>20</v>
      </c>
      <c r="T75" s="78"/>
      <c r="U75" s="87">
        <v>963.84782608695673</v>
      </c>
      <c r="V75" s="76">
        <v>903.13043478260863</v>
      </c>
      <c r="W75" s="76">
        <v>842.41304347826099</v>
      </c>
      <c r="X75" s="105">
        <v>842.41304347826099</v>
      </c>
      <c r="Y75" s="134">
        <v>20</v>
      </c>
      <c r="Z75" s="134"/>
      <c r="AA75" s="134"/>
      <c r="AB75" s="134"/>
      <c r="AC75" s="134"/>
      <c r="AD75" s="134"/>
      <c r="AE75" s="134">
        <v>31.54</v>
      </c>
      <c r="AF75" s="112"/>
      <c r="AG75" s="112">
        <v>2020</v>
      </c>
      <c r="AI75" s="306"/>
      <c r="AJ75" s="159" t="str">
        <f>C80</f>
        <v>R-H_Att_GASNAT_HHPN1</v>
      </c>
      <c r="AK75" s="159" t="str">
        <f>D80</f>
        <v>Residential Gas Hybrid Heat Pump - Air to Water - SH + WH</v>
      </c>
      <c r="AL75" s="158" t="s">
        <v>16</v>
      </c>
      <c r="AM75" s="158" t="s">
        <v>482</v>
      </c>
      <c r="AN75" s="158"/>
      <c r="AO75" s="158" t="s">
        <v>320</v>
      </c>
    </row>
    <row r="76" spans="3:41" ht="15" x14ac:dyDescent="0.25">
      <c r="C76" s="80" t="s">
        <v>376</v>
      </c>
      <c r="D76" s="80"/>
      <c r="E76" s="81"/>
      <c r="F76" s="81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1"/>
      <c r="T76" s="81"/>
      <c r="U76" s="80"/>
      <c r="V76" s="80"/>
      <c r="W76" s="80"/>
      <c r="X76" s="80"/>
      <c r="Y76" s="80"/>
      <c r="Z76" s="135"/>
      <c r="AA76" s="83"/>
      <c r="AB76" s="83"/>
      <c r="AC76" s="83"/>
      <c r="AD76" s="83"/>
      <c r="AE76" s="80"/>
      <c r="AF76" s="81"/>
      <c r="AG76" s="81"/>
      <c r="AI76" s="307"/>
      <c r="AJ76" s="151" t="str">
        <f>C82</f>
        <v>R-H_Att_RSDHET_N1</v>
      </c>
      <c r="AK76" s="151" t="str">
        <f>D82</f>
        <v>Residential District Heating Centralized - SH + WH</v>
      </c>
      <c r="AL76" s="152" t="s">
        <v>16</v>
      </c>
      <c r="AM76" s="152" t="s">
        <v>482</v>
      </c>
      <c r="AN76" s="152"/>
      <c r="AO76" s="152" t="s">
        <v>320</v>
      </c>
    </row>
    <row r="77" spans="3:41" ht="15.75" thickBot="1" x14ac:dyDescent="0.3">
      <c r="C77" s="76" t="str">
        <f>"R-H_Att"&amp;"_"&amp;RIGHT(E77,6)&amp;"_HPN1"</f>
        <v>R-H_Att_GASNAT_HPN1</v>
      </c>
      <c r="D77" s="67" t="s">
        <v>377</v>
      </c>
      <c r="E77" s="137" t="s">
        <v>451</v>
      </c>
      <c r="F77" s="137" t="s">
        <v>794</v>
      </c>
      <c r="G77" s="342">
        <v>1</v>
      </c>
      <c r="H77" s="343">
        <v>1.1719999999999999</v>
      </c>
      <c r="I77" s="343">
        <v>1.1719999999999999</v>
      </c>
      <c r="J77" s="344">
        <v>1.1719999999999999</v>
      </c>
      <c r="K77" s="93"/>
      <c r="L77" s="94"/>
      <c r="M77" s="94"/>
      <c r="N77" s="95"/>
      <c r="O77" s="342">
        <f>G77*0.7</f>
        <v>0.7</v>
      </c>
      <c r="P77" s="343">
        <f t="shared" ref="P77:P78" si="36">H77*0.7</f>
        <v>0.82039999999999991</v>
      </c>
      <c r="Q77" s="343">
        <f t="shared" ref="Q77:Q78" si="37">I77*0.7</f>
        <v>0.82039999999999991</v>
      </c>
      <c r="R77" s="344">
        <f t="shared" ref="R77:R78" si="38">J77*0.7</f>
        <v>0.82039999999999991</v>
      </c>
      <c r="S77" s="99">
        <v>20</v>
      </c>
      <c r="T77" s="95"/>
      <c r="U77" s="87">
        <v>971.77777777777783</v>
      </c>
      <c r="V77" s="76">
        <v>860.66666666666663</v>
      </c>
      <c r="W77" s="76">
        <v>860.66666666666663</v>
      </c>
      <c r="X77" s="105">
        <v>860.66666666666663</v>
      </c>
      <c r="Y77" s="133">
        <v>13.055555555555555</v>
      </c>
      <c r="Z77" s="133"/>
      <c r="AA77" s="103"/>
      <c r="AB77" s="133"/>
      <c r="AC77" s="133"/>
      <c r="AD77" s="133"/>
      <c r="AE77" s="133">
        <v>31.54</v>
      </c>
      <c r="AF77" s="112"/>
      <c r="AG77" s="136">
        <v>2020</v>
      </c>
      <c r="AI77" s="163"/>
      <c r="AJ77" s="156" t="str">
        <f>C83</f>
        <v>R-H_Att_RSDHET_N2</v>
      </c>
      <c r="AK77" s="156" t="str">
        <f>D83</f>
        <v>Residential District Heating Decentralized - SH + WH</v>
      </c>
      <c r="AL77" s="157" t="s">
        <v>16</v>
      </c>
      <c r="AM77" s="157" t="s">
        <v>482</v>
      </c>
      <c r="AN77" s="157"/>
      <c r="AO77" s="157" t="s">
        <v>320</v>
      </c>
    </row>
    <row r="78" spans="3:41" ht="15" x14ac:dyDescent="0.25">
      <c r="C78" s="76" t="str">
        <f>"R-H_Att"&amp;"_"&amp;RIGHT(E78,6)&amp;"_HPN2"</f>
        <v>R-H_Att_GASNAT_HPN2</v>
      </c>
      <c r="D78" s="73" t="s">
        <v>378</v>
      </c>
      <c r="E78" s="74" t="s">
        <v>451</v>
      </c>
      <c r="F78" s="74" t="s">
        <v>794</v>
      </c>
      <c r="G78" s="355">
        <v>1</v>
      </c>
      <c r="H78" s="356">
        <v>1</v>
      </c>
      <c r="I78" s="356">
        <v>1.032</v>
      </c>
      <c r="J78" s="357">
        <v>1.032</v>
      </c>
      <c r="K78" s="96"/>
      <c r="L78" s="97"/>
      <c r="M78" s="97"/>
      <c r="N78" s="98"/>
      <c r="O78" s="355">
        <f>G78*0.7</f>
        <v>0.7</v>
      </c>
      <c r="P78" s="356">
        <f t="shared" si="36"/>
        <v>0.7</v>
      </c>
      <c r="Q78" s="356">
        <f t="shared" si="37"/>
        <v>0.72239999999999993</v>
      </c>
      <c r="R78" s="357">
        <f t="shared" si="38"/>
        <v>0.72239999999999993</v>
      </c>
      <c r="S78" s="102">
        <v>20</v>
      </c>
      <c r="T78" s="98"/>
      <c r="U78" s="69">
        <v>1065.68</v>
      </c>
      <c r="V78" s="70">
        <v>1065.68</v>
      </c>
      <c r="W78" s="70">
        <v>1065.68</v>
      </c>
      <c r="X78" s="104">
        <v>1065.68</v>
      </c>
      <c r="Y78" s="111">
        <v>4.7</v>
      </c>
      <c r="Z78" s="111"/>
      <c r="AA78" s="106"/>
      <c r="AB78" s="111"/>
      <c r="AC78" s="111"/>
      <c r="AD78" s="111"/>
      <c r="AE78" s="111">
        <v>31.54</v>
      </c>
      <c r="AF78" s="113"/>
      <c r="AG78" s="114">
        <v>2020</v>
      </c>
      <c r="AI78" s="307"/>
      <c r="AJ78" s="151" t="str">
        <f t="shared" ref="AJ78:AK82" si="39">C85</f>
        <v>R-WH_Att_RSDELC_N1</v>
      </c>
      <c r="AK78" s="151" t="str">
        <f t="shared" si="39"/>
        <v xml:space="preserve">Residential Electric Water Heater </v>
      </c>
      <c r="AL78" s="152" t="s">
        <v>16</v>
      </c>
      <c r="AM78" s="152" t="s">
        <v>482</v>
      </c>
      <c r="AN78" s="152"/>
      <c r="AO78" s="152" t="s">
        <v>320</v>
      </c>
    </row>
    <row r="79" spans="3:41" ht="15" x14ac:dyDescent="0.25">
      <c r="C79" s="80" t="s">
        <v>368</v>
      </c>
      <c r="D79" s="80"/>
      <c r="E79" s="81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1"/>
      <c r="T79" s="81"/>
      <c r="U79" s="80"/>
      <c r="V79" s="80"/>
      <c r="W79" s="80"/>
      <c r="X79" s="80"/>
      <c r="Y79" s="80"/>
      <c r="Z79" s="81"/>
      <c r="AA79" s="83"/>
      <c r="AB79" s="83"/>
      <c r="AC79" s="83"/>
      <c r="AD79" s="83"/>
      <c r="AE79" s="80"/>
      <c r="AF79" s="81"/>
      <c r="AG79" s="81"/>
      <c r="AI79" s="4"/>
      <c r="AJ79" s="153" t="str">
        <f t="shared" si="39"/>
        <v>R-WH_Att_RENSOL_N1</v>
      </c>
      <c r="AK79" s="153" t="str">
        <f t="shared" si="39"/>
        <v xml:space="preserve">Residential Solar Water Heater </v>
      </c>
      <c r="AL79" s="154" t="s">
        <v>16</v>
      </c>
      <c r="AM79" s="154" t="s">
        <v>482</v>
      </c>
      <c r="AN79" s="154"/>
      <c r="AO79" s="154" t="s">
        <v>320</v>
      </c>
    </row>
    <row r="80" spans="3:41" ht="15" x14ac:dyDescent="0.25">
      <c r="C80" s="76" t="str">
        <f>"R-H_Att"&amp;"_"&amp;RIGHT(E80,6)&amp;"_HHPN1"</f>
        <v>R-H_Att_GASNAT_HHPN1</v>
      </c>
      <c r="D80" s="128" t="s">
        <v>402</v>
      </c>
      <c r="E80" s="172" t="s">
        <v>789</v>
      </c>
      <c r="F80" s="76" t="s">
        <v>794</v>
      </c>
      <c r="G80" s="355">
        <v>1</v>
      </c>
      <c r="H80" s="356">
        <v>1.048</v>
      </c>
      <c r="I80" s="356">
        <v>1.097</v>
      </c>
      <c r="J80" s="356">
        <v>1.161</v>
      </c>
      <c r="K80" s="96"/>
      <c r="L80" s="97"/>
      <c r="M80" s="97"/>
      <c r="N80" s="98"/>
      <c r="O80" s="355">
        <f>G80*0.7</f>
        <v>0.7</v>
      </c>
      <c r="P80" s="356">
        <f t="shared" ref="P80" si="40">H80*0.7</f>
        <v>0.73360000000000003</v>
      </c>
      <c r="Q80" s="356">
        <f t="shared" ref="Q80" si="41">I80*0.7</f>
        <v>0.76789999999999992</v>
      </c>
      <c r="R80" s="357">
        <f t="shared" ref="R80" si="42">J80*0.7</f>
        <v>0.81269999999999998</v>
      </c>
      <c r="S80" s="5">
        <v>20</v>
      </c>
      <c r="U80" s="69">
        <v>2320</v>
      </c>
      <c r="V80" s="70">
        <v>1972</v>
      </c>
      <c r="W80" s="70">
        <v>1861</v>
      </c>
      <c r="X80" s="104">
        <v>1765</v>
      </c>
      <c r="Y80" s="1">
        <f>Y71+Y58</f>
        <v>8.2883317261330767</v>
      </c>
      <c r="Z80" s="131"/>
      <c r="AA80" s="132"/>
      <c r="AB80" s="132"/>
      <c r="AC80" s="132">
        <v>0.3</v>
      </c>
      <c r="AD80" s="113">
        <v>5</v>
      </c>
      <c r="AE80" s="130">
        <v>31.54</v>
      </c>
      <c r="AF80" s="113"/>
      <c r="AG80" s="131">
        <v>2020</v>
      </c>
      <c r="AI80" s="4"/>
      <c r="AJ80" s="153" t="str">
        <f t="shared" si="39"/>
        <v>R-WH_Att_GASNAT_N1</v>
      </c>
      <c r="AK80" s="153" t="str">
        <f t="shared" si="39"/>
        <v xml:space="preserve">Residential Gas Water Heater </v>
      </c>
      <c r="AL80" s="154" t="s">
        <v>16</v>
      </c>
      <c r="AM80" s="154" t="s">
        <v>482</v>
      </c>
      <c r="AN80" s="154"/>
      <c r="AO80" s="154" t="s">
        <v>320</v>
      </c>
    </row>
    <row r="81" spans="3:41" ht="15" x14ac:dyDescent="0.25">
      <c r="C81" s="80" t="s">
        <v>379</v>
      </c>
      <c r="D81" s="80"/>
      <c r="E81" s="81"/>
      <c r="F81" s="81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1"/>
      <c r="T81" s="81"/>
      <c r="U81" s="80"/>
      <c r="V81" s="80"/>
      <c r="W81" s="80"/>
      <c r="X81" s="80"/>
      <c r="Y81" s="80"/>
      <c r="Z81" s="81"/>
      <c r="AA81" s="83"/>
      <c r="AB81" s="83"/>
      <c r="AC81" s="83"/>
      <c r="AD81" s="83"/>
      <c r="AE81" s="80"/>
      <c r="AF81" s="81"/>
      <c r="AG81" s="81"/>
      <c r="AI81" s="4"/>
      <c r="AJ81" s="153" t="str">
        <f t="shared" si="39"/>
        <v>R-WH_Att_BIOWOO_N1</v>
      </c>
      <c r="AK81" s="153" t="str">
        <f t="shared" si="39"/>
        <v xml:space="preserve">Residential Biomass Water Heater </v>
      </c>
      <c r="AL81" s="154" t="s">
        <v>16</v>
      </c>
      <c r="AM81" s="154" t="s">
        <v>482</v>
      </c>
      <c r="AN81" s="154"/>
      <c r="AO81" s="154" t="s">
        <v>320</v>
      </c>
    </row>
    <row r="82" spans="3:41" ht="15.75" thickBot="1" x14ac:dyDescent="0.3">
      <c r="C82" s="70" t="str">
        <f>"R-H_Att"&amp;"_"&amp;RIGHT(E82,6)&amp;"_N1"</f>
        <v>R-H_Att_RSDHET_N1</v>
      </c>
      <c r="D82" s="67" t="s">
        <v>380</v>
      </c>
      <c r="E82" s="137" t="s">
        <v>790</v>
      </c>
      <c r="F82" s="137" t="s">
        <v>794</v>
      </c>
      <c r="G82" s="342">
        <v>1</v>
      </c>
      <c r="H82" s="343">
        <v>1</v>
      </c>
      <c r="I82" s="343">
        <v>1</v>
      </c>
      <c r="J82" s="344">
        <v>1</v>
      </c>
      <c r="K82" s="93"/>
      <c r="L82" s="94"/>
      <c r="M82" s="94"/>
      <c r="N82" s="95"/>
      <c r="O82" s="342">
        <v>1</v>
      </c>
      <c r="P82" s="343">
        <v>1</v>
      </c>
      <c r="Q82" s="343">
        <v>1</v>
      </c>
      <c r="R82" s="344">
        <v>1</v>
      </c>
      <c r="S82" s="99">
        <v>20</v>
      </c>
      <c r="T82" s="95"/>
      <c r="U82" s="87">
        <v>250</v>
      </c>
      <c r="V82" s="76">
        <v>250</v>
      </c>
      <c r="W82" s="76">
        <v>250</v>
      </c>
      <c r="X82" s="105">
        <v>250</v>
      </c>
      <c r="Y82" s="133">
        <v>15</v>
      </c>
      <c r="Z82" s="133"/>
      <c r="AA82" s="133"/>
      <c r="AB82" s="133"/>
      <c r="AC82" s="133"/>
      <c r="AD82" s="133"/>
      <c r="AE82" s="133">
        <v>31.54</v>
      </c>
      <c r="AF82" s="112"/>
      <c r="AG82" s="136">
        <v>2020</v>
      </c>
      <c r="AI82" s="163"/>
      <c r="AJ82" s="156" t="str">
        <f t="shared" si="39"/>
        <v>R-WH_Att_OILLPG_N1</v>
      </c>
      <c r="AK82" s="156" t="str">
        <f t="shared" si="39"/>
        <v xml:space="preserve">Residential Liquid Petroleum Gas Water Heater </v>
      </c>
      <c r="AL82" s="157" t="s">
        <v>16</v>
      </c>
      <c r="AM82" s="157" t="s">
        <v>482</v>
      </c>
      <c r="AN82" s="157"/>
      <c r="AO82" s="157" t="s">
        <v>320</v>
      </c>
    </row>
    <row r="83" spans="3:41" ht="15" x14ac:dyDescent="0.25">
      <c r="C83" s="70" t="str">
        <f>"R-H_Att"&amp;"_"&amp;RIGHT(E83,6)&amp;"_N2"</f>
        <v>R-H_Att_RSDHET_N2</v>
      </c>
      <c r="D83" s="73" t="s">
        <v>381</v>
      </c>
      <c r="E83" s="74" t="s">
        <v>790</v>
      </c>
      <c r="F83" s="74" t="s">
        <v>794</v>
      </c>
      <c r="G83" s="355">
        <v>1</v>
      </c>
      <c r="H83" s="356">
        <v>1</v>
      </c>
      <c r="I83" s="356">
        <v>1</v>
      </c>
      <c r="J83" s="357">
        <v>1</v>
      </c>
      <c r="K83" s="96"/>
      <c r="L83" s="97"/>
      <c r="M83" s="97"/>
      <c r="N83" s="98"/>
      <c r="O83" s="355">
        <v>1</v>
      </c>
      <c r="P83" s="356">
        <v>1</v>
      </c>
      <c r="Q83" s="356">
        <v>1</v>
      </c>
      <c r="R83" s="357">
        <v>1</v>
      </c>
      <c r="S83" s="102">
        <v>20</v>
      </c>
      <c r="T83" s="98"/>
      <c r="U83" s="69">
        <v>250</v>
      </c>
      <c r="V83" s="70">
        <v>250</v>
      </c>
      <c r="W83" s="70">
        <v>250</v>
      </c>
      <c r="X83" s="104">
        <v>250</v>
      </c>
      <c r="Y83" s="110">
        <v>15</v>
      </c>
      <c r="Z83" s="110"/>
      <c r="AA83" s="110"/>
      <c r="AB83" s="110"/>
      <c r="AC83" s="110"/>
      <c r="AD83" s="110"/>
      <c r="AE83" s="111">
        <v>31.54</v>
      </c>
      <c r="AF83" s="113"/>
      <c r="AG83" s="114">
        <v>2020</v>
      </c>
      <c r="AI83" s="4"/>
      <c r="AJ83" s="153" t="str">
        <f>C91</f>
        <v>R-SC_Att_RSDELC_N1</v>
      </c>
      <c r="AK83" s="153" t="str">
        <f>D91</f>
        <v>Residential Electric Air Conditioning</v>
      </c>
      <c r="AL83" s="152" t="s">
        <v>16</v>
      </c>
      <c r="AM83" s="152" t="s">
        <v>482</v>
      </c>
      <c r="AN83" s="152"/>
      <c r="AO83" s="152" t="s">
        <v>320</v>
      </c>
    </row>
    <row r="84" spans="3:41" x14ac:dyDescent="0.2">
      <c r="C84" s="80" t="s">
        <v>382</v>
      </c>
      <c r="D84" s="80"/>
      <c r="E84" s="81"/>
      <c r="F84" s="81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1"/>
      <c r="T84" s="81"/>
      <c r="U84" s="80"/>
      <c r="V84" s="80"/>
      <c r="W84" s="80"/>
      <c r="X84" s="80"/>
      <c r="Y84" s="80"/>
      <c r="Z84" s="81"/>
      <c r="AA84" s="83"/>
      <c r="AB84" s="83"/>
      <c r="AC84" s="83"/>
      <c r="AD84" s="83"/>
      <c r="AE84" s="80"/>
      <c r="AF84" s="81"/>
      <c r="AG84" s="81"/>
    </row>
    <row r="85" spans="3:41" x14ac:dyDescent="0.2">
      <c r="C85" s="76" t="str">
        <f>"R-WH_Att"&amp;"_"&amp;RIGHT(E85,6)&amp;"_N1"</f>
        <v>R-WH_Att_RSDELC_N1</v>
      </c>
      <c r="D85" s="67" t="s">
        <v>383</v>
      </c>
      <c r="E85" s="137" t="s">
        <v>448</v>
      </c>
      <c r="F85" s="67" t="s">
        <v>436</v>
      </c>
      <c r="G85" s="93"/>
      <c r="H85" s="94"/>
      <c r="I85" s="94"/>
      <c r="J85" s="95"/>
      <c r="K85" s="93"/>
      <c r="L85" s="94"/>
      <c r="M85" s="94"/>
      <c r="N85" s="95"/>
      <c r="O85" s="342">
        <v>1</v>
      </c>
      <c r="P85" s="343">
        <v>1</v>
      </c>
      <c r="Q85" s="343">
        <v>1</v>
      </c>
      <c r="R85" s="344">
        <v>1</v>
      </c>
      <c r="S85" s="99">
        <v>15</v>
      </c>
      <c r="T85" s="95"/>
      <c r="U85" s="66">
        <v>185</v>
      </c>
      <c r="V85" s="67">
        <v>185</v>
      </c>
      <c r="W85" s="67">
        <v>185</v>
      </c>
      <c r="X85" s="103">
        <v>185</v>
      </c>
      <c r="Y85" s="133">
        <v>25</v>
      </c>
      <c r="Z85" s="133"/>
      <c r="AA85" s="133"/>
      <c r="AB85" s="133"/>
      <c r="AC85" s="133"/>
      <c r="AD85" s="133"/>
      <c r="AE85" s="133">
        <v>31.54</v>
      </c>
      <c r="AF85" s="112"/>
      <c r="AG85" s="136">
        <v>2020</v>
      </c>
    </row>
    <row r="86" spans="3:41" x14ac:dyDescent="0.2">
      <c r="C86" s="76" t="str">
        <f>"R-WH_Att"&amp;"_"&amp;RIGHT(E86,6)&amp;"_N1"</f>
        <v>R-WH_Att_RENSOL_N1</v>
      </c>
      <c r="D86" s="70" t="s">
        <v>384</v>
      </c>
      <c r="E86" s="71" t="s">
        <v>791</v>
      </c>
      <c r="F86" s="70" t="s">
        <v>436</v>
      </c>
      <c r="G86" s="91"/>
      <c r="H86" s="79"/>
      <c r="I86" s="79"/>
      <c r="J86" s="92"/>
      <c r="K86" s="91"/>
      <c r="L86" s="79"/>
      <c r="M86" s="79"/>
      <c r="N86" s="92"/>
      <c r="O86" s="339">
        <v>1</v>
      </c>
      <c r="P86" s="340">
        <v>1</v>
      </c>
      <c r="Q86" s="340">
        <v>1</v>
      </c>
      <c r="R86" s="341">
        <v>1</v>
      </c>
      <c r="S86" s="100">
        <v>25</v>
      </c>
      <c r="T86" s="69">
        <v>30</v>
      </c>
      <c r="U86" s="69">
        <v>1582.3760000000002</v>
      </c>
      <c r="V86" s="70">
        <v>1514.231</v>
      </c>
      <c r="W86" s="70">
        <v>1214.3930000000003</v>
      </c>
      <c r="X86" s="104">
        <v>1214.3930000000003</v>
      </c>
      <c r="Y86" s="110">
        <v>16.666666666666668</v>
      </c>
      <c r="Z86" s="110"/>
      <c r="AA86" s="110"/>
      <c r="AB86" s="110"/>
      <c r="AC86" s="110"/>
      <c r="AD86" s="110"/>
      <c r="AE86" s="110">
        <v>31.54</v>
      </c>
      <c r="AF86" s="113"/>
      <c r="AG86" s="113">
        <v>2020</v>
      </c>
    </row>
    <row r="87" spans="3:41" x14ac:dyDescent="0.2">
      <c r="C87" s="76" t="str">
        <f>"R-WH_Att"&amp;"_"&amp;RIGHT(E87,6)&amp;"_N1"</f>
        <v>R-WH_Att_GASNAT_N1</v>
      </c>
      <c r="D87" s="76" t="s">
        <v>386</v>
      </c>
      <c r="E87" s="77" t="s">
        <v>451</v>
      </c>
      <c r="F87" s="76" t="s">
        <v>436</v>
      </c>
      <c r="G87" s="89"/>
      <c r="H87" s="78"/>
      <c r="I87" s="78"/>
      <c r="J87" s="90"/>
      <c r="K87" s="89"/>
      <c r="L87" s="78"/>
      <c r="M87" s="78"/>
      <c r="N87" s="90"/>
      <c r="O87" s="336">
        <v>0.7</v>
      </c>
      <c r="P87" s="337">
        <v>0.7</v>
      </c>
      <c r="Q87" s="337">
        <v>0.7</v>
      </c>
      <c r="R87" s="338">
        <v>0.7</v>
      </c>
      <c r="S87" s="101">
        <v>20</v>
      </c>
      <c r="T87" s="90"/>
      <c r="U87" s="87">
        <v>62.01691785038426</v>
      </c>
      <c r="V87" s="76">
        <v>62.01691785038426</v>
      </c>
      <c r="W87" s="76">
        <v>62.01691785038426</v>
      </c>
      <c r="X87" s="105">
        <v>62.01691785038426</v>
      </c>
      <c r="Y87" s="109">
        <v>1.2295081967213115</v>
      </c>
      <c r="Z87" s="109"/>
      <c r="AA87" s="109"/>
      <c r="AB87" s="109"/>
      <c r="AC87" s="109"/>
      <c r="AD87" s="109"/>
      <c r="AE87" s="109">
        <v>31.54</v>
      </c>
      <c r="AF87" s="112"/>
      <c r="AG87" s="112">
        <v>2020</v>
      </c>
    </row>
    <row r="88" spans="3:41" x14ac:dyDescent="0.2">
      <c r="C88" s="76" t="str">
        <f>"R-WH_Att"&amp;"_"&amp;RIGHT(E88,6)&amp;"_N1"</f>
        <v>R-WH_Att_BIOWOO_N1</v>
      </c>
      <c r="D88" s="70" t="s">
        <v>385</v>
      </c>
      <c r="E88" s="71" t="s">
        <v>787</v>
      </c>
      <c r="F88" s="70" t="s">
        <v>436</v>
      </c>
      <c r="G88" s="91"/>
      <c r="H88" s="79"/>
      <c r="I88" s="79"/>
      <c r="J88" s="92"/>
      <c r="K88" s="91"/>
      <c r="L88" s="79"/>
      <c r="M88" s="79"/>
      <c r="N88" s="92"/>
      <c r="O88" s="339">
        <v>0.7</v>
      </c>
      <c r="P88" s="340">
        <v>0.7</v>
      </c>
      <c r="Q88" s="340">
        <v>0.7</v>
      </c>
      <c r="R88" s="341">
        <v>0.7</v>
      </c>
      <c r="S88" s="100">
        <v>20</v>
      </c>
      <c r="T88" s="92"/>
      <c r="U88" s="69">
        <v>211.49571428571429</v>
      </c>
      <c r="V88" s="70">
        <v>211.49571428571429</v>
      </c>
      <c r="W88" s="70">
        <v>211.49571428571429</v>
      </c>
      <c r="X88" s="104">
        <v>211.49571428571429</v>
      </c>
      <c r="Y88" s="110">
        <v>8.5714285714285712</v>
      </c>
      <c r="Z88" s="110"/>
      <c r="AA88" s="110"/>
      <c r="AB88" s="110"/>
      <c r="AC88" s="110"/>
      <c r="AD88" s="110"/>
      <c r="AE88" s="110">
        <v>31.54</v>
      </c>
      <c r="AF88" s="113"/>
      <c r="AG88" s="113">
        <v>2020</v>
      </c>
    </row>
    <row r="89" spans="3:41" x14ac:dyDescent="0.2">
      <c r="C89" s="76" t="str">
        <f>"R-WH_Att"&amp;"_"&amp;RIGHT(E89,6)&amp;"_N1"</f>
        <v>R-WH_Att_OILLPG_N1</v>
      </c>
      <c r="D89" s="138" t="s">
        <v>387</v>
      </c>
      <c r="E89" s="170" t="s">
        <v>452</v>
      </c>
      <c r="F89" s="138" t="s">
        <v>436</v>
      </c>
      <c r="G89" s="348"/>
      <c r="H89" s="349"/>
      <c r="I89" s="349"/>
      <c r="J89" s="150"/>
      <c r="K89" s="348"/>
      <c r="L89" s="349"/>
      <c r="M89" s="349"/>
      <c r="N89" s="150"/>
      <c r="O89" s="345">
        <v>0.7</v>
      </c>
      <c r="P89" s="346">
        <v>0.7</v>
      </c>
      <c r="Q89" s="346">
        <v>0.7</v>
      </c>
      <c r="R89" s="347">
        <v>0.7</v>
      </c>
      <c r="S89" s="149">
        <v>20</v>
      </c>
      <c r="T89" s="150"/>
      <c r="U89" s="142">
        <v>62.01691785038426</v>
      </c>
      <c r="V89" s="138">
        <v>62.01691785038426</v>
      </c>
      <c r="W89" s="138">
        <v>62.01691785038426</v>
      </c>
      <c r="X89" s="143">
        <v>62.01691785038426</v>
      </c>
      <c r="Y89" s="134">
        <v>1.2295081967213115</v>
      </c>
      <c r="Z89" s="134"/>
      <c r="AA89" s="134"/>
      <c r="AB89" s="134"/>
      <c r="AC89" s="134"/>
      <c r="AD89" s="134"/>
      <c r="AE89" s="134">
        <v>31.54</v>
      </c>
      <c r="AF89" s="112"/>
      <c r="AG89" s="139">
        <v>2020</v>
      </c>
    </row>
    <row r="90" spans="3:41" x14ac:dyDescent="0.2">
      <c r="C90" s="80" t="s">
        <v>388</v>
      </c>
      <c r="D90" s="80"/>
      <c r="E90" s="81"/>
      <c r="F90" s="81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1"/>
      <c r="T90" s="81"/>
      <c r="U90" s="80"/>
      <c r="V90" s="80"/>
      <c r="W90" s="80"/>
      <c r="X90" s="80"/>
      <c r="Y90" s="80"/>
      <c r="Z90" s="81"/>
      <c r="AA90" s="83"/>
      <c r="AB90" s="83"/>
      <c r="AC90" s="83"/>
      <c r="AD90" s="83"/>
      <c r="AE90" s="80"/>
      <c r="AF90" s="81"/>
      <c r="AG90" s="81"/>
    </row>
    <row r="91" spans="3:41" x14ac:dyDescent="0.2">
      <c r="C91" s="76" t="str">
        <f>"R-SC_Att"&amp;"_"&amp;RIGHT(E91,6)&amp;"_N1"</f>
        <v>R-SC_Att_RSDELC_N1</v>
      </c>
      <c r="D91" s="145" t="s">
        <v>389</v>
      </c>
      <c r="E91" s="168" t="s">
        <v>448</v>
      </c>
      <c r="F91" s="169" t="s">
        <v>435</v>
      </c>
      <c r="G91" s="164"/>
      <c r="H91" s="165"/>
      <c r="I91" s="165"/>
      <c r="J91" s="165"/>
      <c r="K91" s="360">
        <v>1</v>
      </c>
      <c r="L91" s="361">
        <v>1.1559999999999999</v>
      </c>
      <c r="M91" s="361">
        <v>1.25</v>
      </c>
      <c r="N91" s="362">
        <v>1.25</v>
      </c>
      <c r="O91" s="165"/>
      <c r="P91" s="165"/>
      <c r="Q91" s="165"/>
      <c r="R91" s="148"/>
      <c r="S91" s="147">
        <v>20</v>
      </c>
      <c r="T91" s="148"/>
      <c r="U91" s="144">
        <v>873.99999999999977</v>
      </c>
      <c r="V91" s="145">
        <v>791.19999999999993</v>
      </c>
      <c r="W91" s="145">
        <v>754.39999999999986</v>
      </c>
      <c r="X91" s="146">
        <v>754.39999999999986</v>
      </c>
      <c r="Y91" s="141">
        <v>16.666666666666668</v>
      </c>
      <c r="Z91" s="141"/>
      <c r="AA91" s="141"/>
      <c r="AB91" s="141"/>
      <c r="AC91" s="141"/>
      <c r="AD91" s="141"/>
      <c r="AE91" s="141">
        <v>31.54</v>
      </c>
      <c r="AF91" s="112"/>
      <c r="AG91" s="140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712</v>
      </c>
      <c r="H97" s="64" t="s">
        <v>713</v>
      </c>
      <c r="I97" s="64" t="s">
        <v>714</v>
      </c>
      <c r="J97" s="64" t="s">
        <v>715</v>
      </c>
      <c r="K97" s="64" t="s">
        <v>716</v>
      </c>
      <c r="L97" s="64" t="s">
        <v>717</v>
      </c>
      <c r="M97" s="64" t="s">
        <v>718</v>
      </c>
      <c r="N97" s="64" t="s">
        <v>719</v>
      </c>
      <c r="O97" s="64" t="s">
        <v>720</v>
      </c>
      <c r="P97" s="64" t="s">
        <v>721</v>
      </c>
      <c r="Q97" s="64" t="s">
        <v>722</v>
      </c>
      <c r="R97" s="64" t="s">
        <v>723</v>
      </c>
      <c r="S97" s="65" t="s">
        <v>44</v>
      </c>
      <c r="T97" s="65" t="s">
        <v>330</v>
      </c>
      <c r="U97" s="64" t="s">
        <v>729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359</v>
      </c>
      <c r="AB97" s="64" t="s">
        <v>360</v>
      </c>
      <c r="AC97" s="64" t="s">
        <v>390</v>
      </c>
      <c r="AD97" s="64" t="s">
        <v>732</v>
      </c>
      <c r="AE97" s="64" t="s">
        <v>331</v>
      </c>
      <c r="AF97" s="64" t="s">
        <v>112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89" t="s">
        <v>336</v>
      </c>
      <c r="H98" s="390"/>
      <c r="I98" s="390"/>
      <c r="J98" s="391"/>
      <c r="K98" s="389" t="s">
        <v>337</v>
      </c>
      <c r="L98" s="390"/>
      <c r="M98" s="390"/>
      <c r="N98" s="391"/>
      <c r="O98" s="389" t="s">
        <v>338</v>
      </c>
      <c r="P98" s="390"/>
      <c r="Q98" s="390"/>
      <c r="R98" s="391"/>
      <c r="S98" s="389" t="s">
        <v>339</v>
      </c>
      <c r="T98" s="391"/>
      <c r="U98" s="383" t="s">
        <v>340</v>
      </c>
      <c r="V98" s="384"/>
      <c r="W98" s="384"/>
      <c r="X98" s="385"/>
      <c r="Y98" s="107"/>
      <c r="Z98" s="107"/>
      <c r="AA98" s="115" t="s">
        <v>670</v>
      </c>
      <c r="AB98" s="118" t="s">
        <v>670</v>
      </c>
      <c r="AC98" s="118" t="s">
        <v>670</v>
      </c>
      <c r="AD98" s="118" t="s">
        <v>731</v>
      </c>
      <c r="AE98" s="107" t="s">
        <v>127</v>
      </c>
      <c r="AF98" s="107" t="s">
        <v>341</v>
      </c>
      <c r="AG98" s="107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699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3" t="s">
        <v>314</v>
      </c>
      <c r="AJ99" s="303" t="s">
        <v>315</v>
      </c>
      <c r="AK99" s="303" t="s">
        <v>53</v>
      </c>
      <c r="AL99" s="303" t="s">
        <v>316</v>
      </c>
      <c r="AM99" s="303" t="s">
        <v>317</v>
      </c>
      <c r="AN99" s="303" t="s">
        <v>318</v>
      </c>
      <c r="AO99" s="303" t="s">
        <v>319</v>
      </c>
    </row>
    <row r="100" spans="3:41" ht="15" x14ac:dyDescent="0.25">
      <c r="C100" s="84" t="s">
        <v>57</v>
      </c>
      <c r="D100" s="85"/>
      <c r="E100" s="85"/>
      <c r="F100" s="86"/>
      <c r="G100" s="386" t="s">
        <v>56</v>
      </c>
      <c r="H100" s="387"/>
      <c r="I100" s="387"/>
      <c r="J100" s="388"/>
      <c r="K100" s="387" t="s">
        <v>56</v>
      </c>
      <c r="L100" s="387"/>
      <c r="M100" s="387"/>
      <c r="N100" s="388"/>
      <c r="O100" s="386" t="s">
        <v>56</v>
      </c>
      <c r="P100" s="387"/>
      <c r="Q100" s="387"/>
      <c r="R100" s="388"/>
      <c r="S100" s="386" t="s">
        <v>313</v>
      </c>
      <c r="T100" s="388"/>
      <c r="U100" s="386" t="s">
        <v>346</v>
      </c>
      <c r="V100" s="387"/>
      <c r="W100" s="387"/>
      <c r="X100" s="388"/>
      <c r="Y100" s="108" t="s">
        <v>347</v>
      </c>
      <c r="Z100" s="108" t="s">
        <v>348</v>
      </c>
      <c r="AA100" s="116" t="s">
        <v>56</v>
      </c>
      <c r="AB100" s="108" t="s">
        <v>56</v>
      </c>
      <c r="AC100" s="108" t="s">
        <v>56</v>
      </c>
      <c r="AD100" s="108"/>
      <c r="AE100" s="117" t="s">
        <v>349</v>
      </c>
      <c r="AF100" s="108" t="s">
        <v>56</v>
      </c>
      <c r="AG100" s="108" t="s">
        <v>350</v>
      </c>
      <c r="AI100" s="154" t="s">
        <v>49</v>
      </c>
      <c r="AJ100" s="153" t="str">
        <f>C101</f>
        <v>R-SH_Det_OILKER_N1</v>
      </c>
      <c r="AK100" s="153" t="str">
        <f>D101</f>
        <v>Residential Kerosene Heating Oil - New 1 SH</v>
      </c>
      <c r="AL100" s="154" t="s">
        <v>16</v>
      </c>
      <c r="AM100" s="154" t="s">
        <v>482</v>
      </c>
      <c r="AN100" s="154"/>
      <c r="AO100" s="154" t="s">
        <v>320</v>
      </c>
    </row>
    <row r="101" spans="3:41" ht="15" x14ac:dyDescent="0.25">
      <c r="C101" s="76" t="str">
        <f>"R-SH_Det"&amp;"_"&amp;RIGHT(E101,6)&amp;"_N1"</f>
        <v>R-SH_Det_OILKER_N1</v>
      </c>
      <c r="D101" s="76" t="s">
        <v>352</v>
      </c>
      <c r="E101" s="77" t="s">
        <v>782</v>
      </c>
      <c r="F101" s="76" t="s">
        <v>441</v>
      </c>
      <c r="G101" s="342">
        <v>1</v>
      </c>
      <c r="H101" s="343">
        <v>1</v>
      </c>
      <c r="I101" s="343">
        <v>1</v>
      </c>
      <c r="J101" s="344">
        <v>1</v>
      </c>
      <c r="K101" s="93"/>
      <c r="L101" s="94"/>
      <c r="M101" s="94"/>
      <c r="N101" s="95"/>
      <c r="O101" s="342"/>
      <c r="P101" s="343"/>
      <c r="Q101" s="343"/>
      <c r="R101" s="344"/>
      <c r="S101" s="99">
        <v>20</v>
      </c>
      <c r="T101" s="68"/>
      <c r="U101" s="66">
        <v>78.826086956521735</v>
      </c>
      <c r="V101" s="67">
        <v>78.826086956521735</v>
      </c>
      <c r="W101" s="67">
        <v>78.826086956521735</v>
      </c>
      <c r="X101" s="103">
        <v>78.826086956521735</v>
      </c>
      <c r="Y101" s="109">
        <v>1.3043478260869565</v>
      </c>
      <c r="Z101" s="112"/>
      <c r="AA101" s="89"/>
      <c r="AB101" s="119"/>
      <c r="AC101" s="119"/>
      <c r="AD101" s="119"/>
      <c r="AE101" s="109">
        <v>31.54</v>
      </c>
      <c r="AF101" s="112"/>
      <c r="AG101" s="112">
        <v>2020</v>
      </c>
      <c r="AI101" s="154"/>
      <c r="AJ101" s="153" t="str">
        <f t="shared" ref="AJ101:AJ111" si="43">C102</f>
        <v>R-H_Det_OILKER_N1</v>
      </c>
      <c r="AK101" s="153" t="str">
        <f t="shared" ref="AK101:AK111" si="44">D102</f>
        <v>Residential Kerosene Heating Oil - New 2 SH + WH</v>
      </c>
      <c r="AL101" s="154" t="s">
        <v>16</v>
      </c>
      <c r="AM101" s="154" t="s">
        <v>482</v>
      </c>
      <c r="AN101" s="154"/>
      <c r="AO101" s="154" t="s">
        <v>320</v>
      </c>
    </row>
    <row r="102" spans="3:41" ht="15" x14ac:dyDescent="0.25">
      <c r="C102" s="70" t="str">
        <f>"R-H_Det"&amp;"_"&amp;RIGHT(E102,6)&amp;"_N1"</f>
        <v>R-H_Det_OILKER_N1</v>
      </c>
      <c r="D102" s="70" t="s">
        <v>353</v>
      </c>
      <c r="E102" s="71" t="s">
        <v>782</v>
      </c>
      <c r="F102" s="70" t="s">
        <v>796</v>
      </c>
      <c r="G102" s="339">
        <v>1</v>
      </c>
      <c r="H102" s="340">
        <v>1</v>
      </c>
      <c r="I102" s="340">
        <v>1</v>
      </c>
      <c r="J102" s="341">
        <v>1</v>
      </c>
      <c r="K102" s="91"/>
      <c r="L102" s="79"/>
      <c r="M102" s="79"/>
      <c r="N102" s="92"/>
      <c r="O102" s="339">
        <f>G102*0.7</f>
        <v>0.7</v>
      </c>
      <c r="P102" s="340">
        <f t="shared" ref="P102:P104" si="45">H102*0.7</f>
        <v>0.7</v>
      </c>
      <c r="Q102" s="340">
        <f t="shared" ref="Q102:Q104" si="46">I102*0.7</f>
        <v>0.7</v>
      </c>
      <c r="R102" s="341">
        <f t="shared" ref="R102:R104" si="47">J102*0.7</f>
        <v>0.7</v>
      </c>
      <c r="S102" s="100">
        <v>20</v>
      </c>
      <c r="T102" s="72"/>
      <c r="U102" s="69">
        <v>82.767391304347825</v>
      </c>
      <c r="V102" s="70">
        <v>82.767391304347825</v>
      </c>
      <c r="W102" s="70">
        <v>82.767391304347825</v>
      </c>
      <c r="X102" s="104">
        <v>82.767391304347825</v>
      </c>
      <c r="Y102" s="110">
        <v>1.3043478260869565</v>
      </c>
      <c r="Z102" s="113"/>
      <c r="AA102" s="91"/>
      <c r="AB102" s="120"/>
      <c r="AC102" s="120"/>
      <c r="AD102" s="120"/>
      <c r="AE102" s="110">
        <v>31.54</v>
      </c>
      <c r="AF102" s="113"/>
      <c r="AG102" s="113">
        <v>2020</v>
      </c>
      <c r="AI102" s="154"/>
      <c r="AJ102" s="153" t="str">
        <f t="shared" si="43"/>
        <v>R-H_Det_OILKER_N2</v>
      </c>
      <c r="AK102" s="153" t="str">
        <f t="shared" si="44"/>
        <v>Residential Kerosene Heating Oil - New 3 SH+WH + Solar</v>
      </c>
      <c r="AL102" s="154" t="s">
        <v>16</v>
      </c>
      <c r="AM102" s="154" t="s">
        <v>482</v>
      </c>
      <c r="AN102" s="154"/>
      <c r="AO102" s="154" t="s">
        <v>320</v>
      </c>
    </row>
    <row r="103" spans="3:41" ht="15" x14ac:dyDescent="0.25">
      <c r="C103" s="76" t="str">
        <f>"R-H_Det"&amp;"_"&amp;RIGHT(E103,6)&amp;"_N2"</f>
        <v>R-H_Det_OILKER_N2</v>
      </c>
      <c r="D103" s="76" t="s">
        <v>354</v>
      </c>
      <c r="E103" s="77" t="s">
        <v>783</v>
      </c>
      <c r="F103" s="76" t="s">
        <v>796</v>
      </c>
      <c r="G103" s="336">
        <v>1</v>
      </c>
      <c r="H103" s="337">
        <v>1</v>
      </c>
      <c r="I103" s="337">
        <v>1</v>
      </c>
      <c r="J103" s="338">
        <v>1</v>
      </c>
      <c r="K103" s="89"/>
      <c r="L103" s="78"/>
      <c r="M103" s="78"/>
      <c r="N103" s="90"/>
      <c r="O103" s="336">
        <f>G103*0.7</f>
        <v>0.7</v>
      </c>
      <c r="P103" s="337">
        <f t="shared" si="45"/>
        <v>0.7</v>
      </c>
      <c r="Q103" s="337">
        <f t="shared" si="46"/>
        <v>0.7</v>
      </c>
      <c r="R103" s="338">
        <f t="shared" si="47"/>
        <v>0.7</v>
      </c>
      <c r="S103" s="101">
        <v>20</v>
      </c>
      <c r="T103" s="88"/>
      <c r="U103" s="87">
        <v>341.76736674638045</v>
      </c>
      <c r="V103" s="76">
        <v>315.88207178235166</v>
      </c>
      <c r="W103" s="76">
        <v>264.11148185429414</v>
      </c>
      <c r="X103" s="105">
        <v>264.11148185429414</v>
      </c>
      <c r="Y103" s="109">
        <v>14.38</v>
      </c>
      <c r="Z103" s="112"/>
      <c r="AA103" s="89">
        <v>0.22</v>
      </c>
      <c r="AB103" s="119"/>
      <c r="AC103" s="119"/>
      <c r="AD103" s="308">
        <v>5</v>
      </c>
      <c r="AE103" s="109">
        <v>31.54</v>
      </c>
      <c r="AF103" s="112"/>
      <c r="AG103" s="112">
        <v>2020</v>
      </c>
      <c r="AI103" s="154"/>
      <c r="AJ103" s="153" t="str">
        <f t="shared" si="43"/>
        <v>R-H_Det_OILKER_N3</v>
      </c>
      <c r="AK103" s="153" t="str">
        <f t="shared" si="44"/>
        <v>Residential Kerosene Heating Oil - New 3 SH+WH + Wood Stove</v>
      </c>
      <c r="AL103" s="155" t="s">
        <v>16</v>
      </c>
      <c r="AM103" s="155" t="s">
        <v>482</v>
      </c>
      <c r="AN103" s="154"/>
      <c r="AO103" s="154"/>
    </row>
    <row r="104" spans="3:41" ht="15" x14ac:dyDescent="0.25">
      <c r="C104" s="70" t="str">
        <f>"R-H_Det"&amp;"_"&amp;RIGHT(E104,6)&amp;"_N3"</f>
        <v>R-H_Det_OILKER_N3</v>
      </c>
      <c r="D104" s="70" t="s">
        <v>358</v>
      </c>
      <c r="E104" s="71" t="s">
        <v>784</v>
      </c>
      <c r="F104" s="70" t="s">
        <v>796</v>
      </c>
      <c r="G104" s="339">
        <v>1</v>
      </c>
      <c r="H104" s="340">
        <v>1.0249999999999999</v>
      </c>
      <c r="I104" s="340">
        <v>1.0249999999999999</v>
      </c>
      <c r="J104" s="341">
        <v>1.0249999999999999</v>
      </c>
      <c r="K104" s="91"/>
      <c r="L104" s="79"/>
      <c r="M104" s="79"/>
      <c r="N104" s="92"/>
      <c r="O104" s="339">
        <f>G104*0.7</f>
        <v>0.7</v>
      </c>
      <c r="P104" s="340">
        <f t="shared" si="45"/>
        <v>0.71749999999999992</v>
      </c>
      <c r="Q104" s="340">
        <f t="shared" si="46"/>
        <v>0.71749999999999992</v>
      </c>
      <c r="R104" s="341">
        <f t="shared" si="47"/>
        <v>0.71749999999999992</v>
      </c>
      <c r="S104" s="100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4">
        <v>93.035670457334589</v>
      </c>
      <c r="Y104" s="110">
        <v>5.3472429210134127</v>
      </c>
      <c r="Z104" s="113"/>
      <c r="AA104" s="91"/>
      <c r="AB104" s="120">
        <v>0.47</v>
      </c>
      <c r="AC104" s="120"/>
      <c r="AD104" s="113">
        <v>5</v>
      </c>
      <c r="AE104" s="110">
        <v>31.54</v>
      </c>
      <c r="AF104" s="113"/>
      <c r="AG104" s="113">
        <v>2020</v>
      </c>
      <c r="AI104" s="154"/>
      <c r="AJ104" s="153" t="str">
        <f t="shared" si="43"/>
        <v>R-SH_Det_GASNAT_N1</v>
      </c>
      <c r="AK104" s="153" t="str">
        <f t="shared" si="44"/>
        <v>Residential Natural Gas Heating - New 1 SH</v>
      </c>
      <c r="AL104" s="154" t="s">
        <v>16</v>
      </c>
      <c r="AM104" s="154" t="s">
        <v>482</v>
      </c>
      <c r="AN104" s="154"/>
      <c r="AO104" s="154" t="s">
        <v>320</v>
      </c>
    </row>
    <row r="105" spans="3:41" ht="15" x14ac:dyDescent="0.25">
      <c r="C105" s="76" t="str">
        <f>"R-SH_Det"&amp;"_"&amp;RIGHT(E105,6)&amp;"_N1"</f>
        <v>R-SH_Det_GASNAT_N1</v>
      </c>
      <c r="D105" s="76" t="s">
        <v>351</v>
      </c>
      <c r="E105" s="77" t="s">
        <v>451</v>
      </c>
      <c r="F105" s="76" t="s">
        <v>441</v>
      </c>
      <c r="G105" s="336">
        <v>1</v>
      </c>
      <c r="H105" s="337">
        <v>1</v>
      </c>
      <c r="I105" s="337">
        <v>1</v>
      </c>
      <c r="J105" s="338">
        <v>1</v>
      </c>
      <c r="K105" s="89"/>
      <c r="L105" s="78"/>
      <c r="M105" s="78"/>
      <c r="N105" s="90"/>
      <c r="O105" s="336"/>
      <c r="P105" s="337"/>
      <c r="Q105" s="337"/>
      <c r="R105" s="338"/>
      <c r="S105" s="101">
        <v>20</v>
      </c>
      <c r="T105" s="88"/>
      <c r="U105" s="87">
        <v>62.01691785038426</v>
      </c>
      <c r="V105" s="76">
        <v>62.01691785038426</v>
      </c>
      <c r="W105" s="76">
        <v>62.01691785038426</v>
      </c>
      <c r="X105" s="105">
        <v>62.01691785038426</v>
      </c>
      <c r="Y105" s="109">
        <v>1.2295081967213115</v>
      </c>
      <c r="Z105" s="112"/>
      <c r="AA105" s="89"/>
      <c r="AB105" s="119"/>
      <c r="AC105" s="119"/>
      <c r="AD105" s="119"/>
      <c r="AE105" s="109">
        <v>31.54</v>
      </c>
      <c r="AF105" s="112"/>
      <c r="AG105" s="112">
        <v>2020</v>
      </c>
      <c r="AI105" s="154"/>
      <c r="AJ105" s="153" t="str">
        <f t="shared" si="43"/>
        <v>R-H_Det_GASNAT_N1</v>
      </c>
      <c r="AK105" s="153" t="str">
        <f t="shared" si="44"/>
        <v>Residential Natural Gas Heating - New 2 SH + WH</v>
      </c>
      <c r="AL105" s="154" t="s">
        <v>16</v>
      </c>
      <c r="AM105" s="154" t="s">
        <v>482</v>
      </c>
      <c r="AN105" s="154"/>
      <c r="AO105" s="154" t="s">
        <v>320</v>
      </c>
    </row>
    <row r="106" spans="3:41" ht="15" x14ac:dyDescent="0.25">
      <c r="C106" s="70" t="str">
        <f>"R-H_Det"&amp;"_"&amp;RIGHT(E106,6)&amp;"_N1"</f>
        <v>R-H_Det_GASNAT_N1</v>
      </c>
      <c r="D106" s="70" t="s">
        <v>355</v>
      </c>
      <c r="E106" s="71" t="s">
        <v>451</v>
      </c>
      <c r="F106" s="70" t="s">
        <v>796</v>
      </c>
      <c r="G106" s="339">
        <v>1</v>
      </c>
      <c r="H106" s="340">
        <v>1</v>
      </c>
      <c r="I106" s="340">
        <v>1</v>
      </c>
      <c r="J106" s="341">
        <v>1</v>
      </c>
      <c r="K106" s="91"/>
      <c r="L106" s="79"/>
      <c r="M106" s="79"/>
      <c r="N106" s="92"/>
      <c r="O106" s="339">
        <f>G106*0.7</f>
        <v>0.7</v>
      </c>
      <c r="P106" s="340">
        <f t="shared" ref="P106:P108" si="48">H106*0.7</f>
        <v>0.7</v>
      </c>
      <c r="Q106" s="340">
        <f t="shared" ref="Q106:Q108" si="49">I106*0.7</f>
        <v>0.7</v>
      </c>
      <c r="R106" s="341">
        <f t="shared" ref="R106:R108" si="50">J106*0.7</f>
        <v>0.7</v>
      </c>
      <c r="S106" s="100">
        <v>20</v>
      </c>
      <c r="T106" s="72"/>
      <c r="U106" s="69">
        <v>65.117763742903477</v>
      </c>
      <c r="V106" s="70">
        <v>65.117763742903477</v>
      </c>
      <c r="W106" s="70">
        <v>65.117763742903477</v>
      </c>
      <c r="X106" s="104">
        <v>65.117763742903477</v>
      </c>
      <c r="Y106" s="110">
        <v>1.2295081967213115</v>
      </c>
      <c r="Z106" s="113"/>
      <c r="AA106" s="91"/>
      <c r="AB106" s="120"/>
      <c r="AC106" s="120"/>
      <c r="AD106" s="120"/>
      <c r="AE106" s="110">
        <v>31.54</v>
      </c>
      <c r="AF106" s="113"/>
      <c r="AG106" s="113">
        <v>2020</v>
      </c>
      <c r="AI106" s="154"/>
      <c r="AJ106" s="153" t="str">
        <f t="shared" si="43"/>
        <v>R-H_Det_GASNAT_N2</v>
      </c>
      <c r="AK106" s="153" t="str">
        <f t="shared" si="44"/>
        <v>Residential Natural Gas Heating - New 3 SH + WH + Solar</v>
      </c>
      <c r="AL106" s="154" t="s">
        <v>16</v>
      </c>
      <c r="AM106" s="154" t="s">
        <v>482</v>
      </c>
      <c r="AN106" s="154"/>
      <c r="AO106" s="154" t="s">
        <v>320</v>
      </c>
    </row>
    <row r="107" spans="3:41" ht="15" x14ac:dyDescent="0.25">
      <c r="C107" s="76" t="str">
        <f>"R-H_Det"&amp;"_"&amp;RIGHT(E107,6)&amp;"_N2"</f>
        <v>R-H_Det_GASNAT_N2</v>
      </c>
      <c r="D107" s="76" t="s">
        <v>356</v>
      </c>
      <c r="E107" s="77" t="s">
        <v>785</v>
      </c>
      <c r="F107" s="76" t="s">
        <v>796</v>
      </c>
      <c r="G107" s="336">
        <v>1</v>
      </c>
      <c r="H107" s="337">
        <v>1</v>
      </c>
      <c r="I107" s="337">
        <v>1</v>
      </c>
      <c r="J107" s="338">
        <v>1</v>
      </c>
      <c r="K107" s="89"/>
      <c r="L107" s="78"/>
      <c r="M107" s="78"/>
      <c r="N107" s="90"/>
      <c r="O107" s="336">
        <f>G107*0.7</f>
        <v>0.7</v>
      </c>
      <c r="P107" s="337">
        <f t="shared" si="48"/>
        <v>0.7</v>
      </c>
      <c r="Q107" s="337">
        <f t="shared" si="49"/>
        <v>0.7</v>
      </c>
      <c r="R107" s="338">
        <f t="shared" si="50"/>
        <v>0.7</v>
      </c>
      <c r="S107" s="101">
        <v>20</v>
      </c>
      <c r="T107" s="88"/>
      <c r="U107" s="87">
        <v>325.38126012155396</v>
      </c>
      <c r="V107" s="76">
        <v>300.73704094347181</v>
      </c>
      <c r="W107" s="76">
        <v>251.44860258730745</v>
      </c>
      <c r="X107" s="105">
        <v>251.44860258730745</v>
      </c>
      <c r="Y107" s="109">
        <v>14.316939890710385</v>
      </c>
      <c r="Z107" s="112"/>
      <c r="AA107" s="89">
        <v>0.22</v>
      </c>
      <c r="AB107" s="119"/>
      <c r="AC107" s="119"/>
      <c r="AD107" s="308">
        <v>5</v>
      </c>
      <c r="AE107" s="109">
        <v>31.54</v>
      </c>
      <c r="AF107" s="112"/>
      <c r="AG107" s="112">
        <v>2020</v>
      </c>
      <c r="AI107" s="154"/>
      <c r="AJ107" s="153" t="str">
        <f t="shared" si="43"/>
        <v>R-H_Det_GASNAT_N3</v>
      </c>
      <c r="AK107" s="153" t="str">
        <f t="shared" si="44"/>
        <v>Residential Natural Gas Heating - New 4 SH + WH + Wood Stove</v>
      </c>
      <c r="AL107" s="154" t="s">
        <v>16</v>
      </c>
      <c r="AM107" s="154" t="s">
        <v>482</v>
      </c>
      <c r="AN107" s="154"/>
      <c r="AO107" s="154" t="s">
        <v>320</v>
      </c>
    </row>
    <row r="108" spans="3:41" ht="15" x14ac:dyDescent="0.25">
      <c r="C108" s="70" t="str">
        <f>"R-H_Det"&amp;"_"&amp;RIGHT(E108,6)&amp;"_N3"</f>
        <v>R-H_Det_GASNAT_N3</v>
      </c>
      <c r="D108" s="70" t="s">
        <v>357</v>
      </c>
      <c r="E108" s="71" t="s">
        <v>786</v>
      </c>
      <c r="F108" s="70" t="s">
        <v>796</v>
      </c>
      <c r="G108" s="339">
        <v>1</v>
      </c>
      <c r="H108" s="340">
        <v>1.0249999999999999</v>
      </c>
      <c r="I108" s="340">
        <v>1.0249999999999999</v>
      </c>
      <c r="J108" s="341">
        <v>1.0249999999999999</v>
      </c>
      <c r="K108" s="91"/>
      <c r="L108" s="79"/>
      <c r="M108" s="79"/>
      <c r="N108" s="92"/>
      <c r="O108" s="339">
        <f>G108*0.7</f>
        <v>0.7</v>
      </c>
      <c r="P108" s="340">
        <f t="shared" si="48"/>
        <v>0.71749999999999992</v>
      </c>
      <c r="Q108" s="340">
        <f t="shared" si="49"/>
        <v>0.71749999999999992</v>
      </c>
      <c r="R108" s="341">
        <f t="shared" si="50"/>
        <v>0.71749999999999992</v>
      </c>
      <c r="S108" s="100">
        <v>20</v>
      </c>
      <c r="T108" s="72"/>
      <c r="U108" s="69">
        <v>89.356293659586896</v>
      </c>
      <c r="V108" s="70">
        <v>89.356293659586896</v>
      </c>
      <c r="W108" s="70">
        <v>89.356293659586896</v>
      </c>
      <c r="X108" s="104">
        <v>89.356293659586896</v>
      </c>
      <c r="Y108" s="110">
        <v>5.3472429210134127</v>
      </c>
      <c r="Z108" s="113"/>
      <c r="AA108" s="91"/>
      <c r="AB108" s="120">
        <v>0.47</v>
      </c>
      <c r="AC108" s="120"/>
      <c r="AD108" s="113">
        <v>5</v>
      </c>
      <c r="AE108" s="110">
        <v>31.54</v>
      </c>
      <c r="AF108" s="113"/>
      <c r="AG108" s="113">
        <v>2020</v>
      </c>
      <c r="AI108" s="154"/>
      <c r="AJ108" s="153" t="str">
        <f t="shared" si="43"/>
        <v>R-SH_Det_OILLPG_N1</v>
      </c>
      <c r="AK108" s="153" t="str">
        <f t="shared" si="44"/>
        <v>Residential Liquid Petroleum Gas- New 1 SH</v>
      </c>
      <c r="AL108" s="154" t="s">
        <v>16</v>
      </c>
      <c r="AM108" s="154" t="s">
        <v>482</v>
      </c>
      <c r="AN108" s="154"/>
      <c r="AO108" s="154" t="s">
        <v>320</v>
      </c>
    </row>
    <row r="109" spans="3:41" ht="15" x14ac:dyDescent="0.25">
      <c r="C109" s="76" t="str">
        <f>"R-SH_Det"&amp;"_"&amp;RIGHT(E109,6)&amp;"_N1"</f>
        <v>R-SH_Det_OILLPG_N1</v>
      </c>
      <c r="D109" s="76" t="s">
        <v>361</v>
      </c>
      <c r="E109" s="77" t="s">
        <v>452</v>
      </c>
      <c r="F109" s="76" t="s">
        <v>441</v>
      </c>
      <c r="G109" s="336">
        <v>1</v>
      </c>
      <c r="H109" s="337">
        <v>1</v>
      </c>
      <c r="I109" s="337">
        <v>1</v>
      </c>
      <c r="J109" s="338">
        <v>1</v>
      </c>
      <c r="K109" s="89"/>
      <c r="L109" s="78"/>
      <c r="M109" s="78"/>
      <c r="N109" s="90"/>
      <c r="O109" s="336"/>
      <c r="P109" s="337"/>
      <c r="Q109" s="337"/>
      <c r="R109" s="338"/>
      <c r="S109" s="101">
        <v>20</v>
      </c>
      <c r="T109" s="88"/>
      <c r="U109" s="87">
        <v>62.01691785038426</v>
      </c>
      <c r="V109" s="76">
        <v>62.01691785038426</v>
      </c>
      <c r="W109" s="76">
        <v>62.01691785038426</v>
      </c>
      <c r="X109" s="105">
        <v>62.01691785038426</v>
      </c>
      <c r="Y109" s="109">
        <v>1.2295081967213115</v>
      </c>
      <c r="Z109" s="112"/>
      <c r="AA109" s="89"/>
      <c r="AB109" s="119"/>
      <c r="AC109" s="119"/>
      <c r="AD109" s="119"/>
      <c r="AE109" s="109">
        <v>31.54</v>
      </c>
      <c r="AF109" s="112"/>
      <c r="AG109" s="112">
        <v>2020</v>
      </c>
      <c r="AI109" s="154"/>
      <c r="AJ109" s="153" t="str">
        <f t="shared" si="43"/>
        <v>R-H_Det_OILLPG_N1</v>
      </c>
      <c r="AK109" s="153" t="str">
        <f t="shared" si="44"/>
        <v>Residential Liquid Petroleum Gas- New 2 SH + WH</v>
      </c>
      <c r="AL109" s="154" t="s">
        <v>16</v>
      </c>
      <c r="AM109" s="154" t="s">
        <v>482</v>
      </c>
      <c r="AN109" s="154"/>
      <c r="AO109" s="154" t="s">
        <v>320</v>
      </c>
    </row>
    <row r="110" spans="3:41" ht="15" x14ac:dyDescent="0.25">
      <c r="C110" s="70" t="str">
        <f>"R-H_Det"&amp;"_"&amp;RIGHT(E110,6)&amp;"_N1"</f>
        <v>R-H_Det_OILLPG_N1</v>
      </c>
      <c r="D110" s="70" t="s">
        <v>362</v>
      </c>
      <c r="E110" s="71" t="s">
        <v>452</v>
      </c>
      <c r="F110" s="70" t="s">
        <v>796</v>
      </c>
      <c r="G110" s="339">
        <v>1</v>
      </c>
      <c r="H110" s="340">
        <v>1</v>
      </c>
      <c r="I110" s="340">
        <v>1</v>
      </c>
      <c r="J110" s="341">
        <v>1</v>
      </c>
      <c r="K110" s="91"/>
      <c r="L110" s="79"/>
      <c r="M110" s="79"/>
      <c r="N110" s="92"/>
      <c r="O110" s="339">
        <f>G110*0.7</f>
        <v>0.7</v>
      </c>
      <c r="P110" s="340">
        <f t="shared" ref="P110" si="51">H110*0.7</f>
        <v>0.7</v>
      </c>
      <c r="Q110" s="340">
        <f t="shared" ref="Q110" si="52">I110*0.7</f>
        <v>0.7</v>
      </c>
      <c r="R110" s="341">
        <f t="shared" ref="R110" si="53">J110*0.7</f>
        <v>0.7</v>
      </c>
      <c r="S110" s="100">
        <v>20</v>
      </c>
      <c r="T110" s="72"/>
      <c r="U110" s="69">
        <v>65.117763742903477</v>
      </c>
      <c r="V110" s="70">
        <v>65.117763742903477</v>
      </c>
      <c r="W110" s="70">
        <v>65.117763742903477</v>
      </c>
      <c r="X110" s="104">
        <v>65.117763742903477</v>
      </c>
      <c r="Y110" s="110">
        <v>1.2295081967213115</v>
      </c>
      <c r="Z110" s="113"/>
      <c r="AA110" s="91"/>
      <c r="AB110" s="120"/>
      <c r="AC110" s="120"/>
      <c r="AD110" s="120"/>
      <c r="AE110" s="110">
        <v>31.54</v>
      </c>
      <c r="AF110" s="113"/>
      <c r="AG110" s="113">
        <v>2020</v>
      </c>
      <c r="AI110" s="154"/>
      <c r="AJ110" s="153" t="str">
        <f t="shared" si="43"/>
        <v>R-SH_Det_BIOWOO_N1</v>
      </c>
      <c r="AK110" s="153" t="str">
        <f t="shared" si="44"/>
        <v>Residential Biomass Boiler - New 1 SH</v>
      </c>
      <c r="AL110" s="154" t="s">
        <v>16</v>
      </c>
      <c r="AM110" s="154" t="s">
        <v>482</v>
      </c>
      <c r="AN110" s="154"/>
      <c r="AO110" s="154" t="s">
        <v>320</v>
      </c>
    </row>
    <row r="111" spans="3:41" ht="15.75" thickBot="1" x14ac:dyDescent="0.3">
      <c r="C111" s="76" t="str">
        <f>"R-SH_Det"&amp;"_"&amp;RIGHT(E111,6)&amp;"_N1"</f>
        <v>R-SH_Det_BIOWOO_N1</v>
      </c>
      <c r="D111" s="76" t="s">
        <v>363</v>
      </c>
      <c r="E111" s="77" t="s">
        <v>787</v>
      </c>
      <c r="F111" s="76" t="s">
        <v>441</v>
      </c>
      <c r="G111" s="336">
        <v>1</v>
      </c>
      <c r="H111" s="337">
        <v>1</v>
      </c>
      <c r="I111" s="337">
        <v>1</v>
      </c>
      <c r="J111" s="338">
        <v>1</v>
      </c>
      <c r="K111" s="89"/>
      <c r="L111" s="78"/>
      <c r="M111" s="78"/>
      <c r="N111" s="90"/>
      <c r="O111" s="336"/>
      <c r="P111" s="337"/>
      <c r="Q111" s="337"/>
      <c r="R111" s="338"/>
      <c r="S111" s="101">
        <v>20</v>
      </c>
      <c r="T111" s="88"/>
      <c r="U111" s="87">
        <v>211.49571428571429</v>
      </c>
      <c r="V111" s="76">
        <v>211.49571428571429</v>
      </c>
      <c r="W111" s="76">
        <v>211.49571428571429</v>
      </c>
      <c r="X111" s="105">
        <v>211.49571428571429</v>
      </c>
      <c r="Y111" s="109">
        <v>8.5714285714285712</v>
      </c>
      <c r="Z111" s="112"/>
      <c r="AA111" s="89"/>
      <c r="AB111" s="119"/>
      <c r="AC111" s="119"/>
      <c r="AD111" s="119"/>
      <c r="AE111" s="109">
        <v>31.54</v>
      </c>
      <c r="AF111" s="112"/>
      <c r="AG111" s="112">
        <v>2020</v>
      </c>
      <c r="AI111" s="157"/>
      <c r="AJ111" s="156" t="str">
        <f t="shared" si="43"/>
        <v>R-H_Det_BIOWOO_N1</v>
      </c>
      <c r="AK111" s="156" t="str">
        <f t="shared" si="44"/>
        <v>Residential Biomass Boiler - New 2 SH + WH</v>
      </c>
      <c r="AL111" s="157" t="s">
        <v>16</v>
      </c>
      <c r="AM111" s="157" t="s">
        <v>482</v>
      </c>
      <c r="AN111" s="157"/>
      <c r="AO111" s="157" t="s">
        <v>320</v>
      </c>
    </row>
    <row r="112" spans="3:41" ht="15.75" thickBot="1" x14ac:dyDescent="0.3">
      <c r="C112" s="73" t="str">
        <f>"R-H_Det"&amp;"_"&amp;RIGHT(E112,6)&amp;"_N1"</f>
        <v>R-H_Det_BIOWOO_N1</v>
      </c>
      <c r="D112" s="73" t="s">
        <v>364</v>
      </c>
      <c r="E112" s="74" t="s">
        <v>787</v>
      </c>
      <c r="F112" s="73" t="s">
        <v>796</v>
      </c>
      <c r="G112" s="339">
        <v>1</v>
      </c>
      <c r="H112" s="340">
        <v>1</v>
      </c>
      <c r="I112" s="340">
        <v>1</v>
      </c>
      <c r="J112" s="341">
        <v>1</v>
      </c>
      <c r="K112" s="91"/>
      <c r="L112" s="79"/>
      <c r="M112" s="79"/>
      <c r="N112" s="92"/>
      <c r="O112" s="339">
        <f>G112*0.7</f>
        <v>0.7</v>
      </c>
      <c r="P112" s="340">
        <f>H112*0.7</f>
        <v>0.7</v>
      </c>
      <c r="Q112" s="340">
        <f>I112*0.7</f>
        <v>0.7</v>
      </c>
      <c r="R112" s="341">
        <f>J112*0.7</f>
        <v>0.7</v>
      </c>
      <c r="S112" s="102">
        <v>20</v>
      </c>
      <c r="T112" s="75"/>
      <c r="U112" s="69">
        <v>211.49571428571429</v>
      </c>
      <c r="V112" s="70">
        <v>211.49571428571429</v>
      </c>
      <c r="W112" s="70">
        <v>211.49571428571429</v>
      </c>
      <c r="X112" s="104">
        <v>211.49571428571429</v>
      </c>
      <c r="Y112" s="111">
        <v>8.5714285714285712</v>
      </c>
      <c r="Z112" s="114"/>
      <c r="AA112" s="96"/>
      <c r="AB112" s="121"/>
      <c r="AC112" s="121"/>
      <c r="AD112" s="121"/>
      <c r="AE112" s="111">
        <v>31.54</v>
      </c>
      <c r="AF112" s="113"/>
      <c r="AG112" s="114">
        <v>2020</v>
      </c>
      <c r="AI112" s="158"/>
      <c r="AJ112" s="159" t="str">
        <f>C114</f>
        <v>R-SH_Det_RSDELC_N1</v>
      </c>
      <c r="AK112" s="159" t="str">
        <f>D114</f>
        <v>Residential Electric Heater - New 1 SH</v>
      </c>
      <c r="AL112" s="158" t="s">
        <v>16</v>
      </c>
      <c r="AM112" s="158" t="s">
        <v>482</v>
      </c>
      <c r="AN112" s="158"/>
      <c r="AO112" s="158" t="s">
        <v>320</v>
      </c>
    </row>
    <row r="113" spans="3:41" ht="15" x14ac:dyDescent="0.25">
      <c r="C113" s="80" t="s">
        <v>365</v>
      </c>
      <c r="D113" s="80"/>
      <c r="E113" s="8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1"/>
      <c r="T113" s="81"/>
      <c r="U113" s="80"/>
      <c r="V113" s="80"/>
      <c r="W113" s="80"/>
      <c r="X113" s="80"/>
      <c r="Y113" s="80"/>
      <c r="Z113" s="81"/>
      <c r="AA113" s="83"/>
      <c r="AB113" s="83"/>
      <c r="AC113" s="83"/>
      <c r="AD113" s="83"/>
      <c r="AE113" s="80"/>
      <c r="AF113" s="81"/>
      <c r="AG113" s="81"/>
      <c r="AI113" s="152"/>
      <c r="AJ113" s="151" t="str">
        <f t="shared" ref="AJ113:AK119" si="54">C116</f>
        <v>R-SH_Det_RSDELC_HPN1</v>
      </c>
      <c r="AK113" s="151" t="str">
        <f t="shared" si="54"/>
        <v>Residential Electric Heat Pump - Air to Air - SH</v>
      </c>
      <c r="AL113" s="152" t="s">
        <v>16</v>
      </c>
      <c r="AM113" s="152" t="s">
        <v>482</v>
      </c>
      <c r="AN113" s="152"/>
      <c r="AO113" s="152" t="s">
        <v>320</v>
      </c>
    </row>
    <row r="114" spans="3:41" ht="15" x14ac:dyDescent="0.25">
      <c r="C114" s="76" t="str">
        <f>"R-SH_Det"&amp;"_"&amp;RIGHT(E114,6)&amp;"_N1"</f>
        <v>R-SH_Det_RSDELC_N1</v>
      </c>
      <c r="D114" s="70" t="s">
        <v>366</v>
      </c>
      <c r="E114" s="71" t="s">
        <v>448</v>
      </c>
      <c r="F114" s="70" t="s">
        <v>441</v>
      </c>
      <c r="G114" s="351">
        <v>1</v>
      </c>
      <c r="H114" s="352">
        <v>1</v>
      </c>
      <c r="I114" s="352">
        <v>1</v>
      </c>
      <c r="J114" s="353">
        <v>1</v>
      </c>
      <c r="K114" s="122"/>
      <c r="L114" s="123"/>
      <c r="M114" s="123"/>
      <c r="N114" s="124"/>
      <c r="O114" s="122"/>
      <c r="P114" s="123"/>
      <c r="Q114" s="123"/>
      <c r="R114" s="124"/>
      <c r="S114" s="125">
        <v>15</v>
      </c>
      <c r="T114" s="126"/>
      <c r="U114" s="127">
        <v>185</v>
      </c>
      <c r="V114" s="128">
        <v>185</v>
      </c>
      <c r="W114" s="128">
        <v>185</v>
      </c>
      <c r="X114" s="129">
        <v>185</v>
      </c>
      <c r="Y114" s="130">
        <v>25</v>
      </c>
      <c r="Z114" s="131"/>
      <c r="AA114" s="132"/>
      <c r="AB114" s="132"/>
      <c r="AC114" s="132"/>
      <c r="AD114" s="132"/>
      <c r="AE114" s="130">
        <v>31.54</v>
      </c>
      <c r="AF114" s="113"/>
      <c r="AG114" s="131">
        <v>2020</v>
      </c>
      <c r="AI114" s="154"/>
      <c r="AJ114" s="153" t="str">
        <f t="shared" si="54"/>
        <v>R-HC_Det_RSDELC_HPN1</v>
      </c>
      <c r="AK114" s="153" t="str">
        <f t="shared" si="54"/>
        <v>Residential Electric Heat Pump - Air to Air - SH + SC</v>
      </c>
      <c r="AL114" s="154" t="s">
        <v>16</v>
      </c>
      <c r="AM114" s="154" t="s">
        <v>482</v>
      </c>
      <c r="AN114" s="154"/>
      <c r="AO114" s="154" t="s">
        <v>320</v>
      </c>
    </row>
    <row r="115" spans="3:41" ht="15" x14ac:dyDescent="0.25">
      <c r="C115" s="80" t="s">
        <v>367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81"/>
      <c r="AA115" s="83"/>
      <c r="AB115" s="83"/>
      <c r="AC115" s="83"/>
      <c r="AD115" s="83"/>
      <c r="AE115" s="80"/>
      <c r="AF115" s="81"/>
      <c r="AG115" s="81"/>
      <c r="AI115" s="154"/>
      <c r="AJ115" s="153" t="str">
        <f t="shared" si="54"/>
        <v>R-SH_Det_RSDELC_HPN2</v>
      </c>
      <c r="AK115" s="153" t="str">
        <f t="shared" si="54"/>
        <v>Residential Electric Heat Pump - Air to Water - SH</v>
      </c>
      <c r="AL115" s="154" t="s">
        <v>16</v>
      </c>
      <c r="AM115" s="154" t="s">
        <v>482</v>
      </c>
      <c r="AN115" s="154"/>
      <c r="AO115" s="154" t="s">
        <v>320</v>
      </c>
    </row>
    <row r="116" spans="3:41" ht="15" x14ac:dyDescent="0.25">
      <c r="C116" s="76" t="str">
        <f>"R-SH_Det"&amp;"_"&amp;RIGHT(E116,6)&amp;"_HPN1"</f>
        <v>R-SH_Det_RSDELC_HPN1</v>
      </c>
      <c r="D116" s="76" t="s">
        <v>369</v>
      </c>
      <c r="E116" s="77" t="s">
        <v>448</v>
      </c>
      <c r="F116" s="76" t="s">
        <v>441</v>
      </c>
      <c r="G116" s="342">
        <v>1</v>
      </c>
      <c r="H116" s="343">
        <v>1.1559999999999999</v>
      </c>
      <c r="I116" s="343">
        <v>1.25</v>
      </c>
      <c r="J116" s="344">
        <v>1.25</v>
      </c>
      <c r="K116" s="342"/>
      <c r="L116" s="343"/>
      <c r="M116" s="343"/>
      <c r="N116" s="344"/>
      <c r="O116" s="93"/>
      <c r="P116" s="94"/>
      <c r="Q116" s="94"/>
      <c r="R116" s="95"/>
      <c r="S116" s="101">
        <v>20</v>
      </c>
      <c r="T116" s="78"/>
      <c r="U116" s="87">
        <v>606.94444444444434</v>
      </c>
      <c r="V116" s="76">
        <v>549.44444444444434</v>
      </c>
      <c r="W116" s="76">
        <v>523.8888888888888</v>
      </c>
      <c r="X116" s="105">
        <v>523.8888888888888</v>
      </c>
      <c r="Y116" s="133">
        <v>16.666666666666668</v>
      </c>
      <c r="Z116" s="133"/>
      <c r="AA116" s="133"/>
      <c r="AB116" s="133"/>
      <c r="AC116" s="133"/>
      <c r="AD116" s="133"/>
      <c r="AE116" s="133">
        <v>31.54</v>
      </c>
      <c r="AF116" s="112"/>
      <c r="AG116" s="112">
        <v>2020</v>
      </c>
      <c r="AI116" s="154"/>
      <c r="AJ116" s="153" t="str">
        <f t="shared" si="54"/>
        <v>R-H_Det_RSDELC_HPN1</v>
      </c>
      <c r="AK116" s="153" t="str">
        <f t="shared" si="54"/>
        <v>Residential Electric Heat Pump - Air to Water - SH + WH</v>
      </c>
      <c r="AL116" s="154" t="s">
        <v>16</v>
      </c>
      <c r="AM116" s="154" t="s">
        <v>482</v>
      </c>
      <c r="AN116" s="154"/>
      <c r="AO116" s="154" t="s">
        <v>320</v>
      </c>
    </row>
    <row r="117" spans="3:41" ht="15" x14ac:dyDescent="0.25">
      <c r="C117" s="76" t="str">
        <f>"R-HC_Det"&amp;"_"&amp;RIGHT(E117,6)&amp;"_HPN1"</f>
        <v>R-HC_Det_RSDELC_HPN1</v>
      </c>
      <c r="D117" s="70" t="s">
        <v>370</v>
      </c>
      <c r="E117" s="71" t="s">
        <v>448</v>
      </c>
      <c r="F117" s="70" t="s">
        <v>797</v>
      </c>
      <c r="G117" s="339">
        <v>1</v>
      </c>
      <c r="H117" s="340">
        <v>1.1559999999999999</v>
      </c>
      <c r="I117" s="340">
        <v>1.25</v>
      </c>
      <c r="J117" s="341">
        <v>1.25</v>
      </c>
      <c r="K117" s="339">
        <v>1</v>
      </c>
      <c r="L117" s="340">
        <v>1.1559999999999999</v>
      </c>
      <c r="M117" s="340">
        <v>1.25</v>
      </c>
      <c r="N117" s="341">
        <v>1.25</v>
      </c>
      <c r="O117" s="91"/>
      <c r="P117" s="79"/>
      <c r="Q117" s="79"/>
      <c r="R117" s="92"/>
      <c r="S117" s="100">
        <v>20</v>
      </c>
      <c r="T117" s="79"/>
      <c r="U117" s="69">
        <v>637.29166666666663</v>
      </c>
      <c r="V117" s="70">
        <v>576.91666666666663</v>
      </c>
      <c r="W117" s="70">
        <v>550.08333333333326</v>
      </c>
      <c r="X117" s="104">
        <v>550.08333333333326</v>
      </c>
      <c r="Y117" s="110">
        <v>16.666666666666668</v>
      </c>
      <c r="Z117" s="110"/>
      <c r="AA117" s="110"/>
      <c r="AB117" s="110"/>
      <c r="AC117" s="110"/>
      <c r="AD117" s="110"/>
      <c r="AE117" s="110">
        <v>31.54</v>
      </c>
      <c r="AF117" s="113"/>
      <c r="AG117" s="113">
        <v>2020</v>
      </c>
      <c r="AI117" s="304"/>
      <c r="AJ117" s="153" t="str">
        <f t="shared" si="54"/>
        <v>R-H_Det_RENSOL_HPN2</v>
      </c>
      <c r="AK117" s="153" t="str">
        <f t="shared" si="54"/>
        <v>Residential Electric Heat Pump - Air to Water - SH + WH + Solar</v>
      </c>
      <c r="AL117" s="154" t="s">
        <v>16</v>
      </c>
      <c r="AM117" s="154" t="s">
        <v>482</v>
      </c>
      <c r="AN117" s="154"/>
      <c r="AO117" s="154" t="s">
        <v>320</v>
      </c>
    </row>
    <row r="118" spans="3:41" ht="15" x14ac:dyDescent="0.25">
      <c r="C118" s="76" t="str">
        <f>"R-SH_Det"&amp;"_"&amp;RIGHT(E118,6)&amp;"_HPN2"</f>
        <v>R-SH_Det_RSDELC_HPN2</v>
      </c>
      <c r="D118" s="76" t="s">
        <v>371</v>
      </c>
      <c r="E118" s="77" t="s">
        <v>448</v>
      </c>
      <c r="F118" s="76" t="s">
        <v>441</v>
      </c>
      <c r="G118" s="336">
        <v>1</v>
      </c>
      <c r="H118" s="337">
        <v>1.1200000000000001</v>
      </c>
      <c r="I118" s="337">
        <v>1.21</v>
      </c>
      <c r="J118" s="338">
        <v>1.21</v>
      </c>
      <c r="K118" s="336"/>
      <c r="L118" s="337"/>
      <c r="M118" s="337"/>
      <c r="N118" s="338"/>
      <c r="O118" s="89"/>
      <c r="P118" s="78"/>
      <c r="Q118" s="78"/>
      <c r="R118" s="90"/>
      <c r="S118" s="101">
        <v>20</v>
      </c>
      <c r="T118" s="78"/>
      <c r="U118" s="87">
        <v>212.19058823529411</v>
      </c>
      <c r="V118" s="76">
        <v>212.19058823529411</v>
      </c>
      <c r="W118" s="76">
        <v>191.20470588235293</v>
      </c>
      <c r="X118" s="105">
        <v>191.20470588235293</v>
      </c>
      <c r="Y118" s="109">
        <v>7.0588235294117645</v>
      </c>
      <c r="Z118" s="109"/>
      <c r="AA118" s="109"/>
      <c r="AB118" s="109"/>
      <c r="AC118" s="109"/>
      <c r="AD118" s="109"/>
      <c r="AE118" s="109">
        <v>31.54</v>
      </c>
      <c r="AF118" s="112"/>
      <c r="AG118" s="112">
        <v>2020</v>
      </c>
      <c r="AI118" s="304"/>
      <c r="AJ118" s="153" t="str">
        <f t="shared" si="54"/>
        <v>R-SH_Det_RSDELC_HPN3</v>
      </c>
      <c r="AK118" s="153" t="str">
        <f t="shared" si="54"/>
        <v>Residential Electric Heat Pump - Ground to Water - SH</v>
      </c>
      <c r="AL118" s="154" t="s">
        <v>16</v>
      </c>
      <c r="AM118" s="154" t="s">
        <v>482</v>
      </c>
      <c r="AN118" s="154"/>
      <c r="AO118" s="154" t="s">
        <v>320</v>
      </c>
    </row>
    <row r="119" spans="3:41" ht="15.75" thickBot="1" x14ac:dyDescent="0.3">
      <c r="C119" s="76" t="str">
        <f>"R-H_Det"&amp;"_"&amp;RIGHT(E119,6)&amp;"_HPN1"</f>
        <v>R-H_Det_RSDELC_HPN1</v>
      </c>
      <c r="D119" s="70" t="s">
        <v>372</v>
      </c>
      <c r="E119" s="71" t="s">
        <v>448</v>
      </c>
      <c r="F119" s="70" t="s">
        <v>796</v>
      </c>
      <c r="G119" s="339">
        <v>1</v>
      </c>
      <c r="H119" s="340">
        <v>1.1200000000000001</v>
      </c>
      <c r="I119" s="340">
        <v>1.21</v>
      </c>
      <c r="J119" s="341">
        <v>1.21</v>
      </c>
      <c r="K119" s="339"/>
      <c r="L119" s="340"/>
      <c r="M119" s="340"/>
      <c r="N119" s="341"/>
      <c r="O119" s="339">
        <f>G119*0.7</f>
        <v>0.7</v>
      </c>
      <c r="P119" s="340">
        <f t="shared" ref="P119:P120" si="55">H119*0.7</f>
        <v>0.78400000000000003</v>
      </c>
      <c r="Q119" s="340">
        <f t="shared" ref="Q119:Q120" si="56">I119*0.7</f>
        <v>0.84699999999999998</v>
      </c>
      <c r="R119" s="341">
        <f t="shared" ref="R119:R120" si="57">J119*0.7</f>
        <v>0.84699999999999998</v>
      </c>
      <c r="S119" s="100">
        <v>20</v>
      </c>
      <c r="T119" s="79"/>
      <c r="U119" s="69">
        <v>382.30823529411765</v>
      </c>
      <c r="V119" s="70">
        <v>382.30823529411765</v>
      </c>
      <c r="W119" s="70">
        <v>361.32235294117646</v>
      </c>
      <c r="X119" s="104">
        <v>361.32235294117646</v>
      </c>
      <c r="Y119" s="110">
        <v>7.0588235294117645</v>
      </c>
      <c r="Z119" s="110"/>
      <c r="AA119" s="110"/>
      <c r="AB119" s="110"/>
      <c r="AC119" s="110"/>
      <c r="AD119" s="110"/>
      <c r="AE119" s="110">
        <v>31.54</v>
      </c>
      <c r="AF119" s="113"/>
      <c r="AG119" s="113">
        <v>2020</v>
      </c>
      <c r="AI119" s="160"/>
      <c r="AJ119" s="156" t="str">
        <f t="shared" si="54"/>
        <v>R-HC_Det_RSDELC_HPN2</v>
      </c>
      <c r="AK119" s="156" t="str">
        <f t="shared" si="54"/>
        <v>Residential Electric Heat Pump - Ground to Water - SH + SC</v>
      </c>
      <c r="AL119" s="157" t="s">
        <v>16</v>
      </c>
      <c r="AM119" s="157" t="s">
        <v>482</v>
      </c>
      <c r="AN119" s="157"/>
      <c r="AO119" s="157" t="s">
        <v>320</v>
      </c>
    </row>
    <row r="120" spans="3:41" ht="15" x14ac:dyDescent="0.25">
      <c r="C120" s="76" t="str">
        <f>"R-H_Det"&amp;"_"&amp;RIGHT(E120,6)&amp;"_HPN2"</f>
        <v>R-H_Det_RENSOL_HPN2</v>
      </c>
      <c r="D120" s="76" t="s">
        <v>373</v>
      </c>
      <c r="E120" s="77" t="s">
        <v>788</v>
      </c>
      <c r="F120" s="76" t="s">
        <v>796</v>
      </c>
      <c r="G120" s="336">
        <v>1</v>
      </c>
      <c r="H120" s="337">
        <v>1.1100000000000001</v>
      </c>
      <c r="I120" s="337">
        <v>1.19</v>
      </c>
      <c r="J120" s="338">
        <v>1.19</v>
      </c>
      <c r="K120" s="336"/>
      <c r="L120" s="337"/>
      <c r="M120" s="337"/>
      <c r="N120" s="338"/>
      <c r="O120" s="336">
        <f>G120*0.7</f>
        <v>0.7</v>
      </c>
      <c r="P120" s="337">
        <f t="shared" si="55"/>
        <v>0.77700000000000002</v>
      </c>
      <c r="Q120" s="337">
        <f t="shared" si="56"/>
        <v>0.83299999999999996</v>
      </c>
      <c r="R120" s="338">
        <f t="shared" si="57"/>
        <v>0.83299999999999996</v>
      </c>
      <c r="S120" s="101">
        <v>20</v>
      </c>
      <c r="T120" s="78"/>
      <c r="U120" s="87">
        <v>706.69359398496226</v>
      </c>
      <c r="V120" s="76">
        <v>682.09990977443601</v>
      </c>
      <c r="W120" s="76">
        <v>560.47566917293238</v>
      </c>
      <c r="X120" s="105">
        <v>560.47566917293238</v>
      </c>
      <c r="Y120" s="109">
        <v>18.980392156862745</v>
      </c>
      <c r="Z120" s="109"/>
      <c r="AA120" s="119">
        <v>0.5</v>
      </c>
      <c r="AB120" s="109"/>
      <c r="AC120" s="109"/>
      <c r="AD120" s="308">
        <v>5</v>
      </c>
      <c r="AE120" s="109">
        <v>31.54</v>
      </c>
      <c r="AF120" s="112"/>
      <c r="AG120" s="112">
        <v>2020</v>
      </c>
      <c r="AI120" s="161"/>
      <c r="AJ120" s="151" t="str">
        <f>C124</f>
        <v>R-H_Det_GASNAT_HPN1</v>
      </c>
      <c r="AK120" s="151" t="str">
        <f>D124</f>
        <v>Residential Gas Absorption Heat Pump - Air to Water - SH + WH</v>
      </c>
      <c r="AL120" s="152" t="s">
        <v>16</v>
      </c>
      <c r="AM120" s="152" t="s">
        <v>482</v>
      </c>
      <c r="AN120" s="152"/>
      <c r="AO120" s="152" t="s">
        <v>320</v>
      </c>
    </row>
    <row r="121" spans="3:41" ht="15.75" thickBot="1" x14ac:dyDescent="0.3">
      <c r="C121" s="76" t="str">
        <f>"R-SH_Det"&amp;"_"&amp;RIGHT(E121,6)&amp;"_HPN3"</f>
        <v>R-SH_Det_RSDELC_HPN3</v>
      </c>
      <c r="D121" s="70" t="s">
        <v>374</v>
      </c>
      <c r="E121" s="71" t="s">
        <v>448</v>
      </c>
      <c r="F121" s="70" t="s">
        <v>441</v>
      </c>
      <c r="G121" s="339">
        <v>1</v>
      </c>
      <c r="H121" s="340">
        <v>1</v>
      </c>
      <c r="I121" s="340">
        <v>1</v>
      </c>
      <c r="J121" s="341">
        <v>1</v>
      </c>
      <c r="K121" s="339"/>
      <c r="L121" s="340"/>
      <c r="M121" s="340"/>
      <c r="N121" s="341"/>
      <c r="O121" s="91"/>
      <c r="P121" s="79"/>
      <c r="Q121" s="79"/>
      <c r="R121" s="92"/>
      <c r="S121" s="100">
        <v>20</v>
      </c>
      <c r="T121" s="79"/>
      <c r="U121" s="69">
        <v>806.67391304347848</v>
      </c>
      <c r="V121" s="70">
        <v>745.95652173913049</v>
      </c>
      <c r="W121" s="70">
        <v>685.23913043478274</v>
      </c>
      <c r="X121" s="104">
        <v>685.23913043478274</v>
      </c>
      <c r="Y121" s="110">
        <v>20</v>
      </c>
      <c r="Z121" s="110"/>
      <c r="AA121" s="110"/>
      <c r="AB121" s="110"/>
      <c r="AC121" s="110"/>
      <c r="AD121" s="110"/>
      <c r="AE121" s="110">
        <v>31.54</v>
      </c>
      <c r="AF121" s="113"/>
      <c r="AG121" s="113">
        <v>2020</v>
      </c>
      <c r="AI121" s="305"/>
      <c r="AJ121" s="156" t="str">
        <f>C125</f>
        <v>R-H_Det_GASNAT_HPN2</v>
      </c>
      <c r="AK121" s="156" t="str">
        <f>D125</f>
        <v>Residential Gas Engine Heat Pump - Air to Water - SH + WH</v>
      </c>
      <c r="AL121" s="157" t="s">
        <v>16</v>
      </c>
      <c r="AM121" s="157" t="s">
        <v>482</v>
      </c>
      <c r="AN121" s="157"/>
      <c r="AO121" s="157" t="s">
        <v>320</v>
      </c>
    </row>
    <row r="122" spans="3:41" ht="15.75" thickBot="1" x14ac:dyDescent="0.3">
      <c r="C122" s="76" t="str">
        <f>"R-HC_Det"&amp;"_"&amp;RIGHT(E122,6)&amp;"_HPN2"</f>
        <v>R-HC_Det_RSDELC_HPN2</v>
      </c>
      <c r="D122" s="76" t="s">
        <v>375</v>
      </c>
      <c r="E122" s="77" t="s">
        <v>448</v>
      </c>
      <c r="F122" s="76" t="s">
        <v>797</v>
      </c>
      <c r="G122" s="345">
        <v>1</v>
      </c>
      <c r="H122" s="346">
        <v>1</v>
      </c>
      <c r="I122" s="346">
        <v>1</v>
      </c>
      <c r="J122" s="347">
        <v>1</v>
      </c>
      <c r="K122" s="345">
        <v>1</v>
      </c>
      <c r="L122" s="346">
        <v>1</v>
      </c>
      <c r="M122" s="346">
        <v>1</v>
      </c>
      <c r="N122" s="347">
        <v>1</v>
      </c>
      <c r="O122" s="348"/>
      <c r="P122" s="349"/>
      <c r="Q122" s="349"/>
      <c r="R122" s="150"/>
      <c r="S122" s="101">
        <v>20</v>
      </c>
      <c r="T122" s="78"/>
      <c r="U122" s="87">
        <v>963.84782608695673</v>
      </c>
      <c r="V122" s="76">
        <v>903.13043478260863</v>
      </c>
      <c r="W122" s="76">
        <v>842.41304347826099</v>
      </c>
      <c r="X122" s="105">
        <v>842.41304347826099</v>
      </c>
      <c r="Y122" s="134">
        <v>20</v>
      </c>
      <c r="Z122" s="134"/>
      <c r="AA122" s="134"/>
      <c r="AB122" s="134"/>
      <c r="AC122" s="134"/>
      <c r="AD122" s="134"/>
      <c r="AE122" s="134">
        <v>31.54</v>
      </c>
      <c r="AF122" s="112"/>
      <c r="AG122" s="112">
        <v>2020</v>
      </c>
      <c r="AI122" s="306"/>
      <c r="AJ122" s="159" t="str">
        <f>C127</f>
        <v>R-H_Det_GASNAT_HHPN1</v>
      </c>
      <c r="AK122" s="159" t="str">
        <f>D127</f>
        <v>Residential Gas Hybrid Heat Pump - Air to Water - SH + WH</v>
      </c>
      <c r="AL122" s="158" t="s">
        <v>16</v>
      </c>
      <c r="AM122" s="158" t="s">
        <v>482</v>
      </c>
      <c r="AN122" s="158"/>
      <c r="AO122" s="158" t="s">
        <v>320</v>
      </c>
    </row>
    <row r="123" spans="3:41" ht="15" x14ac:dyDescent="0.25">
      <c r="C123" s="80" t="s">
        <v>376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135"/>
      <c r="AA123" s="83"/>
      <c r="AB123" s="83"/>
      <c r="AC123" s="83"/>
      <c r="AD123" s="83"/>
      <c r="AE123" s="80"/>
      <c r="AF123" s="81"/>
      <c r="AG123" s="81"/>
      <c r="AI123" s="307"/>
      <c r="AJ123" s="151" t="str">
        <f>C129</f>
        <v>R-H_Det_RSDHET_N1</v>
      </c>
      <c r="AK123" s="151" t="str">
        <f>D129</f>
        <v>Residential District Heating Centralized - SH + WH</v>
      </c>
      <c r="AL123" s="152" t="s">
        <v>16</v>
      </c>
      <c r="AM123" s="152" t="s">
        <v>482</v>
      </c>
      <c r="AN123" s="152"/>
      <c r="AO123" s="152" t="s">
        <v>320</v>
      </c>
    </row>
    <row r="124" spans="3:41" ht="15.75" thickBot="1" x14ac:dyDescent="0.3">
      <c r="C124" s="76" t="str">
        <f>"R-H_Det"&amp;"_"&amp;RIGHT(E124,6)&amp;"_HPN1"</f>
        <v>R-H_Det_GASNAT_HPN1</v>
      </c>
      <c r="D124" s="67" t="s">
        <v>377</v>
      </c>
      <c r="E124" s="137" t="s">
        <v>451</v>
      </c>
      <c r="F124" s="137" t="s">
        <v>796</v>
      </c>
      <c r="G124" s="342">
        <v>1</v>
      </c>
      <c r="H124" s="343">
        <v>1.1719999999999999</v>
      </c>
      <c r="I124" s="343">
        <v>1.1719999999999999</v>
      </c>
      <c r="J124" s="344">
        <v>1.1719999999999999</v>
      </c>
      <c r="K124" s="93"/>
      <c r="L124" s="94"/>
      <c r="M124" s="94"/>
      <c r="N124" s="95"/>
      <c r="O124" s="342">
        <f>G124*0.7</f>
        <v>0.7</v>
      </c>
      <c r="P124" s="343">
        <f t="shared" ref="P124:P125" si="58">H124*0.7</f>
        <v>0.82039999999999991</v>
      </c>
      <c r="Q124" s="343">
        <f t="shared" ref="Q124:Q125" si="59">I124*0.7</f>
        <v>0.82039999999999991</v>
      </c>
      <c r="R124" s="344">
        <f t="shared" ref="R124:R125" si="60">J124*0.7</f>
        <v>0.82039999999999991</v>
      </c>
      <c r="S124" s="99">
        <v>20</v>
      </c>
      <c r="T124" s="95"/>
      <c r="U124" s="87">
        <v>971.77777777777783</v>
      </c>
      <c r="V124" s="76">
        <v>860.66666666666663</v>
      </c>
      <c r="W124" s="76">
        <v>860.66666666666663</v>
      </c>
      <c r="X124" s="105">
        <v>860.66666666666663</v>
      </c>
      <c r="Y124" s="133">
        <v>13.055555555555555</v>
      </c>
      <c r="Z124" s="133"/>
      <c r="AA124" s="103"/>
      <c r="AB124" s="133"/>
      <c r="AC124" s="133"/>
      <c r="AD124" s="133"/>
      <c r="AE124" s="133">
        <v>31.54</v>
      </c>
      <c r="AF124" s="112"/>
      <c r="AG124" s="136">
        <v>2020</v>
      </c>
      <c r="AI124" s="163"/>
      <c r="AJ124" s="156" t="str">
        <f>C130</f>
        <v>R-H_Det_RSDHET_N2</v>
      </c>
      <c r="AK124" s="156" t="str">
        <f>D130</f>
        <v>Residential District Heating Decentralized - SH + WH</v>
      </c>
      <c r="AL124" s="157" t="s">
        <v>16</v>
      </c>
      <c r="AM124" s="157" t="s">
        <v>482</v>
      </c>
      <c r="AN124" s="157"/>
      <c r="AO124" s="157" t="s">
        <v>320</v>
      </c>
    </row>
    <row r="125" spans="3:41" ht="15" x14ac:dyDescent="0.25">
      <c r="C125" s="76" t="str">
        <f>"R-H_Det"&amp;"_"&amp;RIGHT(E125,6)&amp;"_HPN2"</f>
        <v>R-H_Det_GASNAT_HPN2</v>
      </c>
      <c r="D125" s="73" t="s">
        <v>378</v>
      </c>
      <c r="E125" s="74" t="s">
        <v>451</v>
      </c>
      <c r="F125" s="74" t="s">
        <v>796</v>
      </c>
      <c r="G125" s="355">
        <v>1</v>
      </c>
      <c r="H125" s="356">
        <v>1</v>
      </c>
      <c r="I125" s="356">
        <v>1.032</v>
      </c>
      <c r="J125" s="357">
        <v>1.032</v>
      </c>
      <c r="K125" s="96"/>
      <c r="L125" s="97"/>
      <c r="M125" s="97"/>
      <c r="N125" s="98"/>
      <c r="O125" s="355">
        <f>G125*0.7</f>
        <v>0.7</v>
      </c>
      <c r="P125" s="356">
        <f t="shared" si="58"/>
        <v>0.7</v>
      </c>
      <c r="Q125" s="356">
        <f t="shared" si="59"/>
        <v>0.72239999999999993</v>
      </c>
      <c r="R125" s="357">
        <f t="shared" si="60"/>
        <v>0.72239999999999993</v>
      </c>
      <c r="S125" s="102">
        <v>20</v>
      </c>
      <c r="T125" s="98"/>
      <c r="U125" s="69">
        <v>1065.68</v>
      </c>
      <c r="V125" s="70">
        <v>1065.68</v>
      </c>
      <c r="W125" s="70">
        <v>1065.68</v>
      </c>
      <c r="X125" s="104">
        <v>1065.68</v>
      </c>
      <c r="Y125" s="111">
        <v>4.7</v>
      </c>
      <c r="Z125" s="111"/>
      <c r="AA125" s="106"/>
      <c r="AB125" s="111"/>
      <c r="AC125" s="111"/>
      <c r="AD125" s="111"/>
      <c r="AE125" s="111">
        <v>31.54</v>
      </c>
      <c r="AF125" s="113"/>
      <c r="AG125" s="114">
        <v>2020</v>
      </c>
      <c r="AI125" s="307"/>
      <c r="AJ125" s="151" t="str">
        <f t="shared" ref="AJ125:AK129" si="61">C132</f>
        <v>R-WH_Det_RSDELC_N1</v>
      </c>
      <c r="AK125" s="151" t="str">
        <f t="shared" si="61"/>
        <v xml:space="preserve">Residential Electric Water Heater </v>
      </c>
      <c r="AL125" s="152" t="s">
        <v>16</v>
      </c>
      <c r="AM125" s="152" t="s">
        <v>482</v>
      </c>
      <c r="AN125" s="152"/>
      <c r="AO125" s="152" t="s">
        <v>320</v>
      </c>
    </row>
    <row r="126" spans="3:41" ht="15" x14ac:dyDescent="0.25">
      <c r="C126" s="80" t="s">
        <v>368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  <c r="AI126" s="4"/>
      <c r="AJ126" s="153" t="str">
        <f t="shared" si="61"/>
        <v>R-WH_Det_RENSOL_N1</v>
      </c>
      <c r="AK126" s="153" t="str">
        <f t="shared" si="61"/>
        <v xml:space="preserve">Residential Solar Water Heater </v>
      </c>
      <c r="AL126" s="154" t="s">
        <v>16</v>
      </c>
      <c r="AM126" s="154" t="s">
        <v>482</v>
      </c>
      <c r="AN126" s="154"/>
      <c r="AO126" s="154" t="s">
        <v>320</v>
      </c>
    </row>
    <row r="127" spans="3:41" ht="15" x14ac:dyDescent="0.25">
      <c r="C127" s="76" t="str">
        <f>"R-H_Det"&amp;"_"&amp;RIGHT(E127,6)&amp;"_HHPN1"</f>
        <v>R-H_Det_GASNAT_HHPN1</v>
      </c>
      <c r="D127" s="128" t="s">
        <v>402</v>
      </c>
      <c r="E127" s="172" t="s">
        <v>789</v>
      </c>
      <c r="F127" s="76" t="s">
        <v>796</v>
      </c>
      <c r="G127" s="355">
        <v>1</v>
      </c>
      <c r="H127" s="356">
        <v>1.048</v>
      </c>
      <c r="I127" s="356">
        <v>1.097</v>
      </c>
      <c r="J127" s="356">
        <v>1.161</v>
      </c>
      <c r="K127" s="96"/>
      <c r="L127" s="97"/>
      <c r="M127" s="97"/>
      <c r="N127" s="98"/>
      <c r="O127" s="355">
        <f>G127*0.7</f>
        <v>0.7</v>
      </c>
      <c r="P127" s="356">
        <f t="shared" ref="P127" si="62">H127*0.7</f>
        <v>0.73360000000000003</v>
      </c>
      <c r="Q127" s="356">
        <f t="shared" ref="Q127" si="63">I127*0.7</f>
        <v>0.76789999999999992</v>
      </c>
      <c r="R127" s="357">
        <f t="shared" ref="R127" si="64">J127*0.7</f>
        <v>0.81269999999999998</v>
      </c>
      <c r="S127" s="5">
        <v>20</v>
      </c>
      <c r="U127" s="69">
        <v>2320</v>
      </c>
      <c r="V127" s="70">
        <v>1972</v>
      </c>
      <c r="W127" s="70">
        <v>1861</v>
      </c>
      <c r="X127" s="104">
        <v>1765</v>
      </c>
      <c r="Y127" s="1">
        <f>Y118+Y105</f>
        <v>8.2883317261330767</v>
      </c>
      <c r="Z127" s="131"/>
      <c r="AA127" s="132"/>
      <c r="AB127" s="132"/>
      <c r="AC127" s="132">
        <v>0.3</v>
      </c>
      <c r="AD127" s="113">
        <v>5</v>
      </c>
      <c r="AE127" s="130">
        <v>31.54</v>
      </c>
      <c r="AF127" s="113"/>
      <c r="AG127" s="131">
        <v>2020</v>
      </c>
      <c r="AI127" s="4"/>
      <c r="AJ127" s="153" t="str">
        <f t="shared" si="61"/>
        <v>R-WH_Det_GASNAT_N1</v>
      </c>
      <c r="AK127" s="153" t="str">
        <f t="shared" si="61"/>
        <v xml:space="preserve">Residential Gas Water Heater </v>
      </c>
      <c r="AL127" s="154" t="s">
        <v>16</v>
      </c>
      <c r="AM127" s="154" t="s">
        <v>482</v>
      </c>
      <c r="AN127" s="154"/>
      <c r="AO127" s="154" t="s">
        <v>320</v>
      </c>
    </row>
    <row r="128" spans="3:41" ht="15" x14ac:dyDescent="0.25">
      <c r="C128" s="80" t="s">
        <v>379</v>
      </c>
      <c r="D128" s="80"/>
      <c r="E128" s="81"/>
      <c r="F128" s="81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1"/>
      <c r="T128" s="81"/>
      <c r="U128" s="80"/>
      <c r="V128" s="80"/>
      <c r="W128" s="80"/>
      <c r="X128" s="80"/>
      <c r="Y128" s="80"/>
      <c r="Z128" s="81"/>
      <c r="AA128" s="83"/>
      <c r="AB128" s="83"/>
      <c r="AC128" s="83"/>
      <c r="AD128" s="83"/>
      <c r="AE128" s="80"/>
      <c r="AF128" s="81"/>
      <c r="AG128" s="81"/>
      <c r="AI128" s="4"/>
      <c r="AJ128" s="153" t="str">
        <f t="shared" si="61"/>
        <v>R-WH_Det_BIOWOO_N1</v>
      </c>
      <c r="AK128" s="153" t="str">
        <f t="shared" si="61"/>
        <v xml:space="preserve">Residential Biomass Water Heater </v>
      </c>
      <c r="AL128" s="154" t="s">
        <v>16</v>
      </c>
      <c r="AM128" s="154" t="s">
        <v>482</v>
      </c>
      <c r="AN128" s="154"/>
      <c r="AO128" s="154" t="s">
        <v>320</v>
      </c>
    </row>
    <row r="129" spans="1:41" ht="15.75" thickBot="1" x14ac:dyDescent="0.3">
      <c r="C129" s="70" t="str">
        <f>"R-H_Det"&amp;"_"&amp;RIGHT(E129,6)&amp;"_N1"</f>
        <v>R-H_Det_RSDHET_N1</v>
      </c>
      <c r="D129" s="67" t="s">
        <v>380</v>
      </c>
      <c r="E129" s="137" t="s">
        <v>790</v>
      </c>
      <c r="F129" s="137" t="s">
        <v>796</v>
      </c>
      <c r="G129" s="342">
        <v>1</v>
      </c>
      <c r="H129" s="343">
        <v>1</v>
      </c>
      <c r="I129" s="343">
        <v>1</v>
      </c>
      <c r="J129" s="344">
        <v>1</v>
      </c>
      <c r="K129" s="93"/>
      <c r="L129" s="94"/>
      <c r="M129" s="94"/>
      <c r="N129" s="95"/>
      <c r="O129" s="342">
        <v>1</v>
      </c>
      <c r="P129" s="343">
        <v>1</v>
      </c>
      <c r="Q129" s="343">
        <v>1</v>
      </c>
      <c r="R129" s="344">
        <v>1</v>
      </c>
      <c r="S129" s="99">
        <v>20</v>
      </c>
      <c r="T129" s="95"/>
      <c r="U129" s="87">
        <v>250</v>
      </c>
      <c r="V129" s="76">
        <v>250</v>
      </c>
      <c r="W129" s="76">
        <v>250</v>
      </c>
      <c r="X129" s="105">
        <v>250</v>
      </c>
      <c r="Y129" s="133">
        <v>15</v>
      </c>
      <c r="Z129" s="133"/>
      <c r="AA129" s="133"/>
      <c r="AB129" s="133"/>
      <c r="AC129" s="133"/>
      <c r="AD129" s="133"/>
      <c r="AE129" s="133">
        <v>31.54</v>
      </c>
      <c r="AF129" s="112"/>
      <c r="AG129" s="136">
        <v>2020</v>
      </c>
      <c r="AI129" s="163"/>
      <c r="AJ129" s="156" t="str">
        <f t="shared" si="61"/>
        <v>R-WH_Det_OILLPG_N1</v>
      </c>
      <c r="AK129" s="156" t="str">
        <f t="shared" si="61"/>
        <v xml:space="preserve">Residential Liquid Petroleum Gas Water Heater </v>
      </c>
      <c r="AL129" s="157" t="s">
        <v>16</v>
      </c>
      <c r="AM129" s="157" t="s">
        <v>482</v>
      </c>
      <c r="AN129" s="157"/>
      <c r="AO129" s="157" t="s">
        <v>320</v>
      </c>
    </row>
    <row r="130" spans="1:41" ht="15" x14ac:dyDescent="0.25">
      <c r="C130" s="70" t="str">
        <f>"R-H_Det"&amp;"_"&amp;RIGHT(E130,6)&amp;"_N2"</f>
        <v>R-H_Det_RSDHET_N2</v>
      </c>
      <c r="D130" s="73" t="s">
        <v>381</v>
      </c>
      <c r="E130" s="74" t="s">
        <v>790</v>
      </c>
      <c r="F130" s="74" t="s">
        <v>796</v>
      </c>
      <c r="G130" s="355">
        <v>1</v>
      </c>
      <c r="H130" s="356">
        <v>1</v>
      </c>
      <c r="I130" s="356">
        <v>1</v>
      </c>
      <c r="J130" s="357">
        <v>1</v>
      </c>
      <c r="K130" s="96"/>
      <c r="L130" s="97"/>
      <c r="M130" s="97"/>
      <c r="N130" s="98"/>
      <c r="O130" s="355">
        <v>1</v>
      </c>
      <c r="P130" s="356">
        <v>1</v>
      </c>
      <c r="Q130" s="356">
        <v>1</v>
      </c>
      <c r="R130" s="357">
        <v>1</v>
      </c>
      <c r="S130" s="102">
        <v>20</v>
      </c>
      <c r="T130" s="98"/>
      <c r="U130" s="69">
        <v>250</v>
      </c>
      <c r="V130" s="70">
        <v>250</v>
      </c>
      <c r="W130" s="70">
        <v>250</v>
      </c>
      <c r="X130" s="104">
        <v>250</v>
      </c>
      <c r="Y130" s="110">
        <v>15</v>
      </c>
      <c r="Z130" s="110"/>
      <c r="AA130" s="110"/>
      <c r="AB130" s="110"/>
      <c r="AC130" s="110"/>
      <c r="AD130" s="110"/>
      <c r="AE130" s="111">
        <v>31.54</v>
      </c>
      <c r="AF130" s="113"/>
      <c r="AG130" s="114">
        <v>2020</v>
      </c>
      <c r="AI130" s="4"/>
      <c r="AJ130" s="153" t="str">
        <f>C138</f>
        <v>R-SC_Det_RSDELC_N1</v>
      </c>
      <c r="AK130" s="153" t="str">
        <f>D138</f>
        <v>Residential Electric Air Conditioning</v>
      </c>
      <c r="AL130" s="152" t="s">
        <v>16</v>
      </c>
      <c r="AM130" s="152" t="s">
        <v>482</v>
      </c>
      <c r="AN130" s="152"/>
      <c r="AO130" s="152" t="s">
        <v>320</v>
      </c>
    </row>
    <row r="131" spans="1:41" x14ac:dyDescent="0.2">
      <c r="C131" s="80" t="s">
        <v>382</v>
      </c>
      <c r="D131" s="80"/>
      <c r="E131" s="81"/>
      <c r="F131" s="81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1"/>
      <c r="T131" s="81"/>
      <c r="U131" s="80"/>
      <c r="V131" s="80"/>
      <c r="W131" s="80"/>
      <c r="X131" s="80"/>
      <c r="Y131" s="80"/>
      <c r="Z131" s="81"/>
      <c r="AA131" s="83"/>
      <c r="AB131" s="83"/>
      <c r="AC131" s="83"/>
      <c r="AD131" s="83"/>
      <c r="AE131" s="80"/>
      <c r="AF131" s="81"/>
      <c r="AG131" s="81"/>
    </row>
    <row r="132" spans="1:41" x14ac:dyDescent="0.2">
      <c r="C132" s="76" t="str">
        <f>"R-WH_Det"&amp;"_"&amp;RIGHT(E132,6)&amp;"_N1"</f>
        <v>R-WH_Det_RSDELC_N1</v>
      </c>
      <c r="D132" s="67" t="s">
        <v>383</v>
      </c>
      <c r="E132" s="137" t="s">
        <v>448</v>
      </c>
      <c r="F132" s="67" t="s">
        <v>444</v>
      </c>
      <c r="G132" s="93"/>
      <c r="H132" s="94"/>
      <c r="I132" s="94"/>
      <c r="J132" s="95"/>
      <c r="K132" s="93"/>
      <c r="L132" s="94"/>
      <c r="M132" s="94"/>
      <c r="N132" s="95"/>
      <c r="O132" s="342">
        <v>1</v>
      </c>
      <c r="P132" s="343">
        <v>1</v>
      </c>
      <c r="Q132" s="343">
        <v>1</v>
      </c>
      <c r="R132" s="344">
        <v>1</v>
      </c>
      <c r="S132" s="99">
        <v>15</v>
      </c>
      <c r="T132" s="95"/>
      <c r="U132" s="66">
        <v>185</v>
      </c>
      <c r="V132" s="67">
        <v>185</v>
      </c>
      <c r="W132" s="67">
        <v>185</v>
      </c>
      <c r="X132" s="103">
        <v>185</v>
      </c>
      <c r="Y132" s="133">
        <v>25</v>
      </c>
      <c r="Z132" s="133"/>
      <c r="AA132" s="133"/>
      <c r="AB132" s="133"/>
      <c r="AC132" s="133"/>
      <c r="AD132" s="133"/>
      <c r="AE132" s="133">
        <v>31.54</v>
      </c>
      <c r="AF132" s="112"/>
      <c r="AG132" s="136">
        <v>2020</v>
      </c>
    </row>
    <row r="133" spans="1:41" x14ac:dyDescent="0.2">
      <c r="C133" s="76" t="str">
        <f>"R-WH_Det"&amp;"_"&amp;RIGHT(E133,6)&amp;"_N1"</f>
        <v>R-WH_Det_RENSOL_N1</v>
      </c>
      <c r="D133" s="70" t="s">
        <v>384</v>
      </c>
      <c r="E133" s="71" t="s">
        <v>791</v>
      </c>
      <c r="F133" s="70" t="s">
        <v>444</v>
      </c>
      <c r="G133" s="91"/>
      <c r="H133" s="79"/>
      <c r="I133" s="79"/>
      <c r="J133" s="92"/>
      <c r="K133" s="91"/>
      <c r="L133" s="79"/>
      <c r="M133" s="79"/>
      <c r="N133" s="92"/>
      <c r="O133" s="339">
        <v>1</v>
      </c>
      <c r="P133" s="340">
        <v>1</v>
      </c>
      <c r="Q133" s="340">
        <v>1</v>
      </c>
      <c r="R133" s="341">
        <v>1</v>
      </c>
      <c r="S133" s="100">
        <v>25</v>
      </c>
      <c r="T133" s="69">
        <v>30</v>
      </c>
      <c r="U133" s="69">
        <v>1582.3760000000002</v>
      </c>
      <c r="V133" s="70">
        <v>1514.231</v>
      </c>
      <c r="W133" s="70">
        <v>1214.3930000000003</v>
      </c>
      <c r="X133" s="104">
        <v>1214.3930000000003</v>
      </c>
      <c r="Y133" s="110">
        <v>16.666666666666668</v>
      </c>
      <c r="Z133" s="110"/>
      <c r="AA133" s="110"/>
      <c r="AB133" s="110"/>
      <c r="AC133" s="110"/>
      <c r="AD133" s="110"/>
      <c r="AE133" s="110">
        <v>31.54</v>
      </c>
      <c r="AF133" s="113"/>
      <c r="AG133" s="113">
        <v>2020</v>
      </c>
    </row>
    <row r="134" spans="1:41" x14ac:dyDescent="0.2">
      <c r="C134" s="76" t="str">
        <f>"R-WH_Det"&amp;"_"&amp;RIGHT(E134,6)&amp;"_N1"</f>
        <v>R-WH_Det_GASNAT_N1</v>
      </c>
      <c r="D134" s="76" t="s">
        <v>386</v>
      </c>
      <c r="E134" s="77" t="s">
        <v>451</v>
      </c>
      <c r="F134" s="76" t="s">
        <v>444</v>
      </c>
      <c r="G134" s="89"/>
      <c r="H134" s="78"/>
      <c r="I134" s="78"/>
      <c r="J134" s="90"/>
      <c r="K134" s="89"/>
      <c r="L134" s="78"/>
      <c r="M134" s="78"/>
      <c r="N134" s="90"/>
      <c r="O134" s="336">
        <v>0.7</v>
      </c>
      <c r="P134" s="337">
        <v>0.7</v>
      </c>
      <c r="Q134" s="337">
        <v>0.7</v>
      </c>
      <c r="R134" s="338">
        <v>0.7</v>
      </c>
      <c r="S134" s="101">
        <v>20</v>
      </c>
      <c r="T134" s="90"/>
      <c r="U134" s="87">
        <v>62.01691785038426</v>
      </c>
      <c r="V134" s="76">
        <v>62.01691785038426</v>
      </c>
      <c r="W134" s="76">
        <v>62.01691785038426</v>
      </c>
      <c r="X134" s="105">
        <v>62.01691785038426</v>
      </c>
      <c r="Y134" s="109">
        <v>1.2295081967213115</v>
      </c>
      <c r="Z134" s="109"/>
      <c r="AA134" s="109"/>
      <c r="AB134" s="109"/>
      <c r="AC134" s="109"/>
      <c r="AD134" s="109"/>
      <c r="AE134" s="109">
        <v>31.54</v>
      </c>
      <c r="AF134" s="112"/>
      <c r="AG134" s="112">
        <v>2020</v>
      </c>
    </row>
    <row r="135" spans="1:41" x14ac:dyDescent="0.2">
      <c r="C135" s="76" t="str">
        <f>"R-WH_Det"&amp;"_"&amp;RIGHT(E135,6)&amp;"_N1"</f>
        <v>R-WH_Det_BIOWOO_N1</v>
      </c>
      <c r="D135" s="70" t="s">
        <v>385</v>
      </c>
      <c r="E135" s="71" t="s">
        <v>787</v>
      </c>
      <c r="F135" s="70" t="s">
        <v>444</v>
      </c>
      <c r="G135" s="91"/>
      <c r="H135" s="79"/>
      <c r="I135" s="79"/>
      <c r="J135" s="92"/>
      <c r="K135" s="91"/>
      <c r="L135" s="79"/>
      <c r="M135" s="79"/>
      <c r="N135" s="92"/>
      <c r="O135" s="339">
        <v>0.7</v>
      </c>
      <c r="P135" s="340">
        <v>0.7</v>
      </c>
      <c r="Q135" s="340">
        <v>0.7</v>
      </c>
      <c r="R135" s="341">
        <v>0.7</v>
      </c>
      <c r="S135" s="100">
        <v>20</v>
      </c>
      <c r="T135" s="92"/>
      <c r="U135" s="69">
        <v>211.49571428571429</v>
      </c>
      <c r="V135" s="70">
        <v>211.49571428571429</v>
      </c>
      <c r="W135" s="70">
        <v>211.49571428571429</v>
      </c>
      <c r="X135" s="104">
        <v>211.49571428571429</v>
      </c>
      <c r="Y135" s="110">
        <v>8.5714285714285712</v>
      </c>
      <c r="Z135" s="110"/>
      <c r="AA135" s="110"/>
      <c r="AB135" s="110"/>
      <c r="AC135" s="110"/>
      <c r="AD135" s="110"/>
      <c r="AE135" s="110">
        <v>31.54</v>
      </c>
      <c r="AF135" s="113"/>
      <c r="AG135" s="113">
        <v>2020</v>
      </c>
    </row>
    <row r="136" spans="1:41" x14ac:dyDescent="0.2">
      <c r="C136" s="76" t="str">
        <f>"R-WH_Det"&amp;"_"&amp;RIGHT(E136,6)&amp;"_N1"</f>
        <v>R-WH_Det_OILLPG_N1</v>
      </c>
      <c r="D136" s="138" t="s">
        <v>387</v>
      </c>
      <c r="E136" s="170" t="s">
        <v>452</v>
      </c>
      <c r="F136" s="138" t="s">
        <v>444</v>
      </c>
      <c r="G136" s="348"/>
      <c r="H136" s="349"/>
      <c r="I136" s="349"/>
      <c r="J136" s="150"/>
      <c r="K136" s="348"/>
      <c r="L136" s="349"/>
      <c r="M136" s="349"/>
      <c r="N136" s="150"/>
      <c r="O136" s="345">
        <v>0.7</v>
      </c>
      <c r="P136" s="346">
        <v>0.7</v>
      </c>
      <c r="Q136" s="346">
        <v>0.7</v>
      </c>
      <c r="R136" s="347">
        <v>0.7</v>
      </c>
      <c r="S136" s="149">
        <v>20</v>
      </c>
      <c r="T136" s="150"/>
      <c r="U136" s="142">
        <v>62.01691785038426</v>
      </c>
      <c r="V136" s="138">
        <v>62.01691785038426</v>
      </c>
      <c r="W136" s="138">
        <v>62.01691785038426</v>
      </c>
      <c r="X136" s="143">
        <v>62.01691785038426</v>
      </c>
      <c r="Y136" s="134">
        <v>1.2295081967213115</v>
      </c>
      <c r="Z136" s="134"/>
      <c r="AA136" s="134"/>
      <c r="AB136" s="134"/>
      <c r="AC136" s="134"/>
      <c r="AD136" s="134"/>
      <c r="AE136" s="134">
        <v>31.54</v>
      </c>
      <c r="AF136" s="112"/>
      <c r="AG136" s="139">
        <v>2020</v>
      </c>
    </row>
    <row r="137" spans="1:41" x14ac:dyDescent="0.2">
      <c r="C137" s="80" t="s">
        <v>388</v>
      </c>
      <c r="D137" s="80"/>
      <c r="E137" s="81"/>
      <c r="F137" s="81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1"/>
      <c r="T137" s="81"/>
      <c r="U137" s="80"/>
      <c r="V137" s="80"/>
      <c r="W137" s="80"/>
      <c r="X137" s="80"/>
      <c r="Y137" s="80"/>
      <c r="Z137" s="81"/>
      <c r="AA137" s="83"/>
      <c r="AB137" s="83"/>
      <c r="AC137" s="83"/>
      <c r="AD137" s="83"/>
      <c r="AE137" s="80"/>
      <c r="AF137" s="81"/>
      <c r="AG137" s="81"/>
    </row>
    <row r="138" spans="1:41" x14ac:dyDescent="0.2">
      <c r="C138" s="76" t="str">
        <f>"R-SC_Det"&amp;"_"&amp;RIGHT(E138,6)&amp;"_N1"</f>
        <v>R-SC_Det_RSDELC_N1</v>
      </c>
      <c r="D138" s="145" t="s">
        <v>389</v>
      </c>
      <c r="E138" s="168" t="s">
        <v>448</v>
      </c>
      <c r="F138" s="169" t="s">
        <v>443</v>
      </c>
      <c r="G138" s="164"/>
      <c r="H138" s="165"/>
      <c r="I138" s="165"/>
      <c r="J138" s="165"/>
      <c r="K138" s="360">
        <v>1</v>
      </c>
      <c r="L138" s="361">
        <v>1.1559999999999999</v>
      </c>
      <c r="M138" s="361">
        <v>1.25</v>
      </c>
      <c r="N138" s="362">
        <v>1.25</v>
      </c>
      <c r="O138" s="165"/>
      <c r="P138" s="165"/>
      <c r="Q138" s="165"/>
      <c r="R138" s="148"/>
      <c r="S138" s="147">
        <v>20</v>
      </c>
      <c r="T138" s="148"/>
      <c r="U138" s="144">
        <v>873.99999999999977</v>
      </c>
      <c r="V138" s="145">
        <v>791.19999999999993</v>
      </c>
      <c r="W138" s="145">
        <v>754.39999999999986</v>
      </c>
      <c r="X138" s="146">
        <v>754.39999999999986</v>
      </c>
      <c r="Y138" s="141">
        <v>16.666666666666668</v>
      </c>
      <c r="Z138" s="141"/>
      <c r="AA138" s="141"/>
      <c r="AB138" s="141"/>
      <c r="AC138" s="141"/>
      <c r="AD138" s="141"/>
      <c r="AE138" s="141">
        <v>31.54</v>
      </c>
      <c r="AF138" s="112"/>
      <c r="AG138" s="140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  <c r="C145" s="57"/>
      <c r="D145" s="57"/>
      <c r="E145" s="57"/>
      <c r="F145" s="57"/>
      <c r="G145" s="57"/>
      <c r="H145" s="57"/>
    </row>
    <row r="146" spans="1:9" x14ac:dyDescent="0.2">
      <c r="A146" s="58" t="s">
        <v>321</v>
      </c>
      <c r="B146" s="58" t="s">
        <v>97</v>
      </c>
      <c r="C146" s="58" t="s">
        <v>27</v>
      </c>
      <c r="D146" s="58" t="s">
        <v>28</v>
      </c>
      <c r="E146" s="58" t="s">
        <v>29</v>
      </c>
      <c r="F146" s="58" t="s">
        <v>30</v>
      </c>
      <c r="G146" s="58" t="s">
        <v>31</v>
      </c>
      <c r="H146" s="58" t="s">
        <v>32</v>
      </c>
      <c r="I146" s="57"/>
    </row>
    <row r="147" spans="1:9" ht="45" x14ac:dyDescent="0.2">
      <c r="A147" s="166" t="s">
        <v>322</v>
      </c>
      <c r="B147" s="167" t="s">
        <v>323</v>
      </c>
      <c r="C147" s="167" t="s">
        <v>33</v>
      </c>
      <c r="D147" s="167" t="s">
        <v>34</v>
      </c>
      <c r="E147" s="167" t="s">
        <v>29</v>
      </c>
      <c r="F147" s="167" t="s">
        <v>324</v>
      </c>
      <c r="G147" s="167" t="s">
        <v>35</v>
      </c>
      <c r="H147" s="167" t="s">
        <v>36</v>
      </c>
    </row>
    <row r="148" spans="1:9" ht="15" x14ac:dyDescent="0.25">
      <c r="A148" s="162" t="s">
        <v>325</v>
      </c>
      <c r="B148" s="153" t="s">
        <v>798</v>
      </c>
      <c r="C148" s="153" t="s">
        <v>391</v>
      </c>
      <c r="D148" s="154" t="s">
        <v>398</v>
      </c>
      <c r="E148" s="154" t="s">
        <v>397</v>
      </c>
      <c r="F148" s="154"/>
      <c r="G148" s="154"/>
      <c r="H148" s="162"/>
    </row>
    <row r="149" spans="1:9" ht="15" x14ac:dyDescent="0.25">
      <c r="A149" s="4"/>
      <c r="B149" s="153" t="s">
        <v>798</v>
      </c>
      <c r="C149" s="153" t="s">
        <v>392</v>
      </c>
      <c r="D149" s="154" t="s">
        <v>326</v>
      </c>
      <c r="E149" s="154" t="s">
        <v>397</v>
      </c>
      <c r="F149" s="154"/>
      <c r="G149" s="154"/>
      <c r="H149" s="4"/>
      <c r="I149" s="57"/>
    </row>
    <row r="150" spans="1:9" ht="15" x14ac:dyDescent="0.25">
      <c r="A150" s="4"/>
      <c r="B150" s="153" t="s">
        <v>798</v>
      </c>
      <c r="C150" s="153" t="s">
        <v>393</v>
      </c>
      <c r="D150" s="154" t="s">
        <v>327</v>
      </c>
      <c r="E150" s="154" t="s">
        <v>397</v>
      </c>
      <c r="F150" s="154"/>
      <c r="G150" s="154"/>
      <c r="H150" s="4"/>
      <c r="I150" s="57"/>
    </row>
    <row r="151" spans="1:9" ht="15" x14ac:dyDescent="0.25">
      <c r="A151" s="162"/>
      <c r="B151" s="153" t="s">
        <v>798</v>
      </c>
      <c r="C151" s="153" t="s">
        <v>394</v>
      </c>
      <c r="D151" s="154" t="s">
        <v>399</v>
      </c>
      <c r="E151" s="154" t="s">
        <v>397</v>
      </c>
      <c r="F151" s="154"/>
      <c r="G151" s="154"/>
      <c r="H151" s="162"/>
      <c r="I151" s="57"/>
    </row>
    <row r="152" spans="1:9" ht="15" x14ac:dyDescent="0.25">
      <c r="A152" s="4"/>
      <c r="B152" s="153" t="s">
        <v>798</v>
      </c>
      <c r="C152" s="153" t="s">
        <v>395</v>
      </c>
      <c r="D152" s="154" t="s">
        <v>400</v>
      </c>
      <c r="E152" s="154" t="s">
        <v>397</v>
      </c>
      <c r="F152" s="154"/>
      <c r="G152" s="154"/>
      <c r="H152" s="4"/>
      <c r="I152" s="57"/>
    </row>
    <row r="153" spans="1:9" ht="15" x14ac:dyDescent="0.25">
      <c r="A153" s="4"/>
      <c r="B153" s="153" t="s">
        <v>798</v>
      </c>
      <c r="C153" s="153" t="s">
        <v>396</v>
      </c>
      <c r="D153" s="154" t="s">
        <v>401</v>
      </c>
      <c r="E153" s="154" t="s">
        <v>397</v>
      </c>
      <c r="F153" s="154"/>
      <c r="G153" s="154"/>
      <c r="H153" s="4"/>
      <c r="I153" s="57"/>
    </row>
    <row r="170" ht="14.25" customHeight="1" x14ac:dyDescent="0.2"/>
  </sheetData>
  <mergeCells count="30">
    <mergeCell ref="G100:J100"/>
    <mergeCell ref="K100:N100"/>
    <mergeCell ref="O100:R100"/>
    <mergeCell ref="S100:T100"/>
    <mergeCell ref="U100:X100"/>
    <mergeCell ref="G98:J98"/>
    <mergeCell ref="K98:N98"/>
    <mergeCell ref="O98:R98"/>
    <mergeCell ref="S98:T98"/>
    <mergeCell ref="U98:X98"/>
    <mergeCell ref="G53:J53"/>
    <mergeCell ref="K53:N53"/>
    <mergeCell ref="O53:R53"/>
    <mergeCell ref="S53:T53"/>
    <mergeCell ref="U53:X53"/>
    <mergeCell ref="G51:J51"/>
    <mergeCell ref="K51:N51"/>
    <mergeCell ref="O51:R51"/>
    <mergeCell ref="S51:T51"/>
    <mergeCell ref="U51:X51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zoomScale="80" zoomScaleNormal="80" workbookViewId="0">
      <selection activeCell="C20" sqref="C20:C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3:23" x14ac:dyDescent="0.2">
      <c r="C3" s="201"/>
      <c r="D3" s="201"/>
      <c r="E3" s="201"/>
      <c r="F3" s="51" t="s">
        <v>37</v>
      </c>
      <c r="G3" s="201"/>
      <c r="H3" s="201"/>
      <c r="I3" s="201"/>
      <c r="J3" s="201"/>
      <c r="K3" s="201"/>
      <c r="L3" s="201"/>
      <c r="M3" s="201"/>
      <c r="N3" s="201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447</v>
      </c>
      <c r="I4" s="64" t="s">
        <v>480</v>
      </c>
      <c r="J4" s="64" t="s">
        <v>479</v>
      </c>
      <c r="K4" s="64" t="s">
        <v>345</v>
      </c>
      <c r="L4" s="64" t="s">
        <v>729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112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8" t="s">
        <v>339</v>
      </c>
      <c r="H5" s="178"/>
      <c r="I5" s="178"/>
      <c r="J5" s="178"/>
      <c r="K5" s="178"/>
      <c r="L5" s="383" t="s">
        <v>340</v>
      </c>
      <c r="M5" s="384"/>
      <c r="N5" s="384"/>
      <c r="O5" s="385"/>
      <c r="P5" s="107"/>
      <c r="Q5" s="107" t="s">
        <v>341</v>
      </c>
      <c r="R5" s="107" t="s">
        <v>127</v>
      </c>
      <c r="S5" s="107"/>
      <c r="U5" s="107" t="s">
        <v>674</v>
      </c>
      <c r="V5" s="107"/>
      <c r="W5" s="107" t="s">
        <v>677</v>
      </c>
    </row>
    <row r="6" spans="3:23" x14ac:dyDescent="0.2">
      <c r="C6" s="84" t="s">
        <v>416</v>
      </c>
      <c r="D6" s="85"/>
      <c r="E6" s="85"/>
      <c r="F6" s="86"/>
      <c r="G6" s="84" t="s">
        <v>313</v>
      </c>
      <c r="H6" s="84"/>
      <c r="I6" s="84"/>
      <c r="J6" s="84"/>
      <c r="K6" s="84"/>
      <c r="L6" s="386" t="s">
        <v>346</v>
      </c>
      <c r="M6" s="387"/>
      <c r="N6" s="387"/>
      <c r="O6" s="388"/>
      <c r="P6" s="108" t="s">
        <v>347</v>
      </c>
      <c r="Q6" s="108" t="s">
        <v>56</v>
      </c>
      <c r="R6" s="117" t="s">
        <v>349</v>
      </c>
      <c r="S6" s="108" t="s">
        <v>350</v>
      </c>
      <c r="U6" s="108" t="s">
        <v>675</v>
      </c>
      <c r="V6" s="117" t="s">
        <v>678</v>
      </c>
      <c r="W6" s="108" t="s">
        <v>676</v>
      </c>
    </row>
    <row r="7" spans="3:23" x14ac:dyDescent="0.2">
      <c r="C7" s="203" t="str">
        <f>D20</f>
        <v>R-RSDRFN1</v>
      </c>
      <c r="D7" s="204" t="str">
        <f>E20</f>
        <v>Residential Refrigeration - New</v>
      </c>
      <c r="E7" s="204" t="s">
        <v>448</v>
      </c>
      <c r="F7" s="205" t="s">
        <v>449</v>
      </c>
      <c r="G7" s="213">
        <v>15</v>
      </c>
      <c r="H7" s="203">
        <v>0.8</v>
      </c>
      <c r="I7" s="204">
        <v>0.8</v>
      </c>
      <c r="J7" s="204">
        <v>0.82</v>
      </c>
      <c r="K7" s="205">
        <v>0.85</v>
      </c>
      <c r="L7" s="203">
        <v>2400</v>
      </c>
      <c r="M7" s="203">
        <v>2400</v>
      </c>
      <c r="N7" s="203">
        <v>2400</v>
      </c>
      <c r="O7" s="203">
        <v>2400</v>
      </c>
      <c r="P7" s="213"/>
      <c r="Q7" s="213"/>
      <c r="R7" s="213">
        <v>31.54</v>
      </c>
      <c r="S7" s="213">
        <v>2020</v>
      </c>
      <c r="U7" s="288">
        <v>0.18</v>
      </c>
      <c r="V7" s="288">
        <f>1/U7</f>
        <v>5.5555555555555554</v>
      </c>
      <c r="W7" s="288">
        <f>L7/V7</f>
        <v>432</v>
      </c>
    </row>
    <row r="8" spans="3:23" x14ac:dyDescent="0.2">
      <c r="C8" s="206" t="str">
        <f>D21</f>
        <v>R-RSDCKN1</v>
      </c>
      <c r="D8" s="196" t="str">
        <f>E21</f>
        <v>Residential Cooking - New</v>
      </c>
      <c r="E8" s="196" t="s">
        <v>448</v>
      </c>
      <c r="F8" s="207" t="s">
        <v>450</v>
      </c>
      <c r="G8" s="214">
        <v>15</v>
      </c>
      <c r="H8" s="206">
        <v>0.74</v>
      </c>
      <c r="I8" s="196">
        <v>0.75</v>
      </c>
      <c r="J8" s="196">
        <v>0.78</v>
      </c>
      <c r="K8" s="207">
        <v>0.8</v>
      </c>
      <c r="L8" s="206">
        <v>175</v>
      </c>
      <c r="M8" s="206">
        <v>175</v>
      </c>
      <c r="N8" s="206">
        <v>175</v>
      </c>
      <c r="O8" s="206">
        <v>175</v>
      </c>
      <c r="P8" s="214"/>
      <c r="Q8" s="214"/>
      <c r="R8" s="214">
        <v>31.54</v>
      </c>
      <c r="S8" s="214">
        <v>2020</v>
      </c>
      <c r="U8" s="288">
        <v>3.5</v>
      </c>
      <c r="V8" s="288">
        <f t="shared" ref="V8:V13" si="0">1/U8</f>
        <v>0.2857142857142857</v>
      </c>
      <c r="W8" s="288">
        <f t="shared" ref="W8:W13" si="1">L8/V8</f>
        <v>612.5</v>
      </c>
    </row>
    <row r="9" spans="3:23" x14ac:dyDescent="0.2">
      <c r="C9" s="208"/>
      <c r="D9" s="197"/>
      <c r="E9" s="197" t="s">
        <v>451</v>
      </c>
      <c r="F9" s="209"/>
      <c r="G9" s="215">
        <v>15</v>
      </c>
      <c r="H9" s="208">
        <v>0.68</v>
      </c>
      <c r="I9" s="197">
        <v>0.68</v>
      </c>
      <c r="J9" s="197">
        <v>0.68</v>
      </c>
      <c r="K9" s="209">
        <v>0.68</v>
      </c>
      <c r="L9" s="208">
        <v>175</v>
      </c>
      <c r="M9" s="208">
        <v>175</v>
      </c>
      <c r="N9" s="208">
        <v>175</v>
      </c>
      <c r="O9" s="208">
        <v>175</v>
      </c>
      <c r="P9" s="215"/>
      <c r="Q9" s="215"/>
      <c r="R9" s="215">
        <v>31.54</v>
      </c>
      <c r="S9" s="215">
        <v>2020</v>
      </c>
      <c r="U9" s="288">
        <v>3.5</v>
      </c>
      <c r="V9" s="288">
        <f t="shared" si="0"/>
        <v>0.2857142857142857</v>
      </c>
      <c r="W9" s="288">
        <f t="shared" si="1"/>
        <v>612.5</v>
      </c>
    </row>
    <row r="10" spans="3:23" x14ac:dyDescent="0.2">
      <c r="C10" s="206"/>
      <c r="D10" s="196"/>
      <c r="E10" s="196" t="s">
        <v>452</v>
      </c>
      <c r="F10" s="207"/>
      <c r="G10" s="214">
        <v>15</v>
      </c>
      <c r="H10" s="206">
        <v>0.68</v>
      </c>
      <c r="I10" s="197">
        <v>0.68</v>
      </c>
      <c r="J10" s="197">
        <v>0.68</v>
      </c>
      <c r="K10" s="209">
        <v>0.68</v>
      </c>
      <c r="L10" s="206">
        <v>175</v>
      </c>
      <c r="M10" s="206">
        <v>175</v>
      </c>
      <c r="N10" s="206">
        <v>175</v>
      </c>
      <c r="O10" s="206">
        <v>175</v>
      </c>
      <c r="P10" s="214"/>
      <c r="Q10" s="214"/>
      <c r="R10" s="214">
        <v>31.54</v>
      </c>
      <c r="S10" s="214">
        <v>2020</v>
      </c>
      <c r="U10" s="288">
        <v>3.5</v>
      </c>
      <c r="V10" s="288">
        <f t="shared" si="0"/>
        <v>0.2857142857142857</v>
      </c>
      <c r="W10" s="288">
        <f t="shared" si="1"/>
        <v>612.5</v>
      </c>
    </row>
    <row r="11" spans="3:23" x14ac:dyDescent="0.2">
      <c r="C11" s="208" t="str">
        <f>D22</f>
        <v>R-RSDCWN1</v>
      </c>
      <c r="D11" s="197" t="str">
        <f>E22</f>
        <v>Residential Cloth Washing demand - New</v>
      </c>
      <c r="E11" s="197" t="s">
        <v>448</v>
      </c>
      <c r="F11" s="209" t="s">
        <v>453</v>
      </c>
      <c r="G11" s="215">
        <v>10</v>
      </c>
      <c r="H11" s="208">
        <v>0.7</v>
      </c>
      <c r="I11" s="197">
        <v>0.7</v>
      </c>
      <c r="J11" s="197">
        <v>0.7</v>
      </c>
      <c r="K11" s="209">
        <v>0.7</v>
      </c>
      <c r="L11" s="208">
        <v>251</v>
      </c>
      <c r="M11" s="208">
        <v>251</v>
      </c>
      <c r="N11" s="208">
        <v>251</v>
      </c>
      <c r="O11" s="208">
        <v>251</v>
      </c>
      <c r="P11" s="215"/>
      <c r="Q11" s="215"/>
      <c r="R11" s="215">
        <v>31.54</v>
      </c>
      <c r="S11" s="215">
        <v>2020</v>
      </c>
      <c r="U11" s="288">
        <v>2.2000000000000002</v>
      </c>
      <c r="V11" s="288">
        <f t="shared" si="0"/>
        <v>0.45454545454545453</v>
      </c>
      <c r="W11" s="288">
        <f t="shared" si="1"/>
        <v>552.20000000000005</v>
      </c>
    </row>
    <row r="12" spans="3:23" x14ac:dyDescent="0.2">
      <c r="C12" s="206" t="str">
        <f t="shared" ref="C12:D15" si="2">D23</f>
        <v>R-RSDCDN1</v>
      </c>
      <c r="D12" s="196" t="str">
        <f t="shared" si="2"/>
        <v>Residential Cloth Drying demand - New</v>
      </c>
      <c r="E12" s="196" t="s">
        <v>448</v>
      </c>
      <c r="F12" s="207" t="s">
        <v>454</v>
      </c>
      <c r="G12" s="214">
        <v>10</v>
      </c>
      <c r="H12" s="206">
        <v>0.6</v>
      </c>
      <c r="I12" s="196">
        <v>0.6</v>
      </c>
      <c r="J12" s="196">
        <v>0.6</v>
      </c>
      <c r="K12" s="207">
        <v>0.6</v>
      </c>
      <c r="L12" s="206">
        <v>214</v>
      </c>
      <c r="M12" s="206">
        <v>214</v>
      </c>
      <c r="N12" s="206">
        <v>214</v>
      </c>
      <c r="O12" s="206">
        <v>214</v>
      </c>
      <c r="P12" s="214"/>
      <c r="Q12" s="214"/>
      <c r="R12" s="214">
        <v>31.54</v>
      </c>
      <c r="S12" s="214">
        <v>2020</v>
      </c>
      <c r="U12" s="288">
        <v>2.5</v>
      </c>
      <c r="V12" s="288">
        <f t="shared" si="0"/>
        <v>0.4</v>
      </c>
      <c r="W12" s="288">
        <f t="shared" si="1"/>
        <v>535</v>
      </c>
    </row>
    <row r="13" spans="3:23" x14ac:dyDescent="0.2">
      <c r="C13" s="208" t="str">
        <f t="shared" si="2"/>
        <v>R-RSDDWN1</v>
      </c>
      <c r="D13" s="197" t="str">
        <f t="shared" si="2"/>
        <v>Residential Dish Washing demand - New</v>
      </c>
      <c r="E13" s="197" t="s">
        <v>448</v>
      </c>
      <c r="F13" s="209" t="s">
        <v>455</v>
      </c>
      <c r="G13" s="215">
        <v>10</v>
      </c>
      <c r="H13" s="208">
        <v>0.7</v>
      </c>
      <c r="I13" s="197">
        <v>0.7</v>
      </c>
      <c r="J13" s="197">
        <v>0.7</v>
      </c>
      <c r="K13" s="209">
        <v>0.7</v>
      </c>
      <c r="L13" s="208">
        <v>191</v>
      </c>
      <c r="M13" s="208">
        <v>191</v>
      </c>
      <c r="N13" s="208">
        <v>191</v>
      </c>
      <c r="O13" s="208">
        <v>191</v>
      </c>
      <c r="P13" s="215"/>
      <c r="Q13" s="215"/>
      <c r="R13" s="215">
        <v>31.54</v>
      </c>
      <c r="S13" s="215">
        <v>2020</v>
      </c>
      <c r="U13" s="288">
        <v>2.2000000000000002</v>
      </c>
      <c r="V13" s="288">
        <f t="shared" si="0"/>
        <v>0.45454545454545453</v>
      </c>
      <c r="W13" s="288">
        <f t="shared" si="1"/>
        <v>420.2</v>
      </c>
    </row>
    <row r="14" spans="3:23" x14ac:dyDescent="0.2">
      <c r="C14" s="206" t="str">
        <f t="shared" si="2"/>
        <v>R-RSDOEN1</v>
      </c>
      <c r="D14" s="196" t="str">
        <f t="shared" si="2"/>
        <v>Residential ELC Appliances - New</v>
      </c>
      <c r="E14" s="196" t="s">
        <v>448</v>
      </c>
      <c r="F14" s="207" t="s">
        <v>456</v>
      </c>
      <c r="G14" s="214">
        <v>10</v>
      </c>
      <c r="H14" s="206">
        <v>0.85</v>
      </c>
      <c r="I14" s="196">
        <v>0.85</v>
      </c>
      <c r="J14" s="196">
        <v>0.85</v>
      </c>
      <c r="K14" s="207">
        <v>0.85</v>
      </c>
      <c r="L14" s="206">
        <v>5000</v>
      </c>
      <c r="M14" s="206">
        <v>5000</v>
      </c>
      <c r="N14" s="206">
        <v>5000</v>
      </c>
      <c r="O14" s="206">
        <v>5000</v>
      </c>
      <c r="P14" s="214"/>
      <c r="Q14" s="214"/>
      <c r="R14" s="214">
        <v>31.54</v>
      </c>
      <c r="S14" s="214">
        <v>2020</v>
      </c>
    </row>
    <row r="15" spans="3:23" x14ac:dyDescent="0.2">
      <c r="C15" s="210" t="str">
        <f t="shared" si="2"/>
        <v>R-RSDOAN1</v>
      </c>
      <c r="D15" s="211" t="str">
        <f t="shared" si="2"/>
        <v>Residential Other Applications - New</v>
      </c>
      <c r="E15" s="211" t="s">
        <v>448</v>
      </c>
      <c r="F15" s="212" t="s">
        <v>457</v>
      </c>
      <c r="G15" s="216">
        <v>10</v>
      </c>
      <c r="H15" s="210">
        <v>0.85</v>
      </c>
      <c r="I15" s="211">
        <v>0.85</v>
      </c>
      <c r="J15" s="211">
        <v>0.85</v>
      </c>
      <c r="K15" s="212">
        <v>0.85</v>
      </c>
      <c r="L15" s="210">
        <v>5000</v>
      </c>
      <c r="M15" s="210">
        <v>5000</v>
      </c>
      <c r="N15" s="210">
        <v>5000</v>
      </c>
      <c r="O15" s="210">
        <v>5000</v>
      </c>
      <c r="P15" s="216"/>
      <c r="Q15" s="216"/>
      <c r="R15" s="216">
        <v>31.54</v>
      </c>
      <c r="S15" s="216">
        <v>2020</v>
      </c>
      <c r="T15" s="194" t="s">
        <v>671</v>
      </c>
      <c r="U15" s="287" t="s">
        <v>528</v>
      </c>
    </row>
    <row r="16" spans="3:23" x14ac:dyDescent="0.2">
      <c r="T16" s="194" t="s">
        <v>672</v>
      </c>
      <c r="U16" s="5" t="s">
        <v>673</v>
      </c>
    </row>
    <row r="18" spans="3:19" x14ac:dyDescent="0.2">
      <c r="C18" s="5" t="s">
        <v>38</v>
      </c>
      <c r="R18" s="392" t="s">
        <v>730</v>
      </c>
      <c r="S18" s="392"/>
    </row>
    <row r="19" spans="3:19" x14ac:dyDescent="0.2">
      <c r="C19" s="198" t="s">
        <v>45</v>
      </c>
      <c r="D19" s="199" t="s">
        <v>39</v>
      </c>
      <c r="E19" s="199" t="s">
        <v>40</v>
      </c>
      <c r="F19" s="199" t="s">
        <v>46</v>
      </c>
      <c r="G19" s="199" t="s">
        <v>47</v>
      </c>
      <c r="H19" s="199" t="s">
        <v>419</v>
      </c>
      <c r="I19" s="199" t="s">
        <v>48</v>
      </c>
      <c r="J19" s="200" t="s">
        <v>312</v>
      </c>
      <c r="R19" s="392"/>
      <c r="S19" s="392"/>
    </row>
    <row r="20" spans="3:19" x14ac:dyDescent="0.2">
      <c r="C20" s="173" t="s">
        <v>49</v>
      </c>
      <c r="D20" s="174" t="s">
        <v>800</v>
      </c>
      <c r="E20" s="174" t="s">
        <v>458</v>
      </c>
      <c r="F20" s="174" t="s">
        <v>16</v>
      </c>
      <c r="G20" s="174" t="s">
        <v>459</v>
      </c>
      <c r="H20" s="174"/>
      <c r="I20" s="174"/>
      <c r="J20" s="175" t="s">
        <v>460</v>
      </c>
      <c r="R20" s="392"/>
      <c r="S20" s="392"/>
    </row>
    <row r="21" spans="3:19" x14ac:dyDescent="0.2">
      <c r="C21" s="173" t="s">
        <v>49</v>
      </c>
      <c r="D21" s="174" t="s">
        <v>801</v>
      </c>
      <c r="E21" s="174" t="s">
        <v>461</v>
      </c>
      <c r="F21" s="174" t="s">
        <v>16</v>
      </c>
      <c r="G21" s="174" t="s">
        <v>459</v>
      </c>
      <c r="H21" s="174"/>
      <c r="I21" s="174"/>
      <c r="J21" s="175" t="s">
        <v>460</v>
      </c>
      <c r="R21" s="392"/>
      <c r="S21" s="392"/>
    </row>
    <row r="22" spans="3:19" x14ac:dyDescent="0.2">
      <c r="C22" s="173" t="s">
        <v>49</v>
      </c>
      <c r="D22" s="174" t="s">
        <v>802</v>
      </c>
      <c r="E22" s="174" t="s">
        <v>462</v>
      </c>
      <c r="F22" s="174" t="s">
        <v>16</v>
      </c>
      <c r="G22" s="174" t="s">
        <v>459</v>
      </c>
      <c r="H22" s="174"/>
      <c r="I22" s="174"/>
      <c r="J22" s="175" t="s">
        <v>460</v>
      </c>
      <c r="R22" s="392"/>
      <c r="S22" s="392"/>
    </row>
    <row r="23" spans="3:19" x14ac:dyDescent="0.2">
      <c r="C23" s="173" t="s">
        <v>49</v>
      </c>
      <c r="D23" s="174" t="s">
        <v>803</v>
      </c>
      <c r="E23" s="174" t="s">
        <v>463</v>
      </c>
      <c r="F23" s="174" t="s">
        <v>16</v>
      </c>
      <c r="G23" s="174" t="s">
        <v>459</v>
      </c>
      <c r="H23" s="174"/>
      <c r="I23" s="174"/>
      <c r="J23" s="175" t="s">
        <v>460</v>
      </c>
    </row>
    <row r="24" spans="3:19" x14ac:dyDescent="0.2">
      <c r="C24" s="173" t="s">
        <v>49</v>
      </c>
      <c r="D24" s="174" t="s">
        <v>804</v>
      </c>
      <c r="E24" s="174" t="s">
        <v>464</v>
      </c>
      <c r="F24" s="174" t="s">
        <v>16</v>
      </c>
      <c r="G24" s="174" t="s">
        <v>459</v>
      </c>
      <c r="H24" s="174"/>
      <c r="I24" s="174"/>
      <c r="J24" s="175" t="s">
        <v>460</v>
      </c>
    </row>
    <row r="25" spans="3:19" x14ac:dyDescent="0.2">
      <c r="C25" s="173" t="s">
        <v>49</v>
      </c>
      <c r="D25" s="174" t="s">
        <v>805</v>
      </c>
      <c r="E25" s="174" t="s">
        <v>465</v>
      </c>
      <c r="F25" s="174" t="s">
        <v>16</v>
      </c>
      <c r="G25" s="174" t="s">
        <v>459</v>
      </c>
      <c r="H25" s="174"/>
      <c r="I25" s="174"/>
      <c r="J25" s="175" t="s">
        <v>460</v>
      </c>
    </row>
    <row r="26" spans="3:19" x14ac:dyDescent="0.2">
      <c r="C26" s="173" t="s">
        <v>49</v>
      </c>
      <c r="D26" s="176" t="s">
        <v>806</v>
      </c>
      <c r="E26" s="176" t="s">
        <v>466</v>
      </c>
      <c r="F26" s="176" t="s">
        <v>16</v>
      </c>
      <c r="G26" s="176" t="s">
        <v>459</v>
      </c>
      <c r="H26" s="176"/>
      <c r="I26" s="176"/>
      <c r="J26" s="177" t="s">
        <v>460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zoomScale="80" zoomScaleNormal="80" workbookViewId="0">
      <selection activeCell="J22" sqref="J2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447</v>
      </c>
      <c r="I3" s="64" t="s">
        <v>480</v>
      </c>
      <c r="J3" s="64" t="s">
        <v>479</v>
      </c>
      <c r="K3" s="64" t="s">
        <v>345</v>
      </c>
      <c r="L3" s="64" t="s">
        <v>729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112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178"/>
      <c r="I4" s="178"/>
      <c r="J4" s="178"/>
      <c r="K4" s="178"/>
      <c r="L4" s="383" t="s">
        <v>340</v>
      </c>
      <c r="M4" s="384"/>
      <c r="N4" s="384"/>
      <c r="O4" s="385"/>
      <c r="P4" s="107"/>
      <c r="Q4" s="107" t="s">
        <v>341</v>
      </c>
      <c r="R4" s="107" t="s">
        <v>127</v>
      </c>
      <c r="S4" s="107"/>
    </row>
    <row r="5" spans="3:23" x14ac:dyDescent="0.2">
      <c r="C5" s="84" t="s">
        <v>416</v>
      </c>
      <c r="D5" s="85"/>
      <c r="E5" s="85"/>
      <c r="F5" s="86"/>
      <c r="G5" s="84" t="s">
        <v>313</v>
      </c>
      <c r="H5" s="84"/>
      <c r="I5" s="84"/>
      <c r="J5" s="84"/>
      <c r="K5" s="84"/>
      <c r="L5" s="386" t="s">
        <v>346</v>
      </c>
      <c r="M5" s="387"/>
      <c r="N5" s="387"/>
      <c r="O5" s="388"/>
      <c r="P5" s="108" t="s">
        <v>347</v>
      </c>
      <c r="Q5" s="108" t="s">
        <v>56</v>
      </c>
      <c r="R5" s="117" t="s">
        <v>349</v>
      </c>
      <c r="S5" s="108" t="s">
        <v>350</v>
      </c>
    </row>
    <row r="6" spans="3:23" x14ac:dyDescent="0.2">
      <c r="C6" s="203" t="str">
        <f t="shared" ref="C6:D11" si="0">D16</f>
        <v>R-LT_Apt_N1</v>
      </c>
      <c r="D6" s="203" t="str">
        <f t="shared" si="0"/>
        <v>Residential Lighting Apartment New</v>
      </c>
      <c r="E6" s="71" t="s">
        <v>448</v>
      </c>
      <c r="F6" s="205" t="s">
        <v>413</v>
      </c>
      <c r="G6" s="213">
        <v>10</v>
      </c>
      <c r="H6" s="203">
        <v>0.4</v>
      </c>
      <c r="I6" s="204">
        <v>0.4</v>
      </c>
      <c r="J6" s="203">
        <v>0.4</v>
      </c>
      <c r="K6" s="204">
        <v>0.4</v>
      </c>
      <c r="L6" s="203">
        <v>1750</v>
      </c>
      <c r="M6" s="203">
        <v>1750</v>
      </c>
      <c r="N6" s="203">
        <v>1750</v>
      </c>
      <c r="O6" s="203">
        <v>1750</v>
      </c>
      <c r="P6" s="213"/>
      <c r="Q6" s="213"/>
      <c r="R6" s="213">
        <v>31.54</v>
      </c>
      <c r="S6" s="213">
        <v>2020</v>
      </c>
      <c r="U6" s="194" t="s">
        <v>679</v>
      </c>
      <c r="W6" s="290" t="s">
        <v>682</v>
      </c>
    </row>
    <row r="7" spans="3:23" x14ac:dyDescent="0.2">
      <c r="C7" s="206" t="str">
        <f t="shared" si="0"/>
        <v>R-PF_Apt_N1</v>
      </c>
      <c r="D7" s="206" t="str">
        <f t="shared" si="0"/>
        <v>Residential Pumps &amp; Fans Apartment New</v>
      </c>
      <c r="E7" s="196" t="s">
        <v>448</v>
      </c>
      <c r="F7" s="207" t="s">
        <v>414</v>
      </c>
      <c r="G7" s="214">
        <v>15</v>
      </c>
      <c r="H7" s="206">
        <v>0.6</v>
      </c>
      <c r="I7" s="196">
        <v>0.6</v>
      </c>
      <c r="J7" s="206">
        <v>0.6</v>
      </c>
      <c r="K7" s="196">
        <v>0.6</v>
      </c>
      <c r="L7" s="206">
        <v>3000</v>
      </c>
      <c r="M7" s="206">
        <v>3000</v>
      </c>
      <c r="N7" s="206">
        <v>3000</v>
      </c>
      <c r="O7" s="206">
        <v>3000</v>
      </c>
      <c r="P7" s="214"/>
      <c r="Q7" s="214"/>
      <c r="R7" s="214">
        <v>31.54</v>
      </c>
      <c r="S7" s="214">
        <v>2020</v>
      </c>
      <c r="U7" s="287" t="s">
        <v>680</v>
      </c>
    </row>
    <row r="8" spans="3:23" x14ac:dyDescent="0.2">
      <c r="C8" s="203" t="str">
        <f t="shared" si="0"/>
        <v>R-LT_Att_N1</v>
      </c>
      <c r="D8" s="203" t="str">
        <f t="shared" si="0"/>
        <v>Residential Lighting Attached New</v>
      </c>
      <c r="E8" s="71" t="s">
        <v>448</v>
      </c>
      <c r="F8" s="209" t="s">
        <v>437</v>
      </c>
      <c r="G8" s="215">
        <v>10</v>
      </c>
      <c r="H8" s="203">
        <v>0.4</v>
      </c>
      <c r="I8" s="204">
        <v>0.4</v>
      </c>
      <c r="J8" s="203">
        <v>0.4</v>
      </c>
      <c r="K8" s="204">
        <v>0.4</v>
      </c>
      <c r="L8" s="203">
        <v>1750</v>
      </c>
      <c r="M8" s="203">
        <v>1750</v>
      </c>
      <c r="N8" s="203">
        <v>1750</v>
      </c>
      <c r="O8" s="203">
        <v>1750</v>
      </c>
      <c r="P8" s="215"/>
      <c r="Q8" s="215"/>
      <c r="R8" s="215">
        <v>31.54</v>
      </c>
      <c r="S8" s="215">
        <v>2020</v>
      </c>
      <c r="U8" s="194" t="s">
        <v>681</v>
      </c>
    </row>
    <row r="9" spans="3:23" x14ac:dyDescent="0.2">
      <c r="C9" s="206" t="str">
        <f t="shared" si="0"/>
        <v>R-PF_Att_N1</v>
      </c>
      <c r="D9" s="206" t="str">
        <f t="shared" si="0"/>
        <v>Residential Pumps &amp; Fans Attached New</v>
      </c>
      <c r="E9" s="196" t="s">
        <v>448</v>
      </c>
      <c r="F9" s="207" t="s">
        <v>438</v>
      </c>
      <c r="G9" s="214">
        <v>15</v>
      </c>
      <c r="H9" s="206">
        <v>0.6</v>
      </c>
      <c r="I9" s="196">
        <v>0.6</v>
      </c>
      <c r="J9" s="206">
        <v>0.6</v>
      </c>
      <c r="K9" s="196">
        <v>0.6</v>
      </c>
      <c r="L9" s="206">
        <v>3000</v>
      </c>
      <c r="M9" s="206">
        <v>3000</v>
      </c>
      <c r="N9" s="206">
        <v>3000</v>
      </c>
      <c r="O9" s="206">
        <v>3000</v>
      </c>
      <c r="P9" s="214"/>
      <c r="Q9" s="214"/>
      <c r="R9" s="214">
        <v>31.54</v>
      </c>
      <c r="S9" s="214">
        <v>2020</v>
      </c>
    </row>
    <row r="10" spans="3:23" x14ac:dyDescent="0.2">
      <c r="C10" s="203" t="str">
        <f t="shared" si="0"/>
        <v>R-LT_Det_N1</v>
      </c>
      <c r="D10" s="203" t="str">
        <f t="shared" si="0"/>
        <v>Residential Lighting Detached New</v>
      </c>
      <c r="E10" s="71" t="s">
        <v>448</v>
      </c>
      <c r="F10" s="209" t="s">
        <v>445</v>
      </c>
      <c r="G10" s="215">
        <v>10</v>
      </c>
      <c r="H10" s="203">
        <v>0.4</v>
      </c>
      <c r="I10" s="204">
        <v>0.4</v>
      </c>
      <c r="J10" s="203">
        <v>0.4</v>
      </c>
      <c r="K10" s="204">
        <v>0.4</v>
      </c>
      <c r="L10" s="203">
        <v>1750</v>
      </c>
      <c r="M10" s="203">
        <v>1750</v>
      </c>
      <c r="N10" s="203">
        <v>1750</v>
      </c>
      <c r="O10" s="203">
        <v>1750</v>
      </c>
      <c r="P10" s="215"/>
      <c r="Q10" s="215"/>
      <c r="R10" s="215">
        <v>31.54</v>
      </c>
      <c r="S10" s="215">
        <v>2020</v>
      </c>
    </row>
    <row r="11" spans="3:23" x14ac:dyDescent="0.2">
      <c r="C11" s="206" t="str">
        <f t="shared" si="0"/>
        <v>R-PF_Det_N1</v>
      </c>
      <c r="D11" s="206" t="str">
        <f t="shared" si="0"/>
        <v>Residential Pumps &amp; Fans Detached New</v>
      </c>
      <c r="E11" s="196" t="s">
        <v>448</v>
      </c>
      <c r="F11" s="207" t="s">
        <v>446</v>
      </c>
      <c r="G11" s="214">
        <v>15</v>
      </c>
      <c r="H11" s="206">
        <v>0.6</v>
      </c>
      <c r="I11" s="196">
        <v>0.6</v>
      </c>
      <c r="J11" s="206">
        <v>0.6</v>
      </c>
      <c r="K11" s="196">
        <v>0.6</v>
      </c>
      <c r="L11" s="206">
        <v>3000</v>
      </c>
      <c r="M11" s="206">
        <v>3000</v>
      </c>
      <c r="N11" s="206">
        <v>3000</v>
      </c>
      <c r="O11" s="206">
        <v>3000</v>
      </c>
      <c r="P11" s="214"/>
      <c r="Q11" s="214"/>
      <c r="R11" s="214">
        <v>31.54</v>
      </c>
      <c r="S11" s="214">
        <v>2020</v>
      </c>
    </row>
    <row r="14" spans="3:23" x14ac:dyDescent="0.2">
      <c r="C14" s="5" t="s">
        <v>38</v>
      </c>
    </row>
    <row r="15" spans="3:23" x14ac:dyDescent="0.2">
      <c r="C15" s="198" t="s">
        <v>45</v>
      </c>
      <c r="D15" s="199" t="s">
        <v>39</v>
      </c>
      <c r="E15" s="199" t="s">
        <v>40</v>
      </c>
      <c r="F15" s="199" t="s">
        <v>46</v>
      </c>
      <c r="G15" s="199" t="s">
        <v>47</v>
      </c>
      <c r="H15" s="199" t="s">
        <v>419</v>
      </c>
      <c r="I15" s="200" t="s">
        <v>48</v>
      </c>
    </row>
    <row r="16" spans="3:23" x14ac:dyDescent="0.2">
      <c r="C16" s="173" t="s">
        <v>49</v>
      </c>
      <c r="D16" s="194" t="s">
        <v>467</v>
      </c>
      <c r="E16" s="5" t="s">
        <v>468</v>
      </c>
      <c r="F16" s="5" t="s">
        <v>16</v>
      </c>
      <c r="G16" s="5" t="s">
        <v>403</v>
      </c>
      <c r="H16" s="174"/>
      <c r="I16" s="175"/>
    </row>
    <row r="17" spans="3:21" x14ac:dyDescent="0.2">
      <c r="C17" s="173" t="s">
        <v>49</v>
      </c>
      <c r="D17" s="5" t="s">
        <v>469</v>
      </c>
      <c r="E17" s="5" t="s">
        <v>470</v>
      </c>
      <c r="F17" s="5" t="s">
        <v>16</v>
      </c>
      <c r="G17" s="174" t="s">
        <v>403</v>
      </c>
      <c r="H17" s="174"/>
      <c r="I17" s="175"/>
    </row>
    <row r="18" spans="3:21" x14ac:dyDescent="0.2">
      <c r="C18" s="173" t="s">
        <v>49</v>
      </c>
      <c r="D18" s="5" t="s">
        <v>471</v>
      </c>
      <c r="E18" s="5" t="s">
        <v>472</v>
      </c>
      <c r="F18" s="5" t="s">
        <v>16</v>
      </c>
      <c r="G18" s="5" t="s">
        <v>403</v>
      </c>
      <c r="H18" s="176"/>
      <c r="I18" s="177"/>
    </row>
    <row r="19" spans="3:21" x14ac:dyDescent="0.2">
      <c r="C19" s="173" t="s">
        <v>49</v>
      </c>
      <c r="D19" s="5" t="s">
        <v>473</v>
      </c>
      <c r="E19" s="5" t="s">
        <v>474</v>
      </c>
      <c r="F19" s="5" t="s">
        <v>16</v>
      </c>
      <c r="G19" s="174" t="s">
        <v>403</v>
      </c>
      <c r="H19" s="174"/>
      <c r="I19" s="175"/>
      <c r="T19" s="289"/>
      <c r="U19" s="289"/>
    </row>
    <row r="20" spans="3:21" x14ac:dyDescent="0.2">
      <c r="C20" s="173" t="s">
        <v>49</v>
      </c>
      <c r="D20" s="5" t="s">
        <v>475</v>
      </c>
      <c r="E20" s="5" t="s">
        <v>476</v>
      </c>
      <c r="F20" s="5" t="s">
        <v>16</v>
      </c>
      <c r="G20" s="5" t="s">
        <v>403</v>
      </c>
      <c r="H20" s="174"/>
      <c r="I20" s="175"/>
      <c r="T20" s="289"/>
      <c r="U20" s="289"/>
    </row>
    <row r="21" spans="3:21" x14ac:dyDescent="0.2">
      <c r="C21" s="173" t="s">
        <v>49</v>
      </c>
      <c r="D21" s="5" t="s">
        <v>477</v>
      </c>
      <c r="E21" s="5" t="s">
        <v>478</v>
      </c>
      <c r="F21" s="5" t="s">
        <v>16</v>
      </c>
      <c r="G21" s="174" t="s">
        <v>403</v>
      </c>
      <c r="H21" s="176"/>
      <c r="I21" s="177"/>
      <c r="T21" s="289"/>
      <c r="U21" s="289"/>
    </row>
    <row r="22" spans="3:21" x14ac:dyDescent="0.2">
      <c r="T22" s="289"/>
      <c r="U22" s="289"/>
    </row>
    <row r="23" spans="3:21" x14ac:dyDescent="0.2">
      <c r="T23" s="289"/>
      <c r="U23" s="289"/>
    </row>
    <row r="24" spans="3:21" x14ac:dyDescent="0.2">
      <c r="T24" s="289"/>
      <c r="U24" s="289"/>
    </row>
    <row r="25" spans="3:21" x14ac:dyDescent="0.2">
      <c r="T25" s="289"/>
      <c r="U25" s="289"/>
    </row>
    <row r="26" spans="3:21" x14ac:dyDescent="0.2">
      <c r="T26" s="289"/>
      <c r="U26" s="289"/>
    </row>
    <row r="27" spans="3:21" x14ac:dyDescent="0.2">
      <c r="T27" s="289"/>
      <c r="U27" s="289"/>
    </row>
    <row r="28" spans="3:21" x14ac:dyDescent="0.2">
      <c r="T28" s="289"/>
      <c r="U28" s="289"/>
    </row>
    <row r="29" spans="3:21" x14ac:dyDescent="0.2">
      <c r="T29" s="289"/>
      <c r="U29" s="289"/>
    </row>
    <row r="30" spans="3:21" x14ac:dyDescent="0.2">
      <c r="T30" s="289"/>
      <c r="U30" s="289"/>
    </row>
    <row r="31" spans="3:21" x14ac:dyDescent="0.2">
      <c r="T31" s="289"/>
      <c r="U31" s="289"/>
    </row>
    <row r="32" spans="3:21" x14ac:dyDescent="0.2">
      <c r="T32" s="289"/>
      <c r="U32" s="289"/>
    </row>
    <row r="33" spans="20:21" x14ac:dyDescent="0.2">
      <c r="T33" s="289"/>
      <c r="U33" s="289"/>
    </row>
    <row r="34" spans="20:21" x14ac:dyDescent="0.2">
      <c r="T34" s="289"/>
      <c r="U34" s="289"/>
    </row>
    <row r="35" spans="20:21" x14ac:dyDescent="0.2">
      <c r="T35" s="289"/>
      <c r="U35" s="289"/>
    </row>
    <row r="36" spans="20:21" x14ac:dyDescent="0.2">
      <c r="T36" s="289"/>
      <c r="U36" s="289"/>
    </row>
    <row r="37" spans="20:21" x14ac:dyDescent="0.2">
      <c r="T37" s="289"/>
      <c r="U37" s="289"/>
    </row>
    <row r="38" spans="20:21" x14ac:dyDescent="0.2">
      <c r="T38" s="289"/>
      <c r="U38" s="289"/>
    </row>
    <row r="39" spans="20:21" x14ac:dyDescent="0.2">
      <c r="T39" s="289"/>
      <c r="U39" s="289"/>
    </row>
    <row r="40" spans="20:21" x14ac:dyDescent="0.2">
      <c r="T40" s="289"/>
      <c r="U40" s="289"/>
    </row>
    <row r="41" spans="20:21" x14ac:dyDescent="0.2">
      <c r="T41" s="289"/>
      <c r="U41" s="289"/>
    </row>
    <row r="42" spans="20:21" ht="14.25" customHeight="1" x14ac:dyDescent="0.2">
      <c r="T42" s="289"/>
      <c r="U42" s="289"/>
    </row>
    <row r="43" spans="20:21" x14ac:dyDescent="0.2">
      <c r="T43" s="289"/>
      <c r="U43" s="289"/>
    </row>
    <row r="44" spans="20:21" x14ac:dyDescent="0.2">
      <c r="T44" s="289"/>
      <c r="U44" s="289"/>
    </row>
    <row r="45" spans="20:21" x14ac:dyDescent="0.2">
      <c r="T45" s="289"/>
      <c r="U45" s="289"/>
    </row>
    <row r="46" spans="20:21" x14ac:dyDescent="0.2">
      <c r="T46" s="289"/>
      <c r="U46" s="289"/>
    </row>
    <row r="47" spans="20:21" x14ac:dyDescent="0.2">
      <c r="T47" s="289"/>
      <c r="U47" s="289"/>
    </row>
    <row r="48" spans="20:21" x14ac:dyDescent="0.2">
      <c r="T48" s="289"/>
      <c r="U48" s="289"/>
    </row>
    <row r="49" spans="20:21" x14ac:dyDescent="0.2">
      <c r="T49" s="289"/>
      <c r="U49" s="289"/>
    </row>
    <row r="50" spans="20:21" x14ac:dyDescent="0.2">
      <c r="T50" s="289"/>
      <c r="U50" s="289"/>
    </row>
    <row r="51" spans="20:21" x14ac:dyDescent="0.2">
      <c r="T51" s="289"/>
      <c r="U51" s="289"/>
    </row>
    <row r="52" spans="20:21" x14ac:dyDescent="0.2">
      <c r="T52" s="289"/>
      <c r="U52" s="289"/>
    </row>
    <row r="53" spans="20:21" x14ac:dyDescent="0.2">
      <c r="T53" s="289"/>
      <c r="U53" s="289"/>
    </row>
    <row r="54" spans="20:21" x14ac:dyDescent="0.2">
      <c r="T54" s="289"/>
      <c r="U54" s="289"/>
    </row>
    <row r="55" spans="20:21" x14ac:dyDescent="0.2">
      <c r="T55" s="289"/>
      <c r="U55" s="289"/>
    </row>
    <row r="56" spans="20:21" x14ac:dyDescent="0.2">
      <c r="T56" s="289"/>
      <c r="U56" s="289"/>
    </row>
    <row r="57" spans="20:21" x14ac:dyDescent="0.2">
      <c r="T57" s="289"/>
      <c r="U57" s="289"/>
    </row>
    <row r="58" spans="20:21" x14ac:dyDescent="0.2">
      <c r="T58" s="289"/>
      <c r="U58" s="289"/>
    </row>
    <row r="59" spans="20:21" x14ac:dyDescent="0.2">
      <c r="T59" s="289"/>
      <c r="U59" s="289"/>
    </row>
    <row r="60" spans="20:21" x14ac:dyDescent="0.2">
      <c r="T60" s="289"/>
      <c r="U60" s="289"/>
    </row>
    <row r="61" spans="20:21" x14ac:dyDescent="0.2">
      <c r="T61" s="289"/>
      <c r="U61" s="289"/>
    </row>
    <row r="62" spans="20:21" x14ac:dyDescent="0.2">
      <c r="T62" s="289"/>
      <c r="U62" s="289"/>
    </row>
    <row r="63" spans="20:21" x14ac:dyDescent="0.2">
      <c r="T63" s="289"/>
      <c r="U63" s="289"/>
    </row>
    <row r="64" spans="20:21" x14ac:dyDescent="0.2">
      <c r="T64" s="289"/>
      <c r="U64" s="289"/>
    </row>
    <row r="65" spans="20:21" x14ac:dyDescent="0.2">
      <c r="T65" s="289"/>
      <c r="U65" s="289"/>
    </row>
    <row r="66" spans="20:21" x14ac:dyDescent="0.2">
      <c r="T66" s="289"/>
      <c r="U66" s="289"/>
    </row>
    <row r="67" spans="20:21" x14ac:dyDescent="0.2">
      <c r="T67" s="289"/>
      <c r="U67" s="289"/>
    </row>
    <row r="68" spans="20:21" x14ac:dyDescent="0.2">
      <c r="T68" s="289"/>
      <c r="U68" s="289"/>
    </row>
    <row r="69" spans="20:21" x14ac:dyDescent="0.2">
      <c r="T69" s="289"/>
      <c r="U69" s="289"/>
    </row>
    <row r="70" spans="20:21" x14ac:dyDescent="0.2">
      <c r="T70" s="289"/>
      <c r="U70" s="289"/>
    </row>
    <row r="71" spans="20:21" x14ac:dyDescent="0.2">
      <c r="T71" s="289"/>
      <c r="U71" s="289"/>
    </row>
    <row r="72" spans="20:21" x14ac:dyDescent="0.2">
      <c r="T72" s="289"/>
      <c r="U72" s="289"/>
    </row>
    <row r="73" spans="20:21" x14ac:dyDescent="0.2">
      <c r="T73" s="289"/>
      <c r="U73" s="289"/>
    </row>
    <row r="74" spans="20:21" x14ac:dyDescent="0.2">
      <c r="T74" s="289"/>
      <c r="U74" s="289"/>
    </row>
    <row r="75" spans="20:21" x14ac:dyDescent="0.2">
      <c r="T75" s="289"/>
      <c r="U75" s="289"/>
    </row>
    <row r="76" spans="20:21" x14ac:dyDescent="0.2">
      <c r="T76" s="289"/>
      <c r="U76" s="289"/>
    </row>
    <row r="77" spans="20:21" x14ac:dyDescent="0.2">
      <c r="T77" s="289"/>
      <c r="U77" s="289"/>
    </row>
    <row r="78" spans="20:21" x14ac:dyDescent="0.2">
      <c r="T78" s="289"/>
      <c r="U78" s="289"/>
    </row>
    <row r="79" spans="20:21" x14ac:dyDescent="0.2">
      <c r="T79" s="289"/>
      <c r="U79" s="289"/>
    </row>
    <row r="80" spans="20:21" x14ac:dyDescent="0.2">
      <c r="T80" s="289"/>
      <c r="U80" s="289"/>
    </row>
    <row r="81" spans="20:21" x14ac:dyDescent="0.2">
      <c r="T81" s="289"/>
      <c r="U81" s="289"/>
    </row>
    <row r="82" spans="20:21" x14ac:dyDescent="0.2">
      <c r="T82" s="289"/>
      <c r="U82" s="289"/>
    </row>
    <row r="83" spans="20:21" x14ac:dyDescent="0.2">
      <c r="T83" s="289"/>
      <c r="U83" s="289"/>
    </row>
    <row r="84" spans="20:21" x14ac:dyDescent="0.2">
      <c r="T84" s="289"/>
      <c r="U84" s="289"/>
    </row>
    <row r="85" spans="20:21" x14ac:dyDescent="0.2">
      <c r="T85" s="289"/>
      <c r="U85" s="289"/>
    </row>
    <row r="86" spans="20:21" x14ac:dyDescent="0.2">
      <c r="T86" s="289"/>
      <c r="U86" s="289"/>
    </row>
    <row r="87" spans="20:21" x14ac:dyDescent="0.2">
      <c r="T87" s="289"/>
      <c r="U87" s="289"/>
    </row>
    <row r="88" spans="20:21" x14ac:dyDescent="0.2">
      <c r="T88" s="289"/>
      <c r="U88" s="289"/>
    </row>
    <row r="89" spans="20:21" x14ac:dyDescent="0.2">
      <c r="T89" s="289"/>
      <c r="U89" s="289"/>
    </row>
    <row r="90" spans="20:21" x14ac:dyDescent="0.2">
      <c r="T90" s="289"/>
      <c r="U90" s="289"/>
    </row>
    <row r="91" spans="20:21" x14ac:dyDescent="0.2">
      <c r="T91" s="289"/>
      <c r="U91" s="289"/>
    </row>
    <row r="92" spans="20:21" x14ac:dyDescent="0.2">
      <c r="T92" s="289"/>
      <c r="U92" s="289"/>
    </row>
    <row r="93" spans="20:21" x14ac:dyDescent="0.2">
      <c r="T93" s="289"/>
      <c r="U93" s="289"/>
    </row>
    <row r="94" spans="20:21" x14ac:dyDescent="0.2">
      <c r="T94" s="289"/>
      <c r="U94" s="289"/>
    </row>
    <row r="95" spans="20:21" x14ac:dyDescent="0.2">
      <c r="T95" s="289"/>
      <c r="U95" s="289"/>
    </row>
    <row r="96" spans="20:21" x14ac:dyDescent="0.2">
      <c r="T96" s="289"/>
      <c r="U96" s="289"/>
    </row>
    <row r="97" spans="20:21" x14ac:dyDescent="0.2">
      <c r="T97" s="289"/>
      <c r="U97" s="289"/>
    </row>
    <row r="98" spans="20:21" x14ac:dyDescent="0.2">
      <c r="T98" s="289"/>
      <c r="U98" s="289"/>
    </row>
    <row r="99" spans="20:21" x14ac:dyDescent="0.2">
      <c r="T99" s="289"/>
      <c r="U99" s="289"/>
    </row>
    <row r="100" spans="20:21" x14ac:dyDescent="0.2">
      <c r="T100" s="289"/>
      <c r="U100" s="289"/>
    </row>
    <row r="101" spans="20:21" x14ac:dyDescent="0.2">
      <c r="T101" s="289"/>
      <c r="U101" s="289"/>
    </row>
    <row r="102" spans="20:21" x14ac:dyDescent="0.2">
      <c r="T102" s="289"/>
      <c r="U102" s="289"/>
    </row>
    <row r="103" spans="20:21" x14ac:dyDescent="0.2">
      <c r="T103" s="289"/>
      <c r="U103" s="289"/>
    </row>
    <row r="104" spans="20:21" x14ac:dyDescent="0.2">
      <c r="T104" s="289"/>
      <c r="U104" s="289"/>
    </row>
    <row r="105" spans="20:21" x14ac:dyDescent="0.2">
      <c r="T105" s="289"/>
      <c r="U105" s="289"/>
    </row>
    <row r="106" spans="20:21" x14ac:dyDescent="0.2">
      <c r="T106" s="289"/>
      <c r="U106" s="289"/>
    </row>
    <row r="107" spans="20:21" x14ac:dyDescent="0.2">
      <c r="T107" s="289"/>
      <c r="U107" s="289"/>
    </row>
    <row r="108" spans="20:21" x14ac:dyDescent="0.2">
      <c r="T108" s="289"/>
      <c r="U108" s="289"/>
    </row>
    <row r="109" spans="20:21" x14ac:dyDescent="0.2">
      <c r="T109" s="289"/>
      <c r="U109" s="289"/>
    </row>
    <row r="110" spans="20:21" x14ac:dyDescent="0.2">
      <c r="T110" s="289"/>
      <c r="U110" s="289"/>
    </row>
    <row r="111" spans="20:21" x14ac:dyDescent="0.2">
      <c r="T111" s="289"/>
      <c r="U111" s="289"/>
    </row>
    <row r="112" spans="20:21" x14ac:dyDescent="0.2">
      <c r="T112" s="289"/>
      <c r="U112" s="289"/>
    </row>
    <row r="113" spans="20:21" x14ac:dyDescent="0.2">
      <c r="T113" s="289"/>
      <c r="U113" s="289"/>
    </row>
    <row r="114" spans="20:21" x14ac:dyDescent="0.2">
      <c r="T114" s="289"/>
      <c r="U114" s="289"/>
    </row>
    <row r="115" spans="20:21" x14ac:dyDescent="0.2">
      <c r="T115" s="289"/>
      <c r="U115" s="289"/>
    </row>
    <row r="116" spans="20:21" x14ac:dyDescent="0.2">
      <c r="T116" s="289"/>
      <c r="U116" s="289"/>
    </row>
    <row r="117" spans="20:21" x14ac:dyDescent="0.2">
      <c r="T117" s="289"/>
      <c r="U117" s="289"/>
    </row>
    <row r="118" spans="20:21" x14ac:dyDescent="0.2">
      <c r="T118" s="289"/>
      <c r="U118" s="289"/>
    </row>
    <row r="119" spans="20:21" x14ac:dyDescent="0.2">
      <c r="T119" s="289"/>
      <c r="U119" s="289"/>
    </row>
    <row r="120" spans="20:21" x14ac:dyDescent="0.2">
      <c r="T120" s="289"/>
      <c r="U120" s="289"/>
    </row>
    <row r="121" spans="20:21" x14ac:dyDescent="0.2">
      <c r="T121" s="289"/>
      <c r="U121" s="289"/>
    </row>
    <row r="122" spans="20:21" x14ac:dyDescent="0.2">
      <c r="T122" s="289"/>
      <c r="U122" s="289"/>
    </row>
    <row r="123" spans="20:21" x14ac:dyDescent="0.2">
      <c r="T123" s="289"/>
      <c r="U123" s="289"/>
    </row>
    <row r="124" spans="20:21" x14ac:dyDescent="0.2">
      <c r="T124" s="289"/>
      <c r="U124" s="289"/>
    </row>
    <row r="125" spans="20:21" x14ac:dyDescent="0.2">
      <c r="T125" s="289"/>
      <c r="U125" s="289"/>
    </row>
    <row r="126" spans="20:21" x14ac:dyDescent="0.2">
      <c r="T126" s="289"/>
      <c r="U126" s="289"/>
    </row>
    <row r="127" spans="20:21" x14ac:dyDescent="0.2">
      <c r="T127" s="289"/>
      <c r="U127" s="289"/>
    </row>
    <row r="128" spans="20:21" x14ac:dyDescent="0.2">
      <c r="T128" s="289"/>
      <c r="U128" s="289"/>
    </row>
    <row r="129" spans="20:21" x14ac:dyDescent="0.2">
      <c r="T129" s="289"/>
      <c r="U129" s="289"/>
    </row>
    <row r="130" spans="20:21" x14ac:dyDescent="0.2">
      <c r="T130" s="289"/>
      <c r="U130" s="289"/>
    </row>
    <row r="131" spans="20:21" x14ac:dyDescent="0.2">
      <c r="T131" s="289"/>
      <c r="U131" s="289"/>
    </row>
    <row r="132" spans="20:21" x14ac:dyDescent="0.2">
      <c r="T132" s="289"/>
      <c r="U132" s="289"/>
    </row>
    <row r="133" spans="20:21" x14ac:dyDescent="0.2">
      <c r="T133" s="289"/>
      <c r="U133" s="289"/>
    </row>
    <row r="134" spans="20:21" x14ac:dyDescent="0.2">
      <c r="T134" s="289"/>
      <c r="U134" s="289"/>
    </row>
    <row r="135" spans="20:21" x14ac:dyDescent="0.2">
      <c r="T135" s="289"/>
      <c r="U135" s="289"/>
    </row>
    <row r="136" spans="20:21" x14ac:dyDescent="0.2">
      <c r="T136" s="289"/>
      <c r="U136" s="289"/>
    </row>
    <row r="137" spans="20:21" x14ac:dyDescent="0.2">
      <c r="T137" s="289"/>
      <c r="U137" s="289"/>
    </row>
    <row r="138" spans="20:21" x14ac:dyDescent="0.2">
      <c r="T138" s="289"/>
      <c r="U138" s="289"/>
    </row>
    <row r="139" spans="20:21" x14ac:dyDescent="0.2">
      <c r="T139" s="289"/>
      <c r="U139" s="289"/>
    </row>
    <row r="140" spans="20:21" x14ac:dyDescent="0.2">
      <c r="T140" s="289"/>
      <c r="U140" s="289"/>
    </row>
    <row r="141" spans="20:21" x14ac:dyDescent="0.2">
      <c r="T141" s="289"/>
      <c r="U141" s="289"/>
    </row>
    <row r="142" spans="20:21" x14ac:dyDescent="0.2">
      <c r="T142" s="289"/>
      <c r="U142" s="289"/>
    </row>
    <row r="143" spans="20:21" x14ac:dyDescent="0.2">
      <c r="T143" s="289"/>
      <c r="U143" s="289"/>
    </row>
    <row r="144" spans="20:21" x14ac:dyDescent="0.2">
      <c r="T144" s="289"/>
      <c r="U144" s="289"/>
    </row>
    <row r="145" spans="20:21" x14ac:dyDescent="0.2">
      <c r="T145" s="289"/>
      <c r="U145" s="289"/>
    </row>
    <row r="146" spans="20:21" x14ac:dyDescent="0.2">
      <c r="T146" s="289"/>
      <c r="U146" s="289"/>
    </row>
    <row r="147" spans="20:21" x14ac:dyDescent="0.2">
      <c r="T147" s="289"/>
      <c r="U147" s="289"/>
    </row>
    <row r="148" spans="20:21" x14ac:dyDescent="0.2">
      <c r="T148" s="289"/>
      <c r="U148" s="289"/>
    </row>
    <row r="149" spans="20:21" x14ac:dyDescent="0.2">
      <c r="T149" s="289"/>
      <c r="U149" s="289"/>
    </row>
    <row r="150" spans="20:21" x14ac:dyDescent="0.2">
      <c r="T150" s="289"/>
      <c r="U150" s="289"/>
    </row>
    <row r="151" spans="20:21" x14ac:dyDescent="0.2">
      <c r="T151" s="289"/>
      <c r="U151" s="289"/>
    </row>
    <row r="152" spans="20:21" x14ac:dyDescent="0.2">
      <c r="T152" s="289"/>
      <c r="U152" s="289"/>
    </row>
    <row r="153" spans="20:21" x14ac:dyDescent="0.2">
      <c r="T153" s="289"/>
      <c r="U153" s="289"/>
    </row>
    <row r="154" spans="20:21" x14ac:dyDescent="0.2">
      <c r="T154" s="289"/>
      <c r="U154" s="289"/>
    </row>
    <row r="155" spans="20:21" x14ac:dyDescent="0.2">
      <c r="T155" s="289"/>
      <c r="U155" s="289"/>
    </row>
    <row r="156" spans="20:21" x14ac:dyDescent="0.2">
      <c r="T156" s="289"/>
      <c r="U156" s="289"/>
    </row>
    <row r="157" spans="20:21" x14ac:dyDescent="0.2">
      <c r="T157" s="289"/>
      <c r="U157" s="289"/>
    </row>
    <row r="158" spans="20:21" x14ac:dyDescent="0.2">
      <c r="T158" s="289"/>
      <c r="U158" s="289"/>
    </row>
    <row r="159" spans="20:21" x14ac:dyDescent="0.2">
      <c r="T159" s="289"/>
      <c r="U159" s="289"/>
    </row>
    <row r="160" spans="20:21" x14ac:dyDescent="0.2">
      <c r="T160" s="289"/>
      <c r="U160" s="289"/>
    </row>
    <row r="161" spans="20:21" x14ac:dyDescent="0.2">
      <c r="T161" s="289"/>
      <c r="U161" s="289"/>
    </row>
    <row r="162" spans="20:21" x14ac:dyDescent="0.2">
      <c r="T162" s="289"/>
      <c r="U162" s="289"/>
    </row>
    <row r="163" spans="20:21" x14ac:dyDescent="0.2">
      <c r="T163" s="289"/>
      <c r="U163" s="289"/>
    </row>
    <row r="164" spans="20:21" x14ac:dyDescent="0.2">
      <c r="T164" s="289"/>
      <c r="U164" s="289"/>
    </row>
    <row r="165" spans="20:21" x14ac:dyDescent="0.2">
      <c r="T165" s="289"/>
      <c r="U165" s="289"/>
    </row>
    <row r="166" spans="20:21" x14ac:dyDescent="0.2">
      <c r="T166" s="289"/>
      <c r="U166" s="289"/>
    </row>
    <row r="167" spans="20:21" x14ac:dyDescent="0.2">
      <c r="T167" s="289"/>
      <c r="U167" s="289"/>
    </row>
    <row r="168" spans="20:21" x14ac:dyDescent="0.2">
      <c r="T168" s="289"/>
      <c r="U168" s="289"/>
    </row>
    <row r="169" spans="20:21" x14ac:dyDescent="0.2">
      <c r="T169" s="289"/>
      <c r="U169" s="289"/>
    </row>
    <row r="170" spans="20:21" x14ac:dyDescent="0.2">
      <c r="T170" s="289"/>
      <c r="U170" s="289"/>
    </row>
    <row r="171" spans="20:21" x14ac:dyDescent="0.2">
      <c r="T171" s="289"/>
      <c r="U171" s="289"/>
    </row>
    <row r="172" spans="20:21" x14ac:dyDescent="0.2">
      <c r="T172" s="289"/>
      <c r="U172" s="289"/>
    </row>
    <row r="173" spans="20:21" x14ac:dyDescent="0.2">
      <c r="T173" s="289"/>
      <c r="U173" s="289"/>
    </row>
    <row r="174" spans="20:21" x14ac:dyDescent="0.2">
      <c r="T174" s="289"/>
      <c r="U174" s="289"/>
    </row>
    <row r="175" spans="20:21" x14ac:dyDescent="0.2">
      <c r="T175" s="289"/>
      <c r="U175" s="289"/>
    </row>
    <row r="176" spans="20:21" x14ac:dyDescent="0.2">
      <c r="T176" s="289"/>
      <c r="U176" s="289"/>
    </row>
    <row r="177" spans="20:21" x14ac:dyDescent="0.2">
      <c r="T177" s="289"/>
      <c r="U177" s="289"/>
    </row>
    <row r="178" spans="20:21" x14ac:dyDescent="0.2">
      <c r="T178" s="289"/>
      <c r="U178" s="289"/>
    </row>
    <row r="179" spans="20:21" x14ac:dyDescent="0.2">
      <c r="T179" s="289"/>
      <c r="U179" s="289"/>
    </row>
    <row r="180" spans="20:21" x14ac:dyDescent="0.2">
      <c r="T180" s="289"/>
      <c r="U180" s="289"/>
    </row>
    <row r="181" spans="20:21" x14ac:dyDescent="0.2">
      <c r="T181" s="289"/>
      <c r="U181" s="289"/>
    </row>
    <row r="182" spans="20:21" x14ac:dyDescent="0.2">
      <c r="T182" s="289"/>
      <c r="U182" s="289"/>
    </row>
    <row r="183" spans="20:21" x14ac:dyDescent="0.2">
      <c r="T183" s="289"/>
      <c r="U183" s="289"/>
    </row>
    <row r="184" spans="20:21" x14ac:dyDescent="0.2">
      <c r="T184" s="289"/>
      <c r="U184" s="289"/>
    </row>
    <row r="185" spans="20:21" x14ac:dyDescent="0.2">
      <c r="T185" s="289"/>
      <c r="U185" s="289"/>
    </row>
    <row r="186" spans="20:21" x14ac:dyDescent="0.2">
      <c r="T186" s="289"/>
      <c r="U186" s="289"/>
    </row>
    <row r="187" spans="20:21" x14ac:dyDescent="0.2">
      <c r="T187" s="289"/>
      <c r="U187" s="289"/>
    </row>
    <row r="188" spans="20:21" x14ac:dyDescent="0.2">
      <c r="T188" s="289"/>
      <c r="U188" s="289"/>
    </row>
    <row r="189" spans="20:21" x14ac:dyDescent="0.2">
      <c r="T189" s="289"/>
      <c r="U189" s="289"/>
    </row>
    <row r="190" spans="20:21" x14ac:dyDescent="0.2">
      <c r="T190" s="289"/>
      <c r="U190" s="289"/>
    </row>
    <row r="191" spans="20:21" x14ac:dyDescent="0.2">
      <c r="T191" s="289"/>
      <c r="U191" s="289"/>
    </row>
    <row r="192" spans="20:21" x14ac:dyDescent="0.2">
      <c r="T192" s="289"/>
      <c r="U192" s="289"/>
    </row>
    <row r="193" spans="20:21" x14ac:dyDescent="0.2">
      <c r="T193" s="289"/>
      <c r="U193" s="289"/>
    </row>
    <row r="194" spans="20:21" x14ac:dyDescent="0.2">
      <c r="T194" s="289"/>
      <c r="U194" s="289"/>
    </row>
    <row r="195" spans="20:21" x14ac:dyDescent="0.2">
      <c r="T195" s="289"/>
      <c r="U195" s="289"/>
    </row>
    <row r="196" spans="20:21" x14ac:dyDescent="0.2">
      <c r="T196" s="289"/>
      <c r="U196" s="289"/>
    </row>
    <row r="197" spans="20:21" x14ac:dyDescent="0.2">
      <c r="T197" s="289"/>
      <c r="U197" s="289"/>
    </row>
    <row r="198" spans="20:21" x14ac:dyDescent="0.2">
      <c r="T198" s="289"/>
      <c r="U198" s="289"/>
    </row>
    <row r="199" spans="20:21" x14ac:dyDescent="0.2">
      <c r="T199" s="289"/>
      <c r="U199" s="289"/>
    </row>
    <row r="200" spans="20:21" x14ac:dyDescent="0.2">
      <c r="T200" s="289"/>
      <c r="U200" s="289"/>
    </row>
    <row r="201" spans="20:21" x14ac:dyDescent="0.2">
      <c r="T201" s="289"/>
      <c r="U201" s="289"/>
    </row>
    <row r="202" spans="20:21" x14ac:dyDescent="0.2">
      <c r="T202" s="289"/>
      <c r="U202" s="289"/>
    </row>
    <row r="203" spans="20:21" x14ac:dyDescent="0.2">
      <c r="T203" s="289"/>
      <c r="U203" s="289"/>
    </row>
    <row r="204" spans="20:21" x14ac:dyDescent="0.2">
      <c r="T204" s="289"/>
      <c r="U204" s="289"/>
    </row>
    <row r="205" spans="20:21" x14ac:dyDescent="0.2">
      <c r="T205" s="289"/>
      <c r="U205" s="289"/>
    </row>
    <row r="206" spans="20:21" x14ac:dyDescent="0.2">
      <c r="T206" s="289"/>
      <c r="U206" s="289"/>
    </row>
    <row r="207" spans="20:21" x14ac:dyDescent="0.2">
      <c r="T207" s="289"/>
      <c r="U207" s="289"/>
    </row>
    <row r="208" spans="20:21" x14ac:dyDescent="0.2">
      <c r="T208" s="289"/>
      <c r="U208" s="289"/>
    </row>
    <row r="209" spans="20:21" x14ac:dyDescent="0.2">
      <c r="T209" s="289"/>
      <c r="U209" s="289"/>
    </row>
    <row r="210" spans="20:21" x14ac:dyDescent="0.2">
      <c r="T210" s="289"/>
      <c r="U210" s="289"/>
    </row>
    <row r="211" spans="20:21" x14ac:dyDescent="0.2">
      <c r="T211" s="289"/>
      <c r="U211" s="289"/>
    </row>
    <row r="212" spans="20:21" x14ac:dyDescent="0.2">
      <c r="T212" s="289"/>
      <c r="U212" s="289"/>
    </row>
    <row r="213" spans="20:21" x14ac:dyDescent="0.2">
      <c r="T213" s="289"/>
      <c r="U213" s="289"/>
    </row>
    <row r="214" spans="20:21" x14ac:dyDescent="0.2">
      <c r="T214" s="289"/>
      <c r="U214" s="289"/>
    </row>
    <row r="215" spans="20:21" x14ac:dyDescent="0.2">
      <c r="T215" s="289"/>
      <c r="U215" s="289"/>
    </row>
    <row r="216" spans="20:21" x14ac:dyDescent="0.2">
      <c r="T216" s="289"/>
      <c r="U216" s="289"/>
    </row>
    <row r="217" spans="20:21" x14ac:dyDescent="0.2">
      <c r="T217" s="289"/>
      <c r="U217" s="289"/>
    </row>
    <row r="218" spans="20:21" x14ac:dyDescent="0.2">
      <c r="T218" s="289"/>
      <c r="U218" s="289"/>
    </row>
    <row r="219" spans="20:21" x14ac:dyDescent="0.2">
      <c r="T219" s="289"/>
      <c r="U219" s="289"/>
    </row>
    <row r="220" spans="20:21" x14ac:dyDescent="0.2">
      <c r="T220" s="289"/>
      <c r="U220" s="289"/>
    </row>
    <row r="221" spans="20:21" x14ac:dyDescent="0.2">
      <c r="T221" s="289"/>
      <c r="U221" s="289"/>
    </row>
    <row r="222" spans="20:21" x14ac:dyDescent="0.2">
      <c r="T222" s="289"/>
      <c r="U222" s="289"/>
    </row>
    <row r="223" spans="20:21" x14ac:dyDescent="0.2">
      <c r="T223" s="289"/>
      <c r="U223" s="289"/>
    </row>
    <row r="224" spans="20:21" x14ac:dyDescent="0.2">
      <c r="T224" s="289"/>
      <c r="U224" s="289"/>
    </row>
    <row r="225" spans="20:21" x14ac:dyDescent="0.2">
      <c r="T225" s="289"/>
      <c r="U225" s="289"/>
    </row>
    <row r="226" spans="20:21" x14ac:dyDescent="0.2">
      <c r="T226" s="289"/>
      <c r="U226" s="289"/>
    </row>
    <row r="227" spans="20:21" x14ac:dyDescent="0.2">
      <c r="T227" s="289"/>
      <c r="U227" s="289"/>
    </row>
    <row r="228" spans="20:21" x14ac:dyDescent="0.2">
      <c r="T228" s="289"/>
      <c r="U228" s="289"/>
    </row>
    <row r="229" spans="20:21" x14ac:dyDescent="0.2">
      <c r="T229" s="289"/>
      <c r="U229" s="289"/>
    </row>
    <row r="230" spans="20:21" x14ac:dyDescent="0.2">
      <c r="T230" s="289"/>
      <c r="U230" s="289"/>
    </row>
    <row r="231" spans="20:21" x14ac:dyDescent="0.2">
      <c r="T231" s="289"/>
      <c r="U231" s="289"/>
    </row>
    <row r="232" spans="20:21" x14ac:dyDescent="0.2">
      <c r="T232" s="289"/>
      <c r="U232" s="289"/>
    </row>
    <row r="233" spans="20:21" x14ac:dyDescent="0.2">
      <c r="T233" s="289"/>
      <c r="U233" s="289"/>
    </row>
    <row r="234" spans="20:21" x14ac:dyDescent="0.2">
      <c r="T234" s="289"/>
      <c r="U234" s="289"/>
    </row>
    <row r="235" spans="20:21" x14ac:dyDescent="0.2">
      <c r="T235" s="289"/>
      <c r="U235" s="289"/>
    </row>
    <row r="236" spans="20:21" x14ac:dyDescent="0.2">
      <c r="T236" s="289"/>
      <c r="U236" s="289"/>
    </row>
    <row r="237" spans="20:21" x14ac:dyDescent="0.2">
      <c r="T237" s="289"/>
      <c r="U237" s="289"/>
    </row>
    <row r="238" spans="20:21" x14ac:dyDescent="0.2">
      <c r="T238" s="289"/>
      <c r="U238" s="289"/>
    </row>
    <row r="239" spans="20:21" x14ac:dyDescent="0.2">
      <c r="T239" s="289"/>
      <c r="U239" s="289"/>
    </row>
    <row r="240" spans="20:21" x14ac:dyDescent="0.2">
      <c r="T240" s="289"/>
      <c r="U240" s="289"/>
    </row>
    <row r="241" spans="20:21" x14ac:dyDescent="0.2">
      <c r="T241" s="289"/>
      <c r="U241" s="289"/>
    </row>
    <row r="242" spans="20:21" x14ac:dyDescent="0.2">
      <c r="T242" s="289"/>
      <c r="U242" s="289"/>
    </row>
    <row r="243" spans="20:21" x14ac:dyDescent="0.2">
      <c r="T243" s="289"/>
      <c r="U243" s="289"/>
    </row>
    <row r="244" spans="20:21" x14ac:dyDescent="0.2">
      <c r="T244" s="289"/>
      <c r="U244" s="289"/>
    </row>
    <row r="245" spans="20:21" x14ac:dyDescent="0.2">
      <c r="T245" s="289"/>
      <c r="U245" s="289"/>
    </row>
    <row r="246" spans="20:21" x14ac:dyDescent="0.2">
      <c r="T246" s="289"/>
      <c r="U246" s="289"/>
    </row>
    <row r="247" spans="20:21" x14ac:dyDescent="0.2">
      <c r="T247" s="289"/>
      <c r="U247" s="289"/>
    </row>
    <row r="248" spans="20:21" x14ac:dyDescent="0.2">
      <c r="T248" s="289"/>
      <c r="U248" s="289"/>
    </row>
    <row r="249" spans="20:21" x14ac:dyDescent="0.2">
      <c r="T249" s="289"/>
      <c r="U249" s="289"/>
    </row>
    <row r="250" spans="20:21" x14ac:dyDescent="0.2">
      <c r="T250" s="289"/>
      <c r="U250" s="289"/>
    </row>
    <row r="251" spans="20:21" x14ac:dyDescent="0.2">
      <c r="T251" s="289"/>
      <c r="U251" s="289"/>
    </row>
    <row r="252" spans="20:21" x14ac:dyDescent="0.2">
      <c r="T252" s="289"/>
      <c r="U252" s="289"/>
    </row>
    <row r="253" spans="20:21" x14ac:dyDescent="0.2">
      <c r="T253" s="289"/>
      <c r="U253" s="289"/>
    </row>
    <row r="254" spans="20:21" x14ac:dyDescent="0.2">
      <c r="T254" s="289"/>
      <c r="U254" s="289"/>
    </row>
    <row r="255" spans="20:21" x14ac:dyDescent="0.2">
      <c r="T255" s="289"/>
      <c r="U255" s="289"/>
    </row>
    <row r="256" spans="20:21" x14ac:dyDescent="0.2">
      <c r="T256" s="289"/>
      <c r="U256" s="289"/>
    </row>
    <row r="257" spans="20:21" x14ac:dyDescent="0.2">
      <c r="T257" s="289"/>
      <c r="U257" s="289"/>
    </row>
    <row r="258" spans="20:21" x14ac:dyDescent="0.2">
      <c r="T258" s="289"/>
      <c r="U258" s="289"/>
    </row>
    <row r="259" spans="20:21" x14ac:dyDescent="0.2">
      <c r="T259" s="289"/>
      <c r="U259" s="289"/>
    </row>
    <row r="260" spans="20:21" x14ac:dyDescent="0.2">
      <c r="T260" s="289"/>
      <c r="U260" s="289"/>
    </row>
    <row r="261" spans="20:21" x14ac:dyDescent="0.2">
      <c r="T261" s="289"/>
      <c r="U261" s="289"/>
    </row>
    <row r="262" spans="20:21" x14ac:dyDescent="0.2">
      <c r="T262" s="289"/>
      <c r="U262" s="289"/>
    </row>
    <row r="263" spans="20:21" x14ac:dyDescent="0.2">
      <c r="T263" s="289"/>
      <c r="U263" s="289"/>
    </row>
    <row r="264" spans="20:21" x14ac:dyDescent="0.2">
      <c r="T264" s="289"/>
      <c r="U264" s="289"/>
    </row>
    <row r="265" spans="20:21" x14ac:dyDescent="0.2">
      <c r="T265" s="289"/>
      <c r="U265" s="289"/>
    </row>
    <row r="266" spans="20:21" x14ac:dyDescent="0.2">
      <c r="T266" s="289"/>
      <c r="U266" s="289"/>
    </row>
    <row r="267" spans="20:21" x14ac:dyDescent="0.2">
      <c r="T267" s="289"/>
      <c r="U267" s="289"/>
    </row>
    <row r="268" spans="20:21" x14ac:dyDescent="0.2">
      <c r="T268" s="289"/>
      <c r="U268" s="289"/>
    </row>
    <row r="269" spans="20:21" x14ac:dyDescent="0.2">
      <c r="T269" s="289"/>
      <c r="U269" s="289"/>
    </row>
    <row r="270" spans="20:21" x14ac:dyDescent="0.2">
      <c r="T270" s="289"/>
      <c r="U270" s="289"/>
    </row>
    <row r="271" spans="20:21" x14ac:dyDescent="0.2">
      <c r="T271" s="289"/>
      <c r="U271" s="289"/>
    </row>
    <row r="272" spans="20:21" x14ac:dyDescent="0.2">
      <c r="T272" s="289"/>
      <c r="U272" s="289"/>
    </row>
    <row r="273" spans="20:21" x14ac:dyDescent="0.2">
      <c r="T273" s="289"/>
      <c r="U273" s="289"/>
    </row>
    <row r="274" spans="20:21" x14ac:dyDescent="0.2">
      <c r="T274" s="289"/>
      <c r="U274" s="289"/>
    </row>
    <row r="275" spans="20:21" x14ac:dyDescent="0.2">
      <c r="T275" s="289"/>
      <c r="U275" s="289"/>
    </row>
    <row r="276" spans="20:21" x14ac:dyDescent="0.2">
      <c r="T276" s="289"/>
      <c r="U276" s="289"/>
    </row>
    <row r="277" spans="20:21" x14ac:dyDescent="0.2">
      <c r="T277" s="289"/>
      <c r="U277" s="289"/>
    </row>
    <row r="278" spans="20:21" x14ac:dyDescent="0.2">
      <c r="T278" s="289"/>
      <c r="U278" s="289"/>
    </row>
    <row r="279" spans="20:21" x14ac:dyDescent="0.2">
      <c r="T279" s="289"/>
      <c r="U279" s="289"/>
    </row>
    <row r="280" spans="20:21" x14ac:dyDescent="0.2">
      <c r="T280" s="289"/>
      <c r="U280" s="289"/>
    </row>
    <row r="281" spans="20:21" x14ac:dyDescent="0.2">
      <c r="T281" s="289"/>
      <c r="U281" s="289"/>
    </row>
    <row r="282" spans="20:21" x14ac:dyDescent="0.2">
      <c r="T282" s="289"/>
      <c r="U282" s="289"/>
    </row>
    <row r="283" spans="20:21" x14ac:dyDescent="0.2">
      <c r="T283" s="289"/>
      <c r="U283" s="289"/>
    </row>
    <row r="284" spans="20:21" x14ac:dyDescent="0.2">
      <c r="T284" s="289"/>
      <c r="U284" s="289"/>
    </row>
    <row r="285" spans="20:21" x14ac:dyDescent="0.2">
      <c r="T285" s="289"/>
      <c r="U285" s="289"/>
    </row>
    <row r="286" spans="20:21" x14ac:dyDescent="0.2">
      <c r="T286" s="289"/>
      <c r="U286" s="289"/>
    </row>
    <row r="287" spans="20:21" x14ac:dyDescent="0.2">
      <c r="T287" s="289"/>
      <c r="U287" s="289"/>
    </row>
    <row r="288" spans="20:21" x14ac:dyDescent="0.2">
      <c r="T288" s="289"/>
      <c r="U288" s="289"/>
    </row>
    <row r="289" spans="20:21" x14ac:dyDescent="0.2">
      <c r="T289" s="289"/>
      <c r="U289" s="289"/>
    </row>
    <row r="290" spans="20:21" x14ac:dyDescent="0.2">
      <c r="T290" s="289"/>
      <c r="U290" s="289"/>
    </row>
    <row r="291" spans="20:21" x14ac:dyDescent="0.2">
      <c r="T291" s="289"/>
      <c r="U291" s="289"/>
    </row>
    <row r="292" spans="20:21" x14ac:dyDescent="0.2">
      <c r="T292" s="289"/>
      <c r="U292" s="289"/>
    </row>
    <row r="293" spans="20:21" x14ac:dyDescent="0.2">
      <c r="T293" s="289"/>
      <c r="U293" s="289"/>
    </row>
    <row r="294" spans="20:21" x14ac:dyDescent="0.2">
      <c r="T294" s="289"/>
      <c r="U294" s="289"/>
    </row>
    <row r="295" spans="20:21" x14ac:dyDescent="0.2">
      <c r="T295" s="289"/>
      <c r="U295" s="289"/>
    </row>
    <row r="296" spans="20:21" x14ac:dyDescent="0.2">
      <c r="T296" s="289"/>
      <c r="U296" s="289"/>
    </row>
    <row r="297" spans="20:21" x14ac:dyDescent="0.2">
      <c r="T297" s="289"/>
      <c r="U297" s="289"/>
    </row>
    <row r="298" spans="20:21" x14ac:dyDescent="0.2">
      <c r="T298" s="289"/>
      <c r="U298" s="289"/>
    </row>
    <row r="299" spans="20:21" x14ac:dyDescent="0.2">
      <c r="T299" s="289"/>
      <c r="U299" s="289"/>
    </row>
    <row r="300" spans="20:21" x14ac:dyDescent="0.2">
      <c r="T300" s="289"/>
      <c r="U300" s="289"/>
    </row>
    <row r="301" spans="20:21" x14ac:dyDescent="0.2">
      <c r="T301" s="289"/>
      <c r="U301" s="289"/>
    </row>
    <row r="302" spans="20:21" x14ac:dyDescent="0.2">
      <c r="T302" s="289"/>
      <c r="U302" s="289"/>
    </row>
    <row r="303" spans="20:21" x14ac:dyDescent="0.2">
      <c r="T303" s="289"/>
      <c r="U303" s="289"/>
    </row>
    <row r="304" spans="20:21" x14ac:dyDescent="0.2">
      <c r="T304" s="289"/>
      <c r="U304" s="289"/>
    </row>
    <row r="305" spans="20:21" x14ac:dyDescent="0.2">
      <c r="T305" s="289"/>
      <c r="U305" s="289"/>
    </row>
    <row r="306" spans="20:21" x14ac:dyDescent="0.2">
      <c r="T306" s="289"/>
      <c r="U306" s="289"/>
    </row>
    <row r="307" spans="20:21" x14ac:dyDescent="0.2">
      <c r="T307" s="289"/>
      <c r="U307" s="289"/>
    </row>
    <row r="308" spans="20:21" x14ac:dyDescent="0.2">
      <c r="T308" s="289"/>
      <c r="U308" s="289"/>
    </row>
    <row r="309" spans="20:21" x14ac:dyDescent="0.2">
      <c r="T309" s="289"/>
      <c r="U309" s="289"/>
    </row>
    <row r="310" spans="20:21" x14ac:dyDescent="0.2">
      <c r="T310" s="289"/>
      <c r="U310" s="289"/>
    </row>
    <row r="311" spans="20:21" x14ac:dyDescent="0.2">
      <c r="T311" s="289"/>
      <c r="U311" s="289"/>
    </row>
    <row r="312" spans="20:21" x14ac:dyDescent="0.2">
      <c r="T312" s="289"/>
      <c r="U312" s="289"/>
    </row>
    <row r="313" spans="20:21" x14ac:dyDescent="0.2">
      <c r="T313" s="289"/>
      <c r="U313" s="289"/>
    </row>
    <row r="314" spans="20:21" x14ac:dyDescent="0.2">
      <c r="T314" s="289"/>
      <c r="U314" s="289"/>
    </row>
    <row r="315" spans="20:21" x14ac:dyDescent="0.2">
      <c r="T315" s="289"/>
      <c r="U315" s="289"/>
    </row>
    <row r="316" spans="20:21" x14ac:dyDescent="0.2">
      <c r="T316" s="289"/>
      <c r="U316" s="289"/>
    </row>
    <row r="317" spans="20:21" x14ac:dyDescent="0.2">
      <c r="T317" s="289"/>
      <c r="U317" s="289"/>
    </row>
    <row r="318" spans="20:21" x14ac:dyDescent="0.2">
      <c r="T318" s="289"/>
      <c r="U318" s="289"/>
    </row>
    <row r="319" spans="20:21" x14ac:dyDescent="0.2">
      <c r="T319" s="289"/>
      <c r="U319" s="289"/>
    </row>
    <row r="320" spans="20:21" x14ac:dyDescent="0.2">
      <c r="T320" s="289"/>
      <c r="U320" s="289"/>
    </row>
    <row r="321" spans="20:21" x14ac:dyDescent="0.2">
      <c r="T321" s="289"/>
      <c r="U321" s="289"/>
    </row>
    <row r="322" spans="20:21" x14ac:dyDescent="0.2">
      <c r="T322" s="289"/>
      <c r="U322" s="289"/>
    </row>
    <row r="323" spans="20:21" x14ac:dyDescent="0.2">
      <c r="T323" s="289"/>
      <c r="U323" s="289"/>
    </row>
    <row r="324" spans="20:21" x14ac:dyDescent="0.2">
      <c r="T324" s="289"/>
      <c r="U324" s="289"/>
    </row>
    <row r="325" spans="20:21" x14ac:dyDescent="0.2">
      <c r="T325" s="289"/>
      <c r="U325" s="289"/>
    </row>
    <row r="326" spans="20:21" x14ac:dyDescent="0.2">
      <c r="T326" s="289"/>
      <c r="U326" s="289"/>
    </row>
    <row r="327" spans="20:21" x14ac:dyDescent="0.2">
      <c r="T327" s="289"/>
      <c r="U327" s="289"/>
    </row>
    <row r="328" spans="20:21" x14ac:dyDescent="0.2">
      <c r="T328" s="289"/>
      <c r="U328" s="289"/>
    </row>
    <row r="329" spans="20:21" x14ac:dyDescent="0.2">
      <c r="T329" s="289"/>
      <c r="U329" s="289"/>
    </row>
    <row r="330" spans="20:21" x14ac:dyDescent="0.2">
      <c r="T330" s="289"/>
      <c r="U330" s="289"/>
    </row>
    <row r="331" spans="20:21" x14ac:dyDescent="0.2">
      <c r="T331" s="289"/>
      <c r="U331" s="289"/>
    </row>
    <row r="332" spans="20:21" x14ac:dyDescent="0.2">
      <c r="T332" s="289"/>
      <c r="U332" s="289"/>
    </row>
    <row r="333" spans="20:21" x14ac:dyDescent="0.2">
      <c r="T333" s="289"/>
      <c r="U333" s="289"/>
    </row>
    <row r="334" spans="20:21" x14ac:dyDescent="0.2">
      <c r="T334" s="289"/>
      <c r="U334" s="289"/>
    </row>
    <row r="335" spans="20:21" x14ac:dyDescent="0.2">
      <c r="T335" s="289"/>
      <c r="U335" s="289"/>
    </row>
    <row r="336" spans="20:21" x14ac:dyDescent="0.2">
      <c r="T336" s="289"/>
      <c r="U336" s="289"/>
    </row>
    <row r="337" spans="20:21" x14ac:dyDescent="0.2">
      <c r="T337" s="289"/>
      <c r="U337" s="289"/>
    </row>
    <row r="338" spans="20:21" x14ac:dyDescent="0.2">
      <c r="T338" s="289"/>
      <c r="U338" s="289"/>
    </row>
    <row r="339" spans="20:21" x14ac:dyDescent="0.2">
      <c r="T339" s="289"/>
      <c r="U339" s="289"/>
    </row>
    <row r="340" spans="20:21" x14ac:dyDescent="0.2">
      <c r="T340" s="289"/>
      <c r="U340" s="289"/>
    </row>
    <row r="341" spans="20:21" x14ac:dyDescent="0.2">
      <c r="T341" s="289"/>
      <c r="U341" s="289"/>
    </row>
    <row r="342" spans="20:21" x14ac:dyDescent="0.2">
      <c r="T342" s="289"/>
      <c r="U342" s="289"/>
    </row>
    <row r="343" spans="20:21" x14ac:dyDescent="0.2">
      <c r="T343" s="289"/>
      <c r="U343" s="289"/>
    </row>
    <row r="344" spans="20:21" x14ac:dyDescent="0.2">
      <c r="T344" s="289"/>
      <c r="U344" s="289"/>
    </row>
    <row r="345" spans="20:21" x14ac:dyDescent="0.2">
      <c r="T345" s="289"/>
      <c r="U345" s="289"/>
    </row>
    <row r="346" spans="20:21" x14ac:dyDescent="0.2">
      <c r="T346" s="289"/>
      <c r="U346" s="289"/>
    </row>
    <row r="347" spans="20:21" x14ac:dyDescent="0.2">
      <c r="T347" s="289"/>
      <c r="U347" s="289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769</v>
      </c>
      <c r="I1" s="9"/>
      <c r="J1" s="10"/>
      <c r="K1" s="10"/>
      <c r="L1" s="9" t="s">
        <v>770</v>
      </c>
      <c r="M1" s="9" t="s">
        <v>771</v>
      </c>
      <c r="N1" s="9" t="s">
        <v>772</v>
      </c>
      <c r="O1" s="9" t="s">
        <v>773</v>
      </c>
      <c r="P1" s="9" t="s">
        <v>774</v>
      </c>
      <c r="Q1" s="9" t="s">
        <v>775</v>
      </c>
      <c r="R1" s="10"/>
      <c r="S1" s="10"/>
      <c r="T1" s="10"/>
      <c r="U1" s="9" t="s">
        <v>776</v>
      </c>
      <c r="V1" s="9" t="s">
        <v>777</v>
      </c>
      <c r="W1" s="9" t="s">
        <v>778</v>
      </c>
      <c r="X1" s="9" t="s">
        <v>779</v>
      </c>
      <c r="Y1" s="9" t="s">
        <v>780</v>
      </c>
      <c r="Z1" s="9" t="s">
        <v>781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2021-02-03T09:03:13Z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819561183452606</vt:r8>
  </property>
</Properties>
</file>