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14BFCB7A-8014-4982-8470-BB547054CA32}" xr6:coauthVersionLast="46" xr6:coauthVersionMax="46" xr10:uidLastSave="{00000000-0000-0000-0000-000000000000}"/>
  <bookViews>
    <workbookView xWindow="4425" yWindow="2430" windowWidth="20520" windowHeight="435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20" l="1"/>
  <c r="C4" i="20"/>
  <c r="B7" i="21" s="1"/>
  <c r="K7" i="21"/>
  <c r="J13" i="22"/>
  <c r="F13" i="22"/>
  <c r="I12" i="22"/>
  <c r="F12" i="22"/>
  <c r="E12" i="22"/>
  <c r="D12" i="22"/>
  <c r="C12" i="22"/>
  <c r="J11" i="22"/>
  <c r="H11" i="22"/>
  <c r="G11" i="22"/>
  <c r="F11" i="22"/>
  <c r="D11" i="22"/>
  <c r="C11" i="22"/>
  <c r="I12" i="21"/>
  <c r="E12" i="21"/>
  <c r="D12" i="21"/>
  <c r="C12" i="21"/>
  <c r="J11" i="21"/>
  <c r="H11" i="21"/>
  <c r="G11" i="21"/>
  <c r="D11" i="21"/>
  <c r="C11" i="21"/>
  <c r="J13" i="21"/>
  <c r="F13" i="21"/>
  <c r="F12" i="21"/>
  <c r="F11" i="21"/>
  <c r="E12" i="20"/>
  <c r="E13" i="20"/>
  <c r="E14" i="20"/>
  <c r="D13" i="20"/>
  <c r="D14" i="20"/>
  <c r="D12" i="20"/>
  <c r="E8" i="20"/>
  <c r="E9" i="20"/>
  <c r="E10" i="20"/>
  <c r="D9" i="20"/>
  <c r="C9" i="21" s="1"/>
  <c r="D10" i="20"/>
  <c r="D8" i="20"/>
  <c r="J7" i="22"/>
  <c r="J9" i="21"/>
  <c r="J7" i="21"/>
  <c r="J9" i="22"/>
  <c r="I10" i="21"/>
  <c r="F10" i="21"/>
  <c r="E10" i="21"/>
  <c r="D10" i="21"/>
  <c r="H9" i="21"/>
  <c r="G9" i="21"/>
  <c r="F9" i="21"/>
  <c r="D9" i="21"/>
  <c r="I8" i="21"/>
  <c r="F8" i="21"/>
  <c r="E8" i="21"/>
  <c r="D8" i="21"/>
  <c r="C8" i="21"/>
  <c r="H7" i="21"/>
  <c r="G7" i="21"/>
  <c r="F7" i="21"/>
  <c r="D7" i="21"/>
  <c r="C7" i="21"/>
  <c r="I10" i="22"/>
  <c r="F10" i="22"/>
  <c r="E10" i="22"/>
  <c r="D10" i="22"/>
  <c r="C10" i="22"/>
  <c r="H9" i="22"/>
  <c r="G9" i="22"/>
  <c r="F9" i="22"/>
  <c r="D9" i="22"/>
  <c r="C9" i="22"/>
  <c r="I8" i="22"/>
  <c r="F8" i="22"/>
  <c r="E8" i="22"/>
  <c r="D8" i="22"/>
  <c r="C8" i="22"/>
  <c r="H7" i="22"/>
  <c r="G7" i="22"/>
  <c r="F7" i="22"/>
  <c r="D7" i="22"/>
  <c r="C7" i="22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K7" i="22" l="1"/>
  <c r="C10" i="21"/>
  <c r="B7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tc={E0F5C683-00D2-4DA4-B8CE-EC0584C3C6E9}</author>
  </authors>
  <commentList>
    <comment ref="D7" authorId="0" shapeId="0" xr:uid="{E0F5C683-00D2-4DA4-B8CE-EC0584C3C6E9}">
      <text>
        <t>[Threaded comment]
Your version of Excel allows you to read this threaded comment; however, any edits to it will get removed if the file is opened in a newer version of Excel. Learn more: https://go.microsoft.com/fwlink/?linkid=870924
Comment:
    i.e. ca 51% reduction from the 2018 value (ca. 40 Mt based on https://www.epa.ie/pubs/reports/air/airemissions/ghg2018/Ireland%20GHG%201990-2018%20Final%20Inventory_April%202020.pdf 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<sst xmlns="http://schemas.openxmlformats.org/spreadsheetml/2006/main" count="112" uniqueCount="89">
  <si>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</si>
  <si>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</si>
  <si>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</si>
  <si>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</si>
  <si>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</si>
  <si>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</si>
  <si>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</si>
  <si>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</si>
  <si>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</si>
  <si>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</si>
  <si>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</si>
  <si>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</si>
  <si>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</si>
  <si>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</si>
  <si>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</si>
  <si>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</si>
  <si>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</si>
  <si>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</si>
  <si>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</si>
  <si>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</si>
  <si>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</si>
  <si>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</si>
  <si>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</si>
  <si>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</si>
  <si>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</si>
  <si>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</si>
  <si>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</si>
  <si>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</si>
  <si>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</si>
  <si>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</si>
  <si>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</si>
  <si>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</si>
  <si>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</si>
  <si>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</si>
  <si>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</si>
  <si>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</si>
  <si>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</si>
  <si>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</si>
  <si>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</si>
  <si>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</si>
  <si>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</si>
  <si>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</si>
  <si>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</si>
  <si>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</si>
  <si>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</si>
  <si>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</si>
  <si>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</si>
  <si>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</si>
  <si>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</si>
  <si>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</si>
  <si>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</si>
  <si>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</si>
  <si>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</si>
  <si>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</si>
  <si>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</si>
  <si>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</si>
  <si>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</si>
  <si>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</si>
  <si>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</si>
  <si>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</si>
  <si>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</si>
  <si>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</si>
  <si>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</si>
  <si>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</si>
  <si>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</si>
  <si>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</si>
  <si>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</si>
  <si>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</si>
  <si>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</si>
  <si>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</si>
  <si>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</si>
  <si>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</si>
  <si>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</si>
  <si>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</si>
  <si>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</si>
  <si>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</si>
  <si>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</si>
  <si>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</si>
  <si>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</si>
  <si>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~TFM_INS</t>
  </si>
  <si>
    <t>TimeSlice</t>
  </si>
  <si>
    <t>Attribute</t>
  </si>
  <si>
    <t>N</t>
  </si>
  <si>
    <t>COM_BNDNET</t>
  </si>
  <si>
    <t>PWRCO2N</t>
  </si>
  <si>
    <t>UC_FLO</t>
  </si>
  <si>
    <t>UC_COMNET</t>
  </si>
  <si>
    <t>UC_RHSRTS</t>
  </si>
  <si>
    <t>UC_RHSTS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</si>
</sst>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0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0" fontId="16" fillId="0" borderId="0" xfId="0" applyFont="1"/>
    <xf numFmtId="0" fontId="1" fillId="8" borderId="1" xfId="0" applyFont="1" applyFill="1" applyBorder="1"/>
    <xf numFmtId="0" fontId="1" fillId="9" borderId="1" xfId="0" applyFont="1" applyFill="1" applyBorder="1"/>
    <xf numFmtId="1" fontId="0" fillId="0" borderId="0" xfId="0" applyNumberForma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18B75B34-BD96-486E-A64F-799F7EB25733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7" dT="2021-03-03T22:33:41.43" personId="{18B75B34-BD96-486E-A64F-799F7EB25733}" id="{E0F5C683-00D2-4DA4-B8CE-EC0584C3C6E9}">
    <text>i.e. ca 51% reduction from the 2018 value (ca. 40 Mt based on https://www.epa.ie/pubs/reports/air/airemissions/ghg2018/Ireland%20GHG%201990-2018%20Final%20Inventory_April%202020.pdf 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R17"/>
  <sheetViews>
    <sheetView tabSelected="1" workbookViewId="0">
      <selection activeCell="F16" sqref="F16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4" width="21.7109375" style="8" customWidth="1"/>
    <col min="5" max="5" width="16.42578125" style="8" bestFit="1" customWidth="1"/>
    <col min="6" max="13" width="9.140625" style="8"/>
    <col min="14" max="14" width="10.5703125" style="8" bestFit="1" customWidth="1"/>
    <col min="15" max="15" width="12" style="8" bestFit="1" customWidth="1"/>
    <col min="16" max="16384" width="9.140625" style="8"/>
  </cols>
  <sheetData>
    <row r="1" spans="1:18" x14ac:dyDescent="0.25">
      <c r="A1"/>
      <c r="B1"/>
      <c r="C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 x14ac:dyDescent="0.25">
      <c r="A2"/>
      <c r="B2"/>
      <c r="C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 spans="1:18" x14ac:dyDescent="0.25">
      <c r="A3"/>
      <c r="B3"/>
      <c r="C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8" x14ac:dyDescent="0.25">
      <c r="A4"/>
      <c r="B4" t="s">
        <v>61</v>
      </c>
      <c r="C4" s="8" t="str">
        <f xml:space="preserve"> _xlfn.TEXTJOIN("_",TRUE,"UC","NetZero","CO2","2050")</f>
        <v>UC_NetZero_CO2_2050</v>
      </c>
      <c r="F4"/>
      <c r="G4"/>
      <c r="H4"/>
      <c r="I4"/>
      <c r="J4"/>
      <c r="K4"/>
      <c r="L4"/>
      <c r="M4"/>
      <c r="N4"/>
      <c r="O4"/>
      <c r="P4"/>
      <c r="Q4"/>
      <c r="R4"/>
    </row>
    <row r="5" spans="1:18" x14ac:dyDescent="0.25">
      <c r="A5"/>
      <c r="B5" t="s">
        <v>66</v>
      </c>
      <c r="C5" t="str">
        <f xml:space="preserve"> _xlfn.TEXTJOIN(" ",TRUE,"Net Zero CO2 by 2050 ")</f>
        <v xml:space="preserve">Net Zero CO2 by 2050 </v>
      </c>
      <c r="F5"/>
      <c r="G5"/>
      <c r="H5"/>
      <c r="I5"/>
      <c r="J5"/>
      <c r="K5"/>
      <c r="L5"/>
      <c r="M5"/>
      <c r="N5"/>
      <c r="O5"/>
      <c r="P5"/>
      <c r="Q5"/>
      <c r="R5"/>
    </row>
    <row r="6" spans="1:18" x14ac:dyDescent="0.25">
      <c r="B6" s="8" t="s">
        <v>72</v>
      </c>
      <c r="C6" s="8">
        <v>2025</v>
      </c>
      <c r="D6" s="8">
        <v>2030</v>
      </c>
      <c r="E6" s="8">
        <v>2050</v>
      </c>
      <c r="F6" s="8">
        <v>0</v>
      </c>
    </row>
    <row r="7" spans="1:18" x14ac:dyDescent="0.25">
      <c r="B7" s="8" t="s">
        <v>67</v>
      </c>
      <c r="C7" s="8">
        <v>29977</v>
      </c>
      <c r="D7" s="8">
        <v>19600</v>
      </c>
      <c r="E7" s="8">
        <v>0</v>
      </c>
      <c r="F7" s="8">
        <v>5</v>
      </c>
    </row>
    <row r="8" spans="1:18" x14ac:dyDescent="0.25">
      <c r="B8" s="8" t="s">
        <v>77</v>
      </c>
      <c r="C8" s="8" t="s">
        <v>78</v>
      </c>
      <c r="D8" s="8" t="str">
        <f>C8</f>
        <v>T-A*INT*,T-NAV*</v>
      </c>
      <c r="E8" s="8" t="str">
        <f>D8</f>
        <v>T-A*INT*,T-NAV*</v>
      </c>
    </row>
    <row r="9" spans="1:18" x14ac:dyDescent="0.25">
      <c r="B9" s="8" t="s">
        <v>62</v>
      </c>
      <c r="C9" s="8" t="s">
        <v>76</v>
      </c>
      <c r="D9" s="8" t="str">
        <f t="shared" ref="D9:E12" si="0">C9</f>
        <v>*CO2*,-*CO2S</v>
      </c>
      <c r="E9" s="8" t="str">
        <f t="shared" si="0"/>
        <v>*CO2*,-*CO2S</v>
      </c>
    </row>
    <row r="10" spans="1:18" x14ac:dyDescent="0.25">
      <c r="B10" s="8" t="s">
        <v>71</v>
      </c>
      <c r="C10" s="8" t="s">
        <v>75</v>
      </c>
      <c r="D10" s="8" t="str">
        <f t="shared" si="0"/>
        <v>ENV</v>
      </c>
      <c r="E10" s="8" t="str">
        <f t="shared" si="0"/>
        <v>ENV</v>
      </c>
    </row>
    <row r="11" spans="1:18" x14ac:dyDescent="0.25">
      <c r="B11" s="8" t="s">
        <v>74</v>
      </c>
    </row>
    <row r="12" spans="1:18" x14ac:dyDescent="0.25">
      <c r="B12" s="8" t="s">
        <v>0</v>
      </c>
      <c r="C12" s="8" t="s">
        <v>68</v>
      </c>
      <c r="D12" s="8" t="str">
        <f t="shared" si="0"/>
        <v>UP</v>
      </c>
      <c r="E12" s="8" t="str">
        <f t="shared" ref="E12" si="1">D12</f>
        <v>UP</v>
      </c>
    </row>
    <row r="13" spans="1:18" x14ac:dyDescent="0.25">
      <c r="B13" s="8" t="s">
        <v>85</v>
      </c>
      <c r="C13" s="8">
        <v>-1</v>
      </c>
      <c r="D13" s="8">
        <f t="shared" ref="D13:E13" si="2">C13</f>
        <v>-1</v>
      </c>
      <c r="E13" s="8">
        <f t="shared" si="2"/>
        <v>-1</v>
      </c>
    </row>
    <row r="14" spans="1:18" x14ac:dyDescent="0.25">
      <c r="A14"/>
      <c r="B14" t="s">
        <v>86</v>
      </c>
      <c r="C14">
        <v>1</v>
      </c>
      <c r="D14" s="8">
        <f t="shared" ref="D14:E14" si="3">C14</f>
        <v>1</v>
      </c>
      <c r="E14" s="8">
        <f t="shared" si="3"/>
        <v>1</v>
      </c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8" x14ac:dyDescent="0.25">
      <c r="A15"/>
      <c r="B15"/>
      <c r="C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8" x14ac:dyDescent="0.25">
      <c r="A16"/>
      <c r="B16"/>
      <c r="C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25">
      <c r="A17"/>
      <c r="B17"/>
      <c r="C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13"/>
  <sheetViews>
    <sheetView workbookViewId="0">
      <selection activeCell="J13" sqref="J13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2851562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86</v>
      </c>
      <c r="I5" s="14" t="s">
        <v>85</v>
      </c>
      <c r="J5" s="10" t="s">
        <v>87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config!$B$4:$F$14,2,FALSE) &amp; "_Single"</f>
        <v>UC_NetZero_CO2_2050_Single</v>
      </c>
      <c r="C7" s="8" t="str">
        <f>VLOOKUP(C$5, config!$B$4:$F$14,2,FALSE)</f>
        <v>*CO2*,-*CO2S</v>
      </c>
      <c r="D7" s="8" t="str">
        <f>VLOOKUP(D$5, config!$B$4:$F$14,2,FALSE)</f>
        <v>ENV</v>
      </c>
      <c r="F7" s="8">
        <f>VLOOKUP(F$5, config!$B$4:$F$14,2,FALSE)</f>
        <v>2025</v>
      </c>
      <c r="G7" s="8" t="str">
        <f>VLOOKUP(G$5, config!$B$4:$F$14,2,FALSE)</f>
        <v>UP</v>
      </c>
      <c r="H7" s="8">
        <f>VLOOKUP(H$5, config!$B$4:$F$14,2,FALSE)</f>
        <v>1</v>
      </c>
      <c r="J7" s="8">
        <f>VLOOKUP("Value", config!$B$4:$F$14,2,FALSE)</f>
        <v>29977</v>
      </c>
      <c r="K7" s="8" t="str">
        <f>VLOOKUP(K$5, config!$B$4:$F$14,2,FALSE) &amp; " - Single"</f>
        <v>Net Zero CO2 by 2050  - Single</v>
      </c>
    </row>
    <row r="8" spans="1:11" x14ac:dyDescent="0.25">
      <c r="C8" s="8" t="str">
        <f>VLOOKUP(C$5, config!$B$4:$F$14,2,FALSE)</f>
        <v>*CO2*,-*CO2S</v>
      </c>
      <c r="D8" s="8" t="str">
        <f>VLOOKUP(D$5, config!$B$4:$F$14,2,FALSE)</f>
        <v>ENV</v>
      </c>
      <c r="E8" s="8" t="str">
        <f>VLOOKUP(E$5, config!$B$4:$F$14,2,FALSE)</f>
        <v>T-A*INT*,T-NAV*</v>
      </c>
      <c r="F8" s="8">
        <f>VLOOKUP(F$5, config!$B$4:$F$14,2,FALSE)</f>
        <v>2025</v>
      </c>
      <c r="I8" s="8">
        <f>VLOOKUP(I$5, config!$B$4:$F$14,2,FALSE)</f>
        <v>-1</v>
      </c>
    </row>
    <row r="9" spans="1:11" x14ac:dyDescent="0.25">
      <c r="C9" s="8" t="str">
        <f>VLOOKUP(C$5, config!$B$4:$F$14,3,FALSE)</f>
        <v>*CO2*,-*CO2S</v>
      </c>
      <c r="D9" s="8" t="str">
        <f>VLOOKUP(D$5, config!$B$4:$F$14,3,FALSE)</f>
        <v>ENV</v>
      </c>
      <c r="F9" s="8">
        <f>VLOOKUP(F$5, config!$B$4:$F$14,3,FALSE)</f>
        <v>2030</v>
      </c>
      <c r="G9" s="8" t="str">
        <f>VLOOKUP(G$5, config!$B$4:$F$14,3,FALSE)</f>
        <v>UP</v>
      </c>
      <c r="H9" s="8">
        <f>VLOOKUP(H$5, config!$B$4:$F$14,3,FALSE)</f>
        <v>1</v>
      </c>
      <c r="J9" s="8">
        <f>VLOOKUP("Value", config!$B$4:$F$14,3,FALSE)</f>
        <v>19600</v>
      </c>
    </row>
    <row r="10" spans="1:11" x14ac:dyDescent="0.25">
      <c r="C10" s="8" t="str">
        <f>VLOOKUP(C$5, config!$B$4:$F$14,3,FALSE)</f>
        <v>*CO2*,-*CO2S</v>
      </c>
      <c r="D10" s="8" t="str">
        <f>VLOOKUP(D$5, config!$B$4:$F$14,3,FALSE)</f>
        <v>ENV</v>
      </c>
      <c r="E10" s="8" t="str">
        <f>VLOOKUP(E$5, config!$B$4:$F$14,3,FALSE)</f>
        <v>T-A*INT*,T-NAV*</v>
      </c>
      <c r="F10" s="8">
        <f>VLOOKUP(F$5, config!$B$4:$F$14,3,FALSE)</f>
        <v>2030</v>
      </c>
      <c r="I10" s="8">
        <f>VLOOKUP(I$5, config!$B$4:$F$14,3,FALSE)</f>
        <v>-1</v>
      </c>
    </row>
    <row r="11" spans="1:11" x14ac:dyDescent="0.25">
      <c r="C11" s="8" t="str">
        <f>VLOOKUP(C$5, config!$B$4:$F$14,4,FALSE)</f>
        <v>*CO2*,-*CO2S</v>
      </c>
      <c r="D11" s="8" t="str">
        <f>VLOOKUP(D$5, config!$B$4:$F$14,4,FALSE)</f>
        <v>ENV</v>
      </c>
      <c r="F11" s="8">
        <f>VLOOKUP(F$5, config!$B$4:$F$14,4,FALSE)</f>
        <v>2050</v>
      </c>
      <c r="G11" s="8" t="str">
        <f>VLOOKUP(G$5, config!$B$4:$F$14,4,FALSE)</f>
        <v>UP</v>
      </c>
      <c r="H11" s="8">
        <f>VLOOKUP(H$5, config!$B$4:$F$14,4,FALSE)</f>
        <v>1</v>
      </c>
      <c r="J11" s="8">
        <f>VLOOKUP("Value", config!$B$4:$F$14,4,FALSE)</f>
        <v>0</v>
      </c>
    </row>
    <row r="12" spans="1:11" x14ac:dyDescent="0.25">
      <c r="C12" s="8" t="str">
        <f>VLOOKUP(C$5, config!$B$4:$F$14,4,FALSE)</f>
        <v>*CO2*,-*CO2S</v>
      </c>
      <c r="D12" s="8" t="str">
        <f>VLOOKUP(D$5, config!$B$4:$F$14,4,FALSE)</f>
        <v>ENV</v>
      </c>
      <c r="E12" s="8" t="str">
        <f>VLOOKUP(E$5, config!$B$4:$F$14,4,FALSE)</f>
        <v>T-A*INT*,T-NAV*</v>
      </c>
      <c r="F12" s="8">
        <f>VLOOKUP(F$5, config!$B$4:$F$14,4,FALSE)</f>
        <v>2050</v>
      </c>
      <c r="I12" s="8">
        <f>VLOOKUP(I$5, config!$B$4:$F$14,4,FALSE)</f>
        <v>-1</v>
      </c>
    </row>
    <row r="13" spans="1:11" x14ac:dyDescent="0.25">
      <c r="F13" s="8">
        <f>VLOOKUP(F$5, config!$B$4:$F$14,5,FALSE)</f>
        <v>0</v>
      </c>
      <c r="J13" s="8">
        <f>VLOOKUP("Value", config!$B$4:$F$14,5,FALSE)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13"/>
  <sheetViews>
    <sheetView workbookViewId="0">
      <selection activeCell="J13" sqref="J13"/>
    </sheetView>
  </sheetViews>
  <sheetFormatPr defaultRowHeight="15" x14ac:dyDescent="0.25"/>
  <cols>
    <col min="1" max="1" width="9.140625" style="8"/>
    <col min="2" max="2" width="27.425781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86</v>
      </c>
      <c r="I5" s="14" t="s">
        <v>85</v>
      </c>
      <c r="J5" s="10" t="s">
        <v>88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config!$B$4:$F$14,2,FALSE) &amp; "_Multi"</f>
        <v>UC_NetZero_CO2_2050_Multi</v>
      </c>
      <c r="C7" s="8" t="str">
        <f>VLOOKUP(C$5, config!$B$4:$F$14,2,FALSE)</f>
        <v>*CO2*,-*CO2S</v>
      </c>
      <c r="D7" s="8" t="str">
        <f>VLOOKUP(D$5, config!$B$4:$F$14,2,FALSE)</f>
        <v>ENV</v>
      </c>
      <c r="F7" s="8">
        <f>VLOOKUP(F$5, config!$B$4:$F$14,2,FALSE)</f>
        <v>2025</v>
      </c>
      <c r="G7" s="8" t="str">
        <f>VLOOKUP(G$5, config!$B$4:$F$14,2,FALSE)</f>
        <v>UP</v>
      </c>
      <c r="H7" s="8">
        <f>VLOOKUP(H$5, config!$B$4:$F$14,2,FALSE)</f>
        <v>1</v>
      </c>
      <c r="J7" s="8">
        <f>VLOOKUP("Value", config!$B$4:$F$14,2,FALSE)</f>
        <v>29977</v>
      </c>
      <c r="K7" s="8" t="str">
        <f>VLOOKUP(K$5, config!$B$4:$F$14,2,FALSE) &amp; " - Multi"</f>
        <v>Net Zero CO2 by 2050  - Multi</v>
      </c>
    </row>
    <row r="8" spans="1:11" x14ac:dyDescent="0.25">
      <c r="C8" s="8" t="str">
        <f>VLOOKUP(C$5, config!$B$4:$F$14,2,FALSE)</f>
        <v>*CO2*,-*CO2S</v>
      </c>
      <c r="D8" s="8" t="str">
        <f>VLOOKUP(D$5, config!$B$4:$F$14,2,FALSE)</f>
        <v>ENV</v>
      </c>
      <c r="E8" s="8" t="str">
        <f>VLOOKUP(E$5, config!$B$4:$F$14,2,FALSE)</f>
        <v>T-A*INT*,T-NAV*</v>
      </c>
      <c r="F8" s="8">
        <f>VLOOKUP(F$5, config!$B$4:$F$14,2,FALSE)</f>
        <v>2025</v>
      </c>
      <c r="I8" s="8">
        <f>VLOOKUP(I$5, config!$B$4:$F$14,2,FALSE)</f>
        <v>-1</v>
      </c>
    </row>
    <row r="9" spans="1:11" x14ac:dyDescent="0.25">
      <c r="C9" s="8" t="str">
        <f>VLOOKUP(C$5, config!$B$4:$F$14,3,FALSE)</f>
        <v>*CO2*,-*CO2S</v>
      </c>
      <c r="D9" s="8" t="str">
        <f>VLOOKUP(D$5, config!$B$4:$F$14,3,FALSE)</f>
        <v>ENV</v>
      </c>
      <c r="F9" s="8">
        <f>VLOOKUP(F$5, config!$B$4:$F$14,3,FALSE)</f>
        <v>2030</v>
      </c>
      <c r="G9" s="8" t="str">
        <f>VLOOKUP(G$5, config!$B$4:$F$14,3,FALSE)</f>
        <v>UP</v>
      </c>
      <c r="H9" s="8">
        <f>VLOOKUP(H$5, config!$B$4:$F$14,3,FALSE)</f>
        <v>1</v>
      </c>
      <c r="J9" s="8">
        <f>VLOOKUP("Value", config!$B$4:$F$14,3,FALSE)</f>
        <v>19600</v>
      </c>
    </row>
    <row r="10" spans="1:11" x14ac:dyDescent="0.25">
      <c r="C10" s="8" t="str">
        <f>VLOOKUP(C$5, config!$B$4:$F$14,3,FALSE)</f>
        <v>*CO2*,-*CO2S</v>
      </c>
      <c r="D10" s="8" t="str">
        <f>VLOOKUP(D$5, config!$B$4:$F$14,3,FALSE)</f>
        <v>ENV</v>
      </c>
      <c r="E10" s="8" t="str">
        <f>VLOOKUP(E$5, config!$B$4:$F$14,3,FALSE)</f>
        <v>T-A*INT*,T-NAV*</v>
      </c>
      <c r="F10" s="8">
        <f>VLOOKUP(F$5, config!$B$4:$F$14,3,FALSE)</f>
        <v>2030</v>
      </c>
      <c r="I10" s="8">
        <f>VLOOKUP(I$5, config!$B$4:$F$14,3,FALSE)</f>
        <v>-1</v>
      </c>
    </row>
    <row r="11" spans="1:11" x14ac:dyDescent="0.25">
      <c r="C11" s="8" t="str">
        <f>VLOOKUP(C$5, config!$B$4:$F$14,4,FALSE)</f>
        <v>*CO2*,-*CO2S</v>
      </c>
      <c r="D11" s="8" t="str">
        <f>VLOOKUP(D$5, config!$B$4:$F$14,4,FALSE)</f>
        <v>ENV</v>
      </c>
      <c r="F11" s="8">
        <f>VLOOKUP(F$5, config!$B$4:$F$14,4,FALSE)</f>
        <v>2050</v>
      </c>
      <c r="G11" s="8" t="str">
        <f>VLOOKUP(G$5, config!$B$4:$F$14,4,FALSE)</f>
        <v>UP</v>
      </c>
      <c r="H11" s="8">
        <f>VLOOKUP(H$5, config!$B$4:$F$14,4,FALSE)</f>
        <v>1</v>
      </c>
      <c r="J11" s="8">
        <f>VLOOKUP("Value", config!$B$4:$F$14,4,FALSE)</f>
        <v>0</v>
      </c>
    </row>
    <row r="12" spans="1:11" x14ac:dyDescent="0.25">
      <c r="C12" s="8" t="str">
        <f>VLOOKUP(C$5, config!$B$4:$F$14,4,FALSE)</f>
        <v>*CO2*,-*CO2S</v>
      </c>
      <c r="D12" s="8" t="str">
        <f>VLOOKUP(D$5, config!$B$4:$F$14,4,FALSE)</f>
        <v>ENV</v>
      </c>
      <c r="E12" s="8" t="str">
        <f>VLOOKUP(E$5, config!$B$4:$F$14,4,FALSE)</f>
        <v>T-A*INT*,T-NAV*</v>
      </c>
      <c r="F12" s="8">
        <f>VLOOKUP(F$5, config!$B$4:$F$14,4,FALSE)</f>
        <v>2050</v>
      </c>
      <c r="I12" s="8">
        <f>VLOOKUP(I$5, config!$B$4:$F$14,4,FALSE)</f>
        <v>-1</v>
      </c>
    </row>
    <row r="13" spans="1:11" x14ac:dyDescent="0.25">
      <c r="F13" s="8">
        <f>VLOOKUP(F$5, config!$B$4:$F$14,5,FALSE)</f>
        <v>0</v>
      </c>
      <c r="J13" s="8">
        <f>VLOOKUP("Value", config!$B$4:$F$14,5,FALSE)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dimension ref="B2:H4"/>
  <sheetViews>
    <sheetView workbookViewId="0">
      <selection activeCell="P16" sqref="P16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6" t="s">
        <v>79</v>
      </c>
      <c r="C2" s="8"/>
      <c r="D2" s="8"/>
      <c r="E2" s="8"/>
      <c r="F2" s="8"/>
      <c r="G2" s="8"/>
      <c r="H2" s="8"/>
    </row>
    <row r="3" spans="2:8" ht="15.75" thickBot="1" x14ac:dyDescent="0.3">
      <c r="B3" s="17" t="s">
        <v>80</v>
      </c>
      <c r="C3" s="17" t="s">
        <v>0</v>
      </c>
      <c r="D3" s="17" t="s">
        <v>81</v>
      </c>
      <c r="E3" s="17" t="s">
        <v>72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B4" s="8"/>
      <c r="C4" s="10" t="s">
        <v>82</v>
      </c>
      <c r="D4" s="8" t="s">
        <v>83</v>
      </c>
      <c r="E4" s="8">
        <v>0</v>
      </c>
      <c r="F4" s="8" t="s">
        <v>84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2021-05-10T10:28:58Z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871532618999481</vt:r8>
  </property>
</Properties>
</file>