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A4A7955-DCC7-4BF4-86FD-C5F6FB3DA60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HET" sheetId="19" r:id="rId2"/>
    <sheet name="TRA" sheetId="2" r:id="rId3"/>
    <sheet name="UCT_TRA" sheetId="18" r:id="rId4"/>
    <sheet name="UPD_biogas" sheetId="11" r:id="rId5"/>
    <sheet name="UCT_biogas" sheetId="1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9" l="1"/>
  <c r="F3" i="19"/>
  <c r="AI22" i="2"/>
  <c r="AI23" i="2"/>
  <c r="D46" i="18"/>
  <c r="G46" i="18"/>
  <c r="G44" i="18"/>
  <c r="M43" i="18"/>
  <c r="M37" i="18"/>
  <c r="M40" i="18"/>
  <c r="G41" i="18"/>
  <c r="G38" i="18"/>
  <c r="D44" i="18"/>
  <c r="D41" i="18"/>
  <c r="D38" i="18"/>
  <c r="B43" i="18"/>
  <c r="B40" i="18"/>
  <c r="B37" i="18"/>
  <c r="B30" i="18"/>
  <c r="M27" i="18"/>
  <c r="M6" i="18"/>
  <c r="M30" i="18"/>
  <c r="G45" i="18"/>
  <c r="K45" i="18"/>
  <c r="K43" i="18"/>
  <c r="K40" i="18"/>
  <c r="K37" i="18"/>
  <c r="G43" i="18"/>
  <c r="G37" i="18"/>
  <c r="G40" i="18"/>
  <c r="AG18" i="2"/>
  <c r="AI18" i="2" s="1"/>
  <c r="AG19" i="2"/>
  <c r="AI19" i="2" s="1"/>
  <c r="AG20" i="2"/>
  <c r="AI20" i="2" s="1"/>
  <c r="AG21" i="2"/>
  <c r="AI21" i="2" s="1"/>
  <c r="AG17" i="2"/>
  <c r="AI17" i="2" s="1"/>
  <c r="AG13" i="2"/>
  <c r="AI13" i="2" s="1"/>
  <c r="AG14" i="2"/>
  <c r="AI14" i="2" s="1"/>
  <c r="AG15" i="2"/>
  <c r="AI15" i="2" s="1"/>
  <c r="AG16" i="2"/>
  <c r="AI16" i="2" s="1"/>
  <c r="AG12" i="2"/>
  <c r="K11" i="18"/>
  <c r="K9" i="18"/>
  <c r="K7" i="18"/>
  <c r="K14" i="18"/>
  <c r="K35" i="18"/>
  <c r="K33" i="18"/>
  <c r="K31" i="18"/>
  <c r="G35" i="18"/>
  <c r="G34" i="18"/>
  <c r="E34" i="18"/>
  <c r="E35" i="18" s="1"/>
  <c r="G33" i="18"/>
  <c r="G32" i="18"/>
  <c r="E32" i="18"/>
  <c r="E33" i="18" s="1"/>
  <c r="K28" i="18"/>
  <c r="K25" i="18"/>
  <c r="K23" i="18"/>
  <c r="K21" i="18"/>
  <c r="K19" i="18"/>
  <c r="K17" i="18"/>
  <c r="G25" i="18"/>
  <c r="G24" i="18"/>
  <c r="E24" i="18"/>
  <c r="E25" i="18" s="1"/>
  <c r="G23" i="18"/>
  <c r="G22" i="18"/>
  <c r="E22" i="18"/>
  <c r="E23" i="18" s="1"/>
  <c r="G21" i="18"/>
  <c r="G20" i="18"/>
  <c r="E20" i="18"/>
  <c r="E21" i="18" s="1"/>
  <c r="G19" i="18"/>
  <c r="G18" i="18"/>
  <c r="E18" i="18"/>
  <c r="E19" i="18" s="1"/>
  <c r="G11" i="18"/>
  <c r="G10" i="18"/>
  <c r="E10" i="18"/>
  <c r="E11" i="18" s="1"/>
  <c r="G9" i="18"/>
  <c r="G8" i="18"/>
  <c r="E8" i="18"/>
  <c r="E9" i="18" s="1"/>
  <c r="G31" i="18"/>
  <c r="G30" i="18"/>
  <c r="G28" i="18"/>
  <c r="G27" i="18"/>
  <c r="G17" i="18"/>
  <c r="G16" i="18"/>
  <c r="G14" i="18"/>
  <c r="G13" i="18"/>
  <c r="G7" i="18"/>
  <c r="G6" i="18"/>
  <c r="E30" i="18"/>
  <c r="E31" i="18" s="1"/>
  <c r="E27" i="18"/>
  <c r="E28" i="18" s="1"/>
  <c r="E16" i="18"/>
  <c r="E17" i="18" s="1"/>
  <c r="E13" i="18"/>
  <c r="E14" i="18" s="1"/>
  <c r="E6" i="18"/>
  <c r="E7" i="18" s="1"/>
  <c r="B2" i="18"/>
  <c r="M13" i="18"/>
  <c r="M16" i="18"/>
  <c r="B13" i="18"/>
  <c r="B16" i="18"/>
  <c r="B27" i="18"/>
  <c r="B6" i="18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AI6" i="2"/>
  <c r="AI7" i="2"/>
  <c r="AI5" i="2"/>
  <c r="AG7" i="2"/>
  <c r="AG6" i="2"/>
  <c r="AG5" i="2"/>
  <c r="AI4" i="2"/>
  <c r="A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G3" i="2"/>
  <c r="F3" i="2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AI12" i="2" l="1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<sst xmlns="http://schemas.openxmlformats.org/spreadsheetml/2006/main" count="349" uniqueCount="124">
  <si>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</si>
  <si>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</si>
  <si>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</si>
  <si>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</si>
  <si>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</si>
  <si>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</si>
  <si>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</si>
  <si>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</si>
  <si>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</si>
  <si>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</si>
  <si>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</si>
  <si>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</si>
  <si>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</si>
  <si>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</si>
  <si>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</si>
  <si>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</si>
  <si>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</si>
  <si>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</si>
  <si>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Insert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</si>
  <si>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</si>
  <si>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</si>
  <si>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</si>
  <si>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</si>
  <si>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</si>
  <si>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</si>
  <si>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</si>
  <si>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</si>
  <si>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</si>
  <si>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</si>
  <si>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</si>
  <si>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</si>
  <si>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</si>
  <si>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</si>
  <si>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</si>
  <si>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</si>
  <si>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</si>
  <si>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</si>
  <si>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</si>
  <si>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</si>
  <si>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</si>
  <si>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</si>
  <si>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</si>
  <si>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</si>
  <si>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</si>
  <si>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</si>
  <si>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</si>
  <si>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</si>
  <si>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</si>
  <si>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</si>
  <si>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</si>
  <si>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</si>
  <si>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</si>
  <si>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</si>
  <si>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</si>
  <si>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</si>
  <si>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</si>
  <si>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</si>
  <si>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</si>
  <si>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</si>
  <si>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</si>
  <si>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</si>
  <si>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</si>
  <si>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</si>
  <si>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</si>
  <si>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</si>
  <si>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</si>
  <si>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</si>
  <si>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</si>
  <si>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</si>
  <si>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</si>
  <si>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</si>
  <si>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</si>
  <si>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</si>
  <si>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</si>
  <si>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</si>
  <si>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</si>
  <si>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</si>
  <si>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</si>
  <si>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</si>
  <si>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</si>
  <si>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</si>
  <si>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</si>
  <si>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</si>
  <si>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</si>
  <si>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</si>
  <si>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</si>
  <si>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</si>
  <si>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</si>
  <si>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</si>
  <si>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IN</t>
  </si>
  <si>
    <t>TRACNG</t>
  </si>
  <si>
    <t>TRADSB</t>
  </si>
  <si>
    <t>TRAGSE</t>
  </si>
  <si>
    <t>TRABNG</t>
  </si>
  <si>
    <t>TRAETH</t>
  </si>
  <si>
    <t>TRABDL</t>
  </si>
  <si>
    <t>TRABJK</t>
  </si>
  <si>
    <t>bio jet kerosene</t>
  </si>
  <si>
    <t>bio diesel</t>
  </si>
  <si>
    <t>ethanol</t>
  </si>
  <si>
    <t>gasoline</t>
  </si>
  <si>
    <t>blended gasoline</t>
  </si>
  <si>
    <t>TRAGSL</t>
  </si>
  <si>
    <t>Diesel</t>
  </si>
  <si>
    <t>CNG</t>
  </si>
  <si>
    <t>bio cng</t>
  </si>
  <si>
    <t>TRAE85</t>
  </si>
  <si>
    <t>blended gasoline, up to 15%</t>
  </si>
  <si>
    <t>TRAJKB</t>
  </si>
  <si>
    <t>blended kerosene</t>
  </si>
  <si>
    <t>TRADST</t>
  </si>
  <si>
    <t>blended diesel</t>
  </si>
  <si>
    <t>TRANGB</t>
  </si>
  <si>
    <t>blended CNG</t>
  </si>
  <si>
    <t>TRAKER</t>
  </si>
  <si>
    <t>Kerosene</t>
  </si>
  <si>
    <t>SHARE-I</t>
  </si>
  <si>
    <t>~TFM_INS</t>
  </si>
  <si>
    <t>UC_FLO</t>
  </si>
  <si>
    <t>LO</t>
  </si>
  <si>
    <t>T-OTH_CON00</t>
  </si>
  <si>
    <t>T-OTH_NEW</t>
  </si>
  <si>
    <t>FT-*HET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</si>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</sst>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2" fontId="0" fillId="0" borderId="0" xfId="0" applyNumberFormat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Border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20</v>
      </c>
      <c r="C5" s="14" t="s">
        <v>21</v>
      </c>
      <c r="D5" s="14" t="s">
        <v>22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23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24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25</v>
      </c>
      <c r="B10" s="15" t="s">
        <v>26</v>
      </c>
    </row>
    <row r="11" spans="1:30" x14ac:dyDescent="0.25">
      <c r="A11" s="16" t="s">
        <v>27</v>
      </c>
      <c r="B11" s="16" t="s">
        <v>28</v>
      </c>
    </row>
    <row r="12" spans="1:30" x14ac:dyDescent="0.25">
      <c r="A12" s="17" t="s">
        <v>29</v>
      </c>
      <c r="B12" s="17" t="s">
        <v>30</v>
      </c>
    </row>
    <row r="13" spans="1:30" x14ac:dyDescent="0.25">
      <c r="A13" s="17" t="s">
        <v>31</v>
      </c>
      <c r="B13" s="17" t="s">
        <v>32</v>
      </c>
    </row>
    <row r="14" spans="1:30" x14ac:dyDescent="0.25">
      <c r="A14" s="17" t="s">
        <v>33</v>
      </c>
      <c r="B14" s="17" t="s">
        <v>34</v>
      </c>
    </row>
    <row r="15" spans="1:30" x14ac:dyDescent="0.25">
      <c r="A15" s="17" t="s">
        <v>35</v>
      </c>
      <c r="B15" s="17" t="s">
        <v>36</v>
      </c>
    </row>
    <row r="16" spans="1:30" x14ac:dyDescent="0.25">
      <c r="A16" s="17" t="s">
        <v>37</v>
      </c>
      <c r="B16" s="17" t="s">
        <v>38</v>
      </c>
    </row>
    <row r="17" spans="1:2" x14ac:dyDescent="0.25">
      <c r="A17" s="17" t="s">
        <v>39</v>
      </c>
      <c r="B17" s="17" t="s">
        <v>40</v>
      </c>
    </row>
    <row r="18" spans="1:2" x14ac:dyDescent="0.25">
      <c r="A18" s="17" t="s">
        <v>41</v>
      </c>
      <c r="B18" s="17" t="s">
        <v>42</v>
      </c>
    </row>
    <row r="19" spans="1:2" x14ac:dyDescent="0.25">
      <c r="A19" s="17" t="s">
        <v>43</v>
      </c>
      <c r="B19" s="17" t="s">
        <v>44</v>
      </c>
    </row>
    <row r="20" spans="1:2" x14ac:dyDescent="0.25">
      <c r="A20" s="17" t="s">
        <v>45</v>
      </c>
      <c r="B20" s="17" t="s">
        <v>46</v>
      </c>
    </row>
    <row r="21" spans="1:2" x14ac:dyDescent="0.25">
      <c r="A21" s="17" t="s">
        <v>47</v>
      </c>
      <c r="B21" s="17" t="s">
        <v>48</v>
      </c>
    </row>
    <row r="22" spans="1:2" x14ac:dyDescent="0.25">
      <c r="A22" s="17" t="s">
        <v>49</v>
      </c>
      <c r="B22" s="17" t="s">
        <v>50</v>
      </c>
    </row>
    <row r="23" spans="1:2" x14ac:dyDescent="0.25">
      <c r="A23" s="17" t="s">
        <v>51</v>
      </c>
      <c r="B23" s="17" t="s">
        <v>52</v>
      </c>
    </row>
    <row r="24" spans="1:2" x14ac:dyDescent="0.25">
      <c r="A24" s="17" t="s">
        <v>53</v>
      </c>
      <c r="B24" s="17" t="s">
        <v>54</v>
      </c>
    </row>
    <row r="25" spans="1:2" x14ac:dyDescent="0.25">
      <c r="A25" s="17" t="s">
        <v>55</v>
      </c>
      <c r="B25" s="17" t="s">
        <v>56</v>
      </c>
    </row>
    <row r="26" spans="1:2" x14ac:dyDescent="0.25">
      <c r="A26" s="17" t="s">
        <v>57</v>
      </c>
      <c r="B26" s="17" t="s">
        <v>58</v>
      </c>
    </row>
    <row r="27" spans="1:2" x14ac:dyDescent="0.25">
      <c r="A27" s="17" t="s">
        <v>59</v>
      </c>
      <c r="B27" s="17" t="s">
        <v>60</v>
      </c>
    </row>
    <row r="28" spans="1:2" x14ac:dyDescent="0.25">
      <c r="A28" s="17" t="s">
        <v>61</v>
      </c>
      <c r="B28" s="17" t="s">
        <v>62</v>
      </c>
    </row>
    <row r="29" spans="1:2" x14ac:dyDescent="0.25">
      <c r="A29" s="17" t="s">
        <v>63</v>
      </c>
      <c r="B29" s="17" t="s">
        <v>64</v>
      </c>
    </row>
    <row r="30" spans="1:2" x14ac:dyDescent="0.25">
      <c r="A30" s="17" t="s">
        <v>65</v>
      </c>
      <c r="B30" s="17" t="s">
        <v>66</v>
      </c>
    </row>
    <row r="31" spans="1:2" x14ac:dyDescent="0.25">
      <c r="A31" s="17" t="s">
        <v>67</v>
      </c>
      <c r="B31" s="17" t="s">
        <v>68</v>
      </c>
    </row>
    <row r="32" spans="1:2" x14ac:dyDescent="0.25">
      <c r="A32" s="17" t="s">
        <v>69</v>
      </c>
      <c r="B32" s="17" t="s">
        <v>70</v>
      </c>
    </row>
    <row r="33" spans="1:2" x14ac:dyDescent="0.25">
      <c r="A33" s="17" t="s">
        <v>71</v>
      </c>
      <c r="B33" s="17" t="s">
        <v>72</v>
      </c>
    </row>
    <row r="34" spans="1:2" x14ac:dyDescent="0.25">
      <c r="A34" s="17" t="s">
        <v>73</v>
      </c>
      <c r="B34" s="17" t="s">
        <v>74</v>
      </c>
    </row>
    <row r="35" spans="1:2" x14ac:dyDescent="0.25">
      <c r="A35" s="17" t="s">
        <v>75</v>
      </c>
      <c r="B35" s="17" t="s">
        <v>76</v>
      </c>
    </row>
    <row r="36" spans="1:2" x14ac:dyDescent="0.25">
      <c r="A36" s="17" t="s">
        <v>77</v>
      </c>
      <c r="B36" s="17" t="s">
        <v>78</v>
      </c>
    </row>
    <row r="37" spans="1:2" x14ac:dyDescent="0.25">
      <c r="A37" s="18" t="s">
        <v>79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I4"/>
  <sheetViews>
    <sheetView tabSelected="1" workbookViewId="0">
      <selection activeCell="E5" sqref="E5"/>
    </sheetView>
  </sheetViews>
  <sheetFormatPr defaultRowHeight="15" x14ac:dyDescent="0.25"/>
  <sheetData>
    <row r="2" spans="2:9" x14ac:dyDescent="0.25">
      <c r="B2" s="7" t="s">
        <v>88</v>
      </c>
    </row>
    <row r="3" spans="2:9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4" spans="2:9" x14ac:dyDescent="0.25">
      <c r="F4" t="s">
        <v>89</v>
      </c>
      <c r="G4" t="s">
        <v>89</v>
      </c>
      <c r="H4" t="s">
        <v>122</v>
      </c>
      <c r="I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workbookViewId="0">
      <selection activeCell="F24" sqref="F2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0.7109375" bestFit="1" customWidth="1"/>
    <col min="7" max="8" width="8.42578125" bestFit="1" customWidth="1"/>
    <col min="9" max="9" width="7.5703125" bestFit="1" customWidth="1"/>
    <col min="10" max="10" width="8.5703125" bestFit="1" customWidth="1"/>
    <col min="11" max="11" width="8.7109375" bestFit="1" customWidth="1"/>
    <col min="12" max="13" width="8.42578125" bestFit="1" customWidth="1"/>
    <col min="33" max="33" width="16.7109375" bestFit="1" customWidth="1"/>
    <col min="34" max="34" width="16.7109375" customWidth="1"/>
    <col min="35" max="35" width="46.7109375" bestFit="1" customWidth="1"/>
  </cols>
  <sheetData>
    <row r="1" spans="1:39" x14ac:dyDescent="0.25">
      <c r="A1" t="s">
        <v>18</v>
      </c>
    </row>
    <row r="2" spans="1:39" x14ac:dyDescent="0.25">
      <c r="B2" s="7" t="s">
        <v>88</v>
      </c>
      <c r="M2" s="9"/>
    </row>
    <row r="3" spans="1:39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IF(Regions!E$3&lt;&gt;"",Regions!E$3,"*")</f>
        <v>IE-CW</v>
      </c>
      <c r="H3" s="11" t="str">
        <f>IF(Regions!F$3&lt;&gt;"",Regions!F$3,"*")</f>
        <v>IE-D</v>
      </c>
      <c r="I3" s="11" t="str">
        <f>IF(Regions!G$3&lt;&gt;"",Regions!G$3,"*")</f>
        <v>IE-KE</v>
      </c>
      <c r="J3" s="11" t="str">
        <f>IF(Regions!H$3&lt;&gt;"",Regions!H$3,"*")</f>
        <v>IE-KK</v>
      </c>
      <c r="K3" s="11" t="str">
        <f>IF(Regions!I$3&lt;&gt;"",Regions!I$3,"*")</f>
        <v>IE-LS</v>
      </c>
      <c r="L3" s="11" t="str">
        <f>IF(Regions!J$3&lt;&gt;"",Regions!J$3,"*")</f>
        <v>IE-LD</v>
      </c>
      <c r="M3" s="11" t="str">
        <f>IF(Regions!K$3&lt;&gt;"",Regions!K$3,"*")</f>
        <v>IE-LH</v>
      </c>
      <c r="N3" s="11" t="str">
        <f>IF(Regions!L$3&lt;&gt;"",Regions!L$3,"*")</f>
        <v>IE-MH</v>
      </c>
      <c r="O3" s="11" t="str">
        <f>IF(Regions!M$3&lt;&gt;"",Regions!M$3,"*")</f>
        <v>IE-OY</v>
      </c>
      <c r="P3" s="11" t="str">
        <f>IF(Regions!N$3&lt;&gt;"",Regions!N$3,"*")</f>
        <v>IE-WH</v>
      </c>
      <c r="Q3" s="11" t="str">
        <f>IF(Regions!O$3&lt;&gt;"",Regions!O$3,"*")</f>
        <v>IE-WX</v>
      </c>
      <c r="R3" s="11" t="str">
        <f>IF(Regions!P$3&lt;&gt;"",Regions!P$3,"*")</f>
        <v>IE-WW</v>
      </c>
      <c r="S3" s="11" t="str">
        <f>IF(Regions!Q$3&lt;&gt;"",Regions!Q$3,"*")</f>
        <v>IE-CE</v>
      </c>
      <c r="T3" s="11" t="str">
        <f>IF(Regions!R$3&lt;&gt;"",Regions!R$3,"*")</f>
        <v>IE-CO</v>
      </c>
      <c r="U3" s="11" t="str">
        <f>IF(Regions!S$3&lt;&gt;"",Regions!S$3,"*")</f>
        <v>IE-KY</v>
      </c>
      <c r="V3" s="11" t="str">
        <f>IF(Regions!T$3&lt;&gt;"",Regions!T$3,"*")</f>
        <v>IE-LK</v>
      </c>
      <c r="W3" s="11" t="str">
        <f>IF(Regions!U$3&lt;&gt;"",Regions!U$3,"*")</f>
        <v>IE-TA</v>
      </c>
      <c r="X3" s="11" t="str">
        <f>IF(Regions!V$3&lt;&gt;"",Regions!V$3,"*")</f>
        <v>IE-WD</v>
      </c>
      <c r="Y3" s="11" t="str">
        <f>IF(Regions!W$3&lt;&gt;"",Regions!W$3,"*")</f>
        <v>IE-G</v>
      </c>
      <c r="Z3" s="11" t="str">
        <f>IF(Regions!X$3&lt;&gt;"",Regions!X$3,"*")</f>
        <v>IE-LM</v>
      </c>
      <c r="AA3" s="11" t="str">
        <f>IF(Regions!Y$3&lt;&gt;"",Regions!Y$3,"*")</f>
        <v>IE-MO</v>
      </c>
      <c r="AB3" s="11" t="str">
        <f>IF(Regions!Z$3&lt;&gt;"",Regions!Z$3,"*")</f>
        <v>IE-RN</v>
      </c>
      <c r="AC3" s="11" t="str">
        <f>IF(Regions!AA$3&lt;&gt;"",Regions!AA$3,"*")</f>
        <v>IE-SO</v>
      </c>
      <c r="AD3" s="11" t="str">
        <f>IF(Regions!AB$3&lt;&gt;"",Regions!AB$3,"*")</f>
        <v>IE-CN</v>
      </c>
      <c r="AE3" s="11" t="str">
        <f>IF(Regions!AC$3&lt;&gt;"",Regions!AC$3,"*")</f>
        <v>IE-DL</v>
      </c>
      <c r="AF3" s="11" t="str">
        <f>IF(Regions!AD$3&lt;&gt;"",Regions!AD$3,"*")</f>
        <v>IE-MN</v>
      </c>
      <c r="AG3" s="12" t="s">
        <v>1</v>
      </c>
      <c r="AH3" s="12" t="s">
        <v>3</v>
      </c>
      <c r="AI3" s="12" t="s">
        <v>5</v>
      </c>
    </row>
    <row r="4" spans="1:39" x14ac:dyDescent="0.25"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tr">
        <f>_xlfn.TEXTJOIN(",",TRUE,AL18:AL19)</f>
        <v>TRAGSE,TRAE85</v>
      </c>
      <c r="AI4" t="str">
        <f>_xlfn.TEXTJOIN(",",TRUE,AL6,AL10)</f>
        <v>TRAGSL,TRAETH</v>
      </c>
    </row>
    <row r="5" spans="1:39" x14ac:dyDescent="0.25"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tr">
        <f>AL20</f>
        <v>TRAJKB</v>
      </c>
      <c r="AI5" t="str">
        <f>_xlfn.TEXTJOIN(",",TRUE,AL7,AL11)</f>
        <v>TRAKER,TRABJK</v>
      </c>
    </row>
    <row r="6" spans="1:39" x14ac:dyDescent="0.25"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tr">
        <f>AL21</f>
        <v>TRANGB</v>
      </c>
      <c r="AI6" t="str">
        <f>_xlfn.TEXTJOIN(",",TRUE,AL8,AL12)</f>
        <v>TRACNG,TRABNG</v>
      </c>
      <c r="AL6" t="s">
        <v>102</v>
      </c>
      <c r="AM6" t="s">
        <v>100</v>
      </c>
    </row>
    <row r="7" spans="1:39" x14ac:dyDescent="0.25"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tr">
        <f>AL22</f>
        <v>TRADSB</v>
      </c>
      <c r="AI7" t="str">
        <f>_xlfn.TEXTJOIN(",",TRUE,AL9,AL13)</f>
        <v>TRADST,TRABDL</v>
      </c>
      <c r="AL7" t="s">
        <v>114</v>
      </c>
      <c r="AM7" t="s">
        <v>115</v>
      </c>
    </row>
    <row r="8" spans="1:39" x14ac:dyDescent="0.25">
      <c r="AL8" t="s">
        <v>90</v>
      </c>
      <c r="AM8" t="s">
        <v>104</v>
      </c>
    </row>
    <row r="9" spans="1:39" x14ac:dyDescent="0.25">
      <c r="AL9" t="s">
        <v>110</v>
      </c>
      <c r="AM9" t="s">
        <v>103</v>
      </c>
    </row>
    <row r="10" spans="1:39" x14ac:dyDescent="0.25">
      <c r="B10" s="7" t="s">
        <v>117</v>
      </c>
      <c r="M10" s="9"/>
      <c r="AL10" t="s">
        <v>94</v>
      </c>
      <c r="AM10" t="s">
        <v>99</v>
      </c>
    </row>
    <row r="11" spans="1:39" ht="15.75" thickBot="1" x14ac:dyDescent="0.3">
      <c r="B11" s="10" t="s">
        <v>12</v>
      </c>
      <c r="C11" s="10" t="s">
        <v>9</v>
      </c>
      <c r="D11" s="10" t="s">
        <v>8</v>
      </c>
      <c r="E11" s="10" t="s">
        <v>2</v>
      </c>
      <c r="F11" s="11" t="str">
        <f>IF(Regions!C$3&lt;&gt;"",Regions!C$3,"*")</f>
        <v>IE</v>
      </c>
      <c r="G11" s="11" t="str">
        <f>IF(Regions!E$3&lt;&gt;"",Regions!E$3,"*")</f>
        <v>IE-CW</v>
      </c>
      <c r="H11" s="11" t="str">
        <f>IF(Regions!F$3&lt;&gt;"",Regions!F$3,"*")</f>
        <v>IE-D</v>
      </c>
      <c r="I11" s="11" t="str">
        <f>IF(Regions!G$3&lt;&gt;"",Regions!G$3,"*")</f>
        <v>IE-KE</v>
      </c>
      <c r="J11" s="11" t="str">
        <f>IF(Regions!H$3&lt;&gt;"",Regions!H$3,"*")</f>
        <v>IE-KK</v>
      </c>
      <c r="K11" s="11" t="str">
        <f>IF(Regions!I$3&lt;&gt;"",Regions!I$3,"*")</f>
        <v>IE-LS</v>
      </c>
      <c r="L11" s="11" t="str">
        <f>IF(Regions!J$3&lt;&gt;"",Regions!J$3,"*")</f>
        <v>IE-LD</v>
      </c>
      <c r="M11" s="11" t="str">
        <f>IF(Regions!K$3&lt;&gt;"",Regions!K$3,"*")</f>
        <v>IE-LH</v>
      </c>
      <c r="N11" s="11" t="str">
        <f>IF(Regions!L$3&lt;&gt;"",Regions!L$3,"*")</f>
        <v>IE-MH</v>
      </c>
      <c r="O11" s="11" t="str">
        <f>IF(Regions!M$3&lt;&gt;"",Regions!M$3,"*")</f>
        <v>IE-OY</v>
      </c>
      <c r="P11" s="11" t="str">
        <f>IF(Regions!N$3&lt;&gt;"",Regions!N$3,"*")</f>
        <v>IE-WH</v>
      </c>
      <c r="Q11" s="11" t="str">
        <f>IF(Regions!O$3&lt;&gt;"",Regions!O$3,"*")</f>
        <v>IE-WX</v>
      </c>
      <c r="R11" s="11" t="str">
        <f>IF(Regions!P$3&lt;&gt;"",Regions!P$3,"*")</f>
        <v>IE-WW</v>
      </c>
      <c r="S11" s="11" t="str">
        <f>IF(Regions!Q$3&lt;&gt;"",Regions!Q$3,"*")</f>
        <v>IE-CE</v>
      </c>
      <c r="T11" s="11" t="str">
        <f>IF(Regions!R$3&lt;&gt;"",Regions!R$3,"*")</f>
        <v>IE-CO</v>
      </c>
      <c r="U11" s="11" t="str">
        <f>IF(Regions!S$3&lt;&gt;"",Regions!S$3,"*")</f>
        <v>IE-KY</v>
      </c>
      <c r="V11" s="11" t="str">
        <f>IF(Regions!T$3&lt;&gt;"",Regions!T$3,"*")</f>
        <v>IE-LK</v>
      </c>
      <c r="W11" s="11" t="str">
        <f>IF(Regions!U$3&lt;&gt;"",Regions!U$3,"*")</f>
        <v>IE-TA</v>
      </c>
      <c r="X11" s="11" t="str">
        <f>IF(Regions!V$3&lt;&gt;"",Regions!V$3,"*")</f>
        <v>IE-WD</v>
      </c>
      <c r="Y11" s="11" t="str">
        <f>IF(Regions!W$3&lt;&gt;"",Regions!W$3,"*")</f>
        <v>IE-G</v>
      </c>
      <c r="Z11" s="11" t="str">
        <f>IF(Regions!X$3&lt;&gt;"",Regions!X$3,"*")</f>
        <v>IE-LM</v>
      </c>
      <c r="AA11" s="11" t="str">
        <f>IF(Regions!Y$3&lt;&gt;"",Regions!Y$3,"*")</f>
        <v>IE-MO</v>
      </c>
      <c r="AB11" s="11" t="str">
        <f>IF(Regions!Z$3&lt;&gt;"",Regions!Z$3,"*")</f>
        <v>IE-RN</v>
      </c>
      <c r="AC11" s="11" t="str">
        <f>IF(Regions!AA$3&lt;&gt;"",Regions!AA$3,"*")</f>
        <v>IE-SO</v>
      </c>
      <c r="AD11" s="11" t="str">
        <f>IF(Regions!AB$3&lt;&gt;"",Regions!AB$3,"*")</f>
        <v>IE-CN</v>
      </c>
      <c r="AE11" s="11" t="str">
        <f>IF(Regions!AC$3&lt;&gt;"",Regions!AC$3,"*")</f>
        <v>IE-DL</v>
      </c>
      <c r="AF11" s="11" t="str">
        <f>IF(Regions!AD$3&lt;&gt;"",Regions!AD$3,"*")</f>
        <v>IE-MN</v>
      </c>
      <c r="AG11" s="12" t="s">
        <v>1</v>
      </c>
      <c r="AH11" s="12" t="s">
        <v>3</v>
      </c>
      <c r="AI11" s="12" t="s">
        <v>5</v>
      </c>
      <c r="AL11" t="s">
        <v>96</v>
      </c>
      <c r="AM11" t="s">
        <v>97</v>
      </c>
    </row>
    <row r="12" spans="1:39" x14ac:dyDescent="0.25">
      <c r="C12" t="s">
        <v>84</v>
      </c>
      <c r="D12" t="s">
        <v>116</v>
      </c>
      <c r="E12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tr">
        <f>AL18</f>
        <v>TRAGSE</v>
      </c>
      <c r="AI12" t="str">
        <f>AG12</f>
        <v>TRAGSE</v>
      </c>
      <c r="AL12" t="s">
        <v>93</v>
      </c>
      <c r="AM12" t="s">
        <v>105</v>
      </c>
    </row>
    <row r="13" spans="1:39" x14ac:dyDescent="0.25">
      <c r="C13" t="s">
        <v>84</v>
      </c>
      <c r="D13" t="s">
        <v>116</v>
      </c>
      <c r="E13">
        <v>2018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tr">
        <f t="shared" ref="AG13:AG16" si="0">AL19</f>
        <v>TRAE85</v>
      </c>
      <c r="AI13" t="str">
        <f t="shared" ref="AI13:AI21" si="1">AG13</f>
        <v>TRAE85</v>
      </c>
      <c r="AL13" t="s">
        <v>95</v>
      </c>
      <c r="AM13" t="s">
        <v>98</v>
      </c>
    </row>
    <row r="14" spans="1:39" x14ac:dyDescent="0.25">
      <c r="C14" t="s">
        <v>84</v>
      </c>
      <c r="D14" t="s">
        <v>116</v>
      </c>
      <c r="E14">
        <v>2018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tr">
        <f t="shared" si="0"/>
        <v>TRAJKB</v>
      </c>
      <c r="AI14" t="str">
        <f t="shared" si="1"/>
        <v>TRAJKB</v>
      </c>
    </row>
    <row r="15" spans="1:39" x14ac:dyDescent="0.25">
      <c r="C15" t="s">
        <v>84</v>
      </c>
      <c r="D15" t="s">
        <v>116</v>
      </c>
      <c r="E15">
        <v>2018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tr">
        <f t="shared" si="0"/>
        <v>TRANGB</v>
      </c>
      <c r="AI15" t="str">
        <f t="shared" si="1"/>
        <v>TRANGB</v>
      </c>
    </row>
    <row r="16" spans="1:39" x14ac:dyDescent="0.25">
      <c r="C16" t="s">
        <v>84</v>
      </c>
      <c r="D16" t="s">
        <v>116</v>
      </c>
      <c r="E16">
        <v>2018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tr">
        <f t="shared" si="0"/>
        <v>TRADSB</v>
      </c>
      <c r="AI16" t="str">
        <f t="shared" si="1"/>
        <v>TRADSB</v>
      </c>
    </row>
    <row r="17" spans="3:39" x14ac:dyDescent="0.25">
      <c r="C17" t="s">
        <v>84</v>
      </c>
      <c r="D17" t="s">
        <v>116</v>
      </c>
      <c r="E17">
        <v>0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 t="str">
        <f>AL18</f>
        <v>TRAGSE</v>
      </c>
      <c r="AI17" t="str">
        <f t="shared" si="1"/>
        <v>TRAGSE</v>
      </c>
    </row>
    <row r="18" spans="3:39" x14ac:dyDescent="0.25">
      <c r="C18" t="s">
        <v>84</v>
      </c>
      <c r="D18" t="s">
        <v>116</v>
      </c>
      <c r="E18">
        <v>0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 t="str">
        <f t="shared" ref="AG18:AG21" si="2">AL19</f>
        <v>TRAE85</v>
      </c>
      <c r="AI18" t="str">
        <f t="shared" si="1"/>
        <v>TRAE85</v>
      </c>
      <c r="AL18" t="s">
        <v>92</v>
      </c>
      <c r="AM18" t="s">
        <v>101</v>
      </c>
    </row>
    <row r="19" spans="3:39" x14ac:dyDescent="0.25">
      <c r="C19" t="s">
        <v>84</v>
      </c>
      <c r="D19" t="s">
        <v>116</v>
      </c>
      <c r="E19">
        <v>0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 t="str">
        <f t="shared" si="2"/>
        <v>TRAJKB</v>
      </c>
      <c r="AI19" t="str">
        <f t="shared" si="1"/>
        <v>TRAJKB</v>
      </c>
      <c r="AL19" t="s">
        <v>106</v>
      </c>
      <c r="AM19" t="s">
        <v>107</v>
      </c>
    </row>
    <row r="20" spans="3:39" x14ac:dyDescent="0.25">
      <c r="C20" t="s">
        <v>84</v>
      </c>
      <c r="D20" t="s">
        <v>116</v>
      </c>
      <c r="E20">
        <v>0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 t="str">
        <f t="shared" si="2"/>
        <v>TRANGB</v>
      </c>
      <c r="AI20" t="str">
        <f t="shared" si="1"/>
        <v>TRANGB</v>
      </c>
      <c r="AL20" t="s">
        <v>108</v>
      </c>
      <c r="AM20" t="s">
        <v>109</v>
      </c>
    </row>
    <row r="21" spans="3:39" x14ac:dyDescent="0.25">
      <c r="C21" t="s">
        <v>84</v>
      </c>
      <c r="D21" t="s">
        <v>116</v>
      </c>
      <c r="E21">
        <v>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 t="str">
        <f t="shared" si="2"/>
        <v>TRADSB</v>
      </c>
      <c r="AI21" t="str">
        <f t="shared" si="1"/>
        <v>TRADSB</v>
      </c>
      <c r="AL21" t="s">
        <v>112</v>
      </c>
      <c r="AM21" t="s">
        <v>113</v>
      </c>
    </row>
    <row r="22" spans="3:39" x14ac:dyDescent="0.25">
      <c r="C22" t="s">
        <v>119</v>
      </c>
      <c r="D22" t="s">
        <v>116</v>
      </c>
      <c r="E22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 t="s">
        <v>120</v>
      </c>
      <c r="AI22" t="str">
        <f>AL18</f>
        <v>TRAGSE</v>
      </c>
      <c r="AL22" t="s">
        <v>91</v>
      </c>
      <c r="AM22" t="s">
        <v>111</v>
      </c>
    </row>
    <row r="23" spans="3:39" x14ac:dyDescent="0.25">
      <c r="C23" t="s">
        <v>84</v>
      </c>
      <c r="D23" t="s">
        <v>116</v>
      </c>
      <c r="E23">
        <v>2030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t="s">
        <v>121</v>
      </c>
      <c r="AI23" t="str">
        <f>AL21</f>
        <v>TRANGB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0EB5-6CA6-4567-BBEA-95693216CD5C}">
  <dimension ref="A1:Q47"/>
  <sheetViews>
    <sheetView topLeftCell="A18" workbookViewId="0">
      <selection activeCell="K45" sqref="K45"/>
    </sheetView>
  </sheetViews>
  <sheetFormatPr defaultRowHeight="15" x14ac:dyDescent="0.25"/>
  <cols>
    <col min="2" max="2" width="30.28515625" customWidth="1"/>
    <col min="4" max="4" width="13.5703125" bestFit="1" customWidth="1"/>
    <col min="7" max="7" width="10" bestFit="1" customWidth="1"/>
    <col min="11" max="11" width="7.7109375" bestFit="1" customWidth="1"/>
    <col min="12" max="12" width="12" bestFit="1" customWidth="1"/>
    <col min="13" max="13" width="38.28515625" bestFit="1" customWidth="1"/>
  </cols>
  <sheetData>
    <row r="1" spans="1:17" x14ac:dyDescent="0.25">
      <c r="A1" t="s">
        <v>16</v>
      </c>
    </row>
    <row r="2" spans="1:17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</row>
    <row r="3" spans="1:17" x14ac:dyDescent="0.25">
      <c r="B3" s="5" t="s">
        <v>10</v>
      </c>
    </row>
    <row r="4" spans="1:17" x14ac:dyDescent="0.25">
      <c r="J4" t="s">
        <v>7</v>
      </c>
    </row>
    <row r="5" spans="1:17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118</v>
      </c>
      <c r="L5" s="6" t="s">
        <v>17</v>
      </c>
      <c r="M5" s="4" t="s">
        <v>11</v>
      </c>
    </row>
    <row r="6" spans="1:17" x14ac:dyDescent="0.25">
      <c r="B6" t="str">
        <f>_xlfn.TEXTJOIN("_",TRUE,"UC_MaxShare",P19)</f>
        <v>UC_MaxShare_TRAGSE</v>
      </c>
      <c r="E6" t="str">
        <f>$P$19</f>
        <v>TRAGSE</v>
      </c>
      <c r="G6" t="str">
        <f>$P$7</f>
        <v>TRAGSL</v>
      </c>
      <c r="I6">
        <v>2018</v>
      </c>
      <c r="J6" t="s">
        <v>119</v>
      </c>
      <c r="K6" s="20">
        <v>4.5158565381788203E-2</v>
      </c>
      <c r="L6">
        <v>0</v>
      </c>
      <c r="M6" t="str">
        <f>_xlfn.TEXTJOIN(" ",TRUE,"Max shares -",Q19)</f>
        <v>Max shares - blended gasoline</v>
      </c>
    </row>
    <row r="7" spans="1:17" x14ac:dyDescent="0.25">
      <c r="E7" t="str">
        <f>E6</f>
        <v>TRAGSE</v>
      </c>
      <c r="G7" t="str">
        <f>$P$11</f>
        <v>TRAETH</v>
      </c>
      <c r="I7">
        <v>2018</v>
      </c>
      <c r="K7" s="20">
        <f>K6-1</f>
        <v>-0.9548414346182118</v>
      </c>
      <c r="P7" t="s">
        <v>102</v>
      </c>
      <c r="Q7" t="s">
        <v>100</v>
      </c>
    </row>
    <row r="8" spans="1:17" x14ac:dyDescent="0.25">
      <c r="E8" t="str">
        <f>$P$19</f>
        <v>TRAGSE</v>
      </c>
      <c r="G8" t="str">
        <f>$P$7</f>
        <v>TRAGSL</v>
      </c>
      <c r="I8">
        <v>2020</v>
      </c>
      <c r="J8" t="s">
        <v>119</v>
      </c>
      <c r="K8" s="20">
        <v>0.05</v>
      </c>
      <c r="L8">
        <v>0</v>
      </c>
      <c r="P8" t="s">
        <v>114</v>
      </c>
      <c r="Q8" t="s">
        <v>115</v>
      </c>
    </row>
    <row r="9" spans="1:17" x14ac:dyDescent="0.25">
      <c r="E9" t="str">
        <f>E8</f>
        <v>TRAGSE</v>
      </c>
      <c r="G9" t="str">
        <f>$P$11</f>
        <v>TRAETH</v>
      </c>
      <c r="I9">
        <v>2020</v>
      </c>
      <c r="K9" s="20">
        <f>K8-1</f>
        <v>-0.95</v>
      </c>
      <c r="P9" t="s">
        <v>90</v>
      </c>
      <c r="Q9" t="s">
        <v>104</v>
      </c>
    </row>
    <row r="10" spans="1:17" x14ac:dyDescent="0.25">
      <c r="E10" t="str">
        <f>$P$19</f>
        <v>TRAGSE</v>
      </c>
      <c r="G10" t="str">
        <f>$P$7</f>
        <v>TRAGSL</v>
      </c>
      <c r="I10">
        <v>2030</v>
      </c>
      <c r="J10" t="s">
        <v>119</v>
      </c>
      <c r="K10" s="20">
        <v>0.1</v>
      </c>
      <c r="L10">
        <v>0</v>
      </c>
      <c r="P10" t="s">
        <v>110</v>
      </c>
      <c r="Q10" t="s">
        <v>103</v>
      </c>
    </row>
    <row r="11" spans="1:17" x14ac:dyDescent="0.25">
      <c r="E11" t="str">
        <f>E10</f>
        <v>TRAGSE</v>
      </c>
      <c r="G11" t="str">
        <f>$P$11</f>
        <v>TRAETH</v>
      </c>
      <c r="I11">
        <v>2030</v>
      </c>
      <c r="K11" s="20">
        <f>K10-1</f>
        <v>-0.9</v>
      </c>
      <c r="P11" t="s">
        <v>94</v>
      </c>
      <c r="Q11" t="s">
        <v>99</v>
      </c>
    </row>
    <row r="12" spans="1:17" x14ac:dyDescent="0.25">
      <c r="B12" s="21"/>
      <c r="C12" s="21"/>
      <c r="D12" s="21"/>
      <c r="E12" s="21"/>
      <c r="F12" s="21"/>
      <c r="G12" s="21"/>
      <c r="H12" s="21"/>
      <c r="I12" s="21">
        <v>0</v>
      </c>
      <c r="J12" s="21" t="s">
        <v>119</v>
      </c>
      <c r="K12" s="21"/>
      <c r="L12" s="21">
        <v>5</v>
      </c>
      <c r="M12" s="21"/>
      <c r="P12" t="s">
        <v>96</v>
      </c>
      <c r="Q12" t="s">
        <v>97</v>
      </c>
    </row>
    <row r="13" spans="1:17" x14ac:dyDescent="0.25">
      <c r="B13" t="str">
        <f>_xlfn.TEXTJOIN("_",TRUE,"UC_MaxShare",P20)</f>
        <v>UC_MaxShare_TRAE85</v>
      </c>
      <c r="E13" t="str">
        <f>$P$20</f>
        <v>TRAE85</v>
      </c>
      <c r="G13" t="str">
        <f>$P$7</f>
        <v>TRAGSL</v>
      </c>
      <c r="I13">
        <v>2018</v>
      </c>
      <c r="J13" t="s">
        <v>119</v>
      </c>
      <c r="K13">
        <v>0.15</v>
      </c>
      <c r="L13">
        <v>0</v>
      </c>
      <c r="M13" t="str">
        <f>_xlfn.TEXTJOIN(" ",TRUE,"Max shares -",Q20)</f>
        <v>Max shares - blended gasoline, up to 15%</v>
      </c>
      <c r="P13" t="s">
        <v>93</v>
      </c>
      <c r="Q13" t="s">
        <v>105</v>
      </c>
    </row>
    <row r="14" spans="1:17" x14ac:dyDescent="0.25">
      <c r="E14" t="str">
        <f>E13</f>
        <v>TRAE85</v>
      </c>
      <c r="G14" t="str">
        <f>$P$11</f>
        <v>TRAETH</v>
      </c>
      <c r="I14">
        <v>2018</v>
      </c>
      <c r="K14">
        <f>K13-1</f>
        <v>-0.85</v>
      </c>
      <c r="P14" t="s">
        <v>95</v>
      </c>
      <c r="Q14" t="s">
        <v>98</v>
      </c>
    </row>
    <row r="15" spans="1:17" x14ac:dyDescent="0.25">
      <c r="B15" s="21"/>
      <c r="C15" s="21"/>
      <c r="D15" s="21"/>
      <c r="E15" s="21"/>
      <c r="F15" s="21"/>
      <c r="G15" s="21"/>
      <c r="H15" s="21"/>
      <c r="I15" s="21">
        <v>0</v>
      </c>
      <c r="J15" s="21" t="s">
        <v>119</v>
      </c>
      <c r="K15" s="21"/>
      <c r="L15" s="21">
        <v>5</v>
      </c>
      <c r="M15" s="21"/>
    </row>
    <row r="16" spans="1:17" x14ac:dyDescent="0.25">
      <c r="B16" t="str">
        <f>_xlfn.TEXTJOIN("_",TRUE,"UC_MaxShare",P21)</f>
        <v>UC_MaxShare_TRAJKB</v>
      </c>
      <c r="E16" t="str">
        <f>$P$21</f>
        <v>TRAJKB</v>
      </c>
      <c r="G16" t="str">
        <f>$P$8</f>
        <v>TRAKER</v>
      </c>
      <c r="I16">
        <v>2018</v>
      </c>
      <c r="J16" t="s">
        <v>119</v>
      </c>
      <c r="K16">
        <v>0</v>
      </c>
      <c r="L16">
        <v>0</v>
      </c>
      <c r="M16" t="str">
        <f>_xlfn.TEXTJOIN(" ",TRUE,"Max shares -",Q21)</f>
        <v>Max shares - blended kerosene</v>
      </c>
    </row>
    <row r="17" spans="2:17" x14ac:dyDescent="0.25">
      <c r="E17" t="str">
        <f>E16</f>
        <v>TRAJKB</v>
      </c>
      <c r="G17" t="str">
        <f>$P$12</f>
        <v>TRABJK</v>
      </c>
      <c r="I17">
        <v>2018</v>
      </c>
      <c r="K17">
        <f>K16-1</f>
        <v>-1</v>
      </c>
    </row>
    <row r="18" spans="2:17" x14ac:dyDescent="0.25">
      <c r="E18" t="str">
        <f>$P$21</f>
        <v>TRAJKB</v>
      </c>
      <c r="G18" t="str">
        <f>$P$8</f>
        <v>TRAKER</v>
      </c>
      <c r="I18">
        <v>2020</v>
      </c>
      <c r="J18" t="s">
        <v>119</v>
      </c>
      <c r="K18">
        <v>0.01</v>
      </c>
      <c r="L18">
        <v>0</v>
      </c>
    </row>
    <row r="19" spans="2:17" x14ac:dyDescent="0.25">
      <c r="E19" t="str">
        <f>E18</f>
        <v>TRAJKB</v>
      </c>
      <c r="G19" t="str">
        <f>$P$12</f>
        <v>TRABJK</v>
      </c>
      <c r="I19">
        <v>2020</v>
      </c>
      <c r="K19">
        <f>K18-1</f>
        <v>-0.99</v>
      </c>
      <c r="P19" t="s">
        <v>92</v>
      </c>
      <c r="Q19" t="s">
        <v>101</v>
      </c>
    </row>
    <row r="20" spans="2:17" x14ac:dyDescent="0.25">
      <c r="E20" t="str">
        <f>$P$21</f>
        <v>TRAJKB</v>
      </c>
      <c r="G20" t="str">
        <f>$P$8</f>
        <v>TRAKER</v>
      </c>
      <c r="I20">
        <v>2030</v>
      </c>
      <c r="J20" t="s">
        <v>119</v>
      </c>
      <c r="K20">
        <v>0.5</v>
      </c>
      <c r="L20">
        <v>0</v>
      </c>
      <c r="P20" t="s">
        <v>106</v>
      </c>
      <c r="Q20" t="s">
        <v>107</v>
      </c>
    </row>
    <row r="21" spans="2:17" x14ac:dyDescent="0.25">
      <c r="E21" t="str">
        <f>E20</f>
        <v>TRAJKB</v>
      </c>
      <c r="G21" t="str">
        <f>$P$12</f>
        <v>TRABJK</v>
      </c>
      <c r="I21">
        <v>2030</v>
      </c>
      <c r="K21">
        <f>K20-1</f>
        <v>-0.5</v>
      </c>
      <c r="P21" t="s">
        <v>108</v>
      </c>
      <c r="Q21" t="s">
        <v>109</v>
      </c>
    </row>
    <row r="22" spans="2:17" x14ac:dyDescent="0.25">
      <c r="E22" t="str">
        <f>$P$21</f>
        <v>TRAJKB</v>
      </c>
      <c r="G22" t="str">
        <f>$P$8</f>
        <v>TRAKER</v>
      </c>
      <c r="I22">
        <v>2040</v>
      </c>
      <c r="J22" t="s">
        <v>119</v>
      </c>
      <c r="K22">
        <v>0.7</v>
      </c>
      <c r="L22">
        <v>0</v>
      </c>
      <c r="P22" t="s">
        <v>112</v>
      </c>
      <c r="Q22" t="s">
        <v>113</v>
      </c>
    </row>
    <row r="23" spans="2:17" x14ac:dyDescent="0.25">
      <c r="E23" t="str">
        <f>E22</f>
        <v>TRAJKB</v>
      </c>
      <c r="G23" t="str">
        <f>$P$12</f>
        <v>TRABJK</v>
      </c>
      <c r="I23">
        <v>2040</v>
      </c>
      <c r="K23">
        <f>K22-1</f>
        <v>-0.30000000000000004</v>
      </c>
      <c r="P23" t="s">
        <v>91</v>
      </c>
      <c r="Q23" t="s">
        <v>111</v>
      </c>
    </row>
    <row r="24" spans="2:17" x14ac:dyDescent="0.25">
      <c r="E24" t="str">
        <f>$P$21</f>
        <v>TRAJKB</v>
      </c>
      <c r="G24" t="str">
        <f>$P$8</f>
        <v>TRAKER</v>
      </c>
      <c r="I24">
        <v>2050</v>
      </c>
      <c r="J24" t="s">
        <v>119</v>
      </c>
      <c r="K24">
        <v>0.9</v>
      </c>
      <c r="L24">
        <v>0</v>
      </c>
    </row>
    <row r="25" spans="2:17" x14ac:dyDescent="0.25">
      <c r="E25" t="str">
        <f>E24</f>
        <v>TRAJKB</v>
      </c>
      <c r="G25" t="str">
        <f>$P$12</f>
        <v>TRABJK</v>
      </c>
      <c r="I25">
        <v>2050</v>
      </c>
      <c r="K25">
        <f>K24-1</f>
        <v>-9.9999999999999978E-2</v>
      </c>
    </row>
    <row r="26" spans="2:17" x14ac:dyDescent="0.25">
      <c r="B26" s="21"/>
      <c r="C26" s="21"/>
      <c r="D26" s="21"/>
      <c r="E26" s="21"/>
      <c r="F26" s="21"/>
      <c r="G26" s="21"/>
      <c r="H26" s="21"/>
      <c r="I26" s="21">
        <v>0</v>
      </c>
      <c r="J26" s="21"/>
      <c r="K26" s="21"/>
      <c r="L26" s="21">
        <v>5</v>
      </c>
      <c r="M26" s="21"/>
    </row>
    <row r="27" spans="2:17" x14ac:dyDescent="0.25">
      <c r="B27" t="str">
        <f>_xlfn.TEXTJOIN("_",TRUE,"UC_MaxShare",P22)</f>
        <v>UC_MaxShare_TRANGB</v>
      </c>
      <c r="E27" t="str">
        <f>$P$22</f>
        <v>TRANGB</v>
      </c>
      <c r="G27" t="str">
        <f>$P$9</f>
        <v>TRACNG</v>
      </c>
      <c r="I27">
        <v>2018</v>
      </c>
      <c r="J27" t="s">
        <v>119</v>
      </c>
      <c r="K27">
        <v>0.5</v>
      </c>
      <c r="L27">
        <v>0</v>
      </c>
      <c r="M27" t="str">
        <f>_xlfn.TEXTJOIN(" ",TRUE,"Max shares -",Q22)</f>
        <v>Max shares - blended CNG</v>
      </c>
    </row>
    <row r="28" spans="2:17" x14ac:dyDescent="0.25">
      <c r="E28" t="str">
        <f>E27</f>
        <v>TRANGB</v>
      </c>
      <c r="G28" t="str">
        <f>$P$13</f>
        <v>TRABNG</v>
      </c>
      <c r="I28">
        <v>2018</v>
      </c>
      <c r="K28">
        <f>K27-1</f>
        <v>-0.5</v>
      </c>
    </row>
    <row r="29" spans="2:17" x14ac:dyDescent="0.25">
      <c r="B29" s="21"/>
      <c r="C29" s="21"/>
      <c r="D29" s="21"/>
      <c r="E29" s="21"/>
      <c r="F29" s="21"/>
      <c r="G29" s="21"/>
      <c r="H29" s="21"/>
      <c r="I29" s="21">
        <v>0</v>
      </c>
      <c r="J29" s="21" t="s">
        <v>119</v>
      </c>
      <c r="K29" s="21"/>
      <c r="L29" s="21">
        <v>5</v>
      </c>
      <c r="M29" s="21"/>
    </row>
    <row r="30" spans="2:17" x14ac:dyDescent="0.25">
      <c r="B30" t="str">
        <f>_xlfn.TEXTJOIN("_",TRUE,"UC_MaxShare",P23)</f>
        <v>UC_MaxShare_TRADSB</v>
      </c>
      <c r="E30" t="str">
        <f>$P$23</f>
        <v>TRADSB</v>
      </c>
      <c r="G30" t="str">
        <f>$P$10</f>
        <v>TRADST</v>
      </c>
      <c r="I30">
        <v>2018</v>
      </c>
      <c r="J30" t="s">
        <v>119</v>
      </c>
      <c r="K30" s="20">
        <v>4.0877873467079801E-2</v>
      </c>
      <c r="L30">
        <v>0</v>
      </c>
      <c r="M30" t="str">
        <f>_xlfn.TEXTJOIN(" ",TRUE,"Max shares -",Q23)</f>
        <v>Max shares - blended diesel</v>
      </c>
    </row>
    <row r="31" spans="2:17" x14ac:dyDescent="0.25">
      <c r="E31" t="str">
        <f>E30</f>
        <v>TRADSB</v>
      </c>
      <c r="G31" t="str">
        <f>$P$14</f>
        <v>TRABDL</v>
      </c>
      <c r="I31">
        <v>2018</v>
      </c>
      <c r="K31" s="20">
        <f>K30-1</f>
        <v>-0.95912212653292017</v>
      </c>
    </row>
    <row r="32" spans="2:17" x14ac:dyDescent="0.25">
      <c r="E32" t="str">
        <f>$P$23</f>
        <v>TRADSB</v>
      </c>
      <c r="G32" t="str">
        <f>$P$10</f>
        <v>TRADST</v>
      </c>
      <c r="I32">
        <v>2020</v>
      </c>
      <c r="J32" t="s">
        <v>119</v>
      </c>
      <c r="K32" s="20">
        <v>5.1152531327863002E-2</v>
      </c>
      <c r="L32">
        <v>0</v>
      </c>
    </row>
    <row r="33" spans="2:13" x14ac:dyDescent="0.25">
      <c r="E33" t="str">
        <f>E32</f>
        <v>TRADSB</v>
      </c>
      <c r="G33" t="str">
        <f>$P$14</f>
        <v>TRABDL</v>
      </c>
      <c r="I33">
        <v>2020</v>
      </c>
      <c r="K33" s="20">
        <f>K32-1</f>
        <v>-0.94884746867213698</v>
      </c>
    </row>
    <row r="34" spans="2:13" x14ac:dyDescent="0.25">
      <c r="E34" t="str">
        <f>$P$23</f>
        <v>TRADSB</v>
      </c>
      <c r="G34" t="str">
        <f>$P$10</f>
        <v>TRADST</v>
      </c>
      <c r="I34">
        <v>2030</v>
      </c>
      <c r="J34" t="s">
        <v>119</v>
      </c>
      <c r="K34" s="20">
        <v>0.1</v>
      </c>
      <c r="L34">
        <v>0</v>
      </c>
    </row>
    <row r="35" spans="2:13" x14ac:dyDescent="0.25">
      <c r="E35" t="str">
        <f>E34</f>
        <v>TRADSB</v>
      </c>
      <c r="G35" t="str">
        <f>$P$14</f>
        <v>TRABDL</v>
      </c>
      <c r="I35">
        <v>2030</v>
      </c>
      <c r="K35" s="20">
        <f>K34-1</f>
        <v>-0.9</v>
      </c>
    </row>
    <row r="36" spans="2:13" x14ac:dyDescent="0.25">
      <c r="B36" s="21"/>
      <c r="C36" s="21"/>
      <c r="D36" s="21"/>
      <c r="E36" s="21"/>
      <c r="F36" s="21"/>
      <c r="G36" s="21"/>
      <c r="H36" s="21"/>
      <c r="I36" s="21">
        <v>0</v>
      </c>
      <c r="J36" s="21" t="s">
        <v>119</v>
      </c>
      <c r="K36" s="21"/>
      <c r="L36" s="21">
        <v>5</v>
      </c>
      <c r="M36" s="21"/>
    </row>
    <row r="37" spans="2:13" x14ac:dyDescent="0.25">
      <c r="B37" t="str">
        <f>_xlfn.TEXTJOIN("_",TRUE,"UC",D37,"Max",P23)</f>
        <v>UC_T-OTH_CON00_Max_TRADSB</v>
      </c>
      <c r="D37" t="s">
        <v>120</v>
      </c>
      <c r="G37" t="str">
        <f>_xlfn.TEXTJOIN(",",TRUE,$P$10,$P$14)</f>
        <v>TRADST,TRABDL</v>
      </c>
      <c r="I37" s="22">
        <v>2018</v>
      </c>
      <c r="J37" s="22" t="s">
        <v>119</v>
      </c>
      <c r="K37">
        <f>K38-1</f>
        <v>-0.33999999999999997</v>
      </c>
      <c r="L37" s="22">
        <v>0</v>
      </c>
      <c r="M37" t="str">
        <f>_xlfn.TEXTJOIN(" ",TRUE,"Max share of",Q23,"in",D37)</f>
        <v>Max share of blended diesel in T-OTH_CON00</v>
      </c>
    </row>
    <row r="38" spans="2:13" x14ac:dyDescent="0.25">
      <c r="D38" t="str">
        <f>D37</f>
        <v>T-OTH_CON00</v>
      </c>
      <c r="G38" t="str">
        <f>_xlfn.TEXTJOIN(",",TRUE,P9,P7,P11)</f>
        <v>TRACNG,TRAGSL,TRAETH</v>
      </c>
      <c r="I38" s="22">
        <v>2018</v>
      </c>
      <c r="K38">
        <v>0.66</v>
      </c>
    </row>
    <row r="39" spans="2:13" x14ac:dyDescent="0.25">
      <c r="B39" s="21"/>
      <c r="C39" s="21"/>
      <c r="D39" s="21"/>
      <c r="E39" s="21"/>
      <c r="F39" s="21"/>
      <c r="G39" s="21"/>
      <c r="H39" s="21"/>
      <c r="I39" s="23">
        <v>0</v>
      </c>
      <c r="J39" s="21" t="s">
        <v>119</v>
      </c>
      <c r="K39" s="21"/>
      <c r="L39" s="21">
        <v>5</v>
      </c>
      <c r="M39" s="21"/>
    </row>
    <row r="40" spans="2:13" x14ac:dyDescent="0.25">
      <c r="B40" t="str">
        <f>_xlfn.TEXTJOIN("_",TRUE,"UC",D40,"Min",P19)</f>
        <v>UC_T-OTH_CON00_Min_TRAGSE</v>
      </c>
      <c r="D40" t="s">
        <v>120</v>
      </c>
      <c r="G40" t="str">
        <f>_xlfn.TEXTJOIN(",",TRUE,$P$7,$P$11)</f>
        <v>TRAGSL,TRAETH</v>
      </c>
      <c r="I40" s="22">
        <v>2018</v>
      </c>
      <c r="J40" t="s">
        <v>84</v>
      </c>
      <c r="K40">
        <f>K41-1</f>
        <v>-0.71</v>
      </c>
      <c r="L40">
        <v>0</v>
      </c>
      <c r="M40" t="str">
        <f>_xlfn.TEXTJOIN(" ",TRUE,"Min share of",Q19,"in",D40)</f>
        <v>Min share of blended gasoline in T-OTH_CON00</v>
      </c>
    </row>
    <row r="41" spans="2:13" x14ac:dyDescent="0.25">
      <c r="B41" s="24"/>
      <c r="C41" s="24"/>
      <c r="D41" s="24" t="str">
        <f>D40</f>
        <v>T-OTH_CON00</v>
      </c>
      <c r="E41" s="24"/>
      <c r="F41" s="24"/>
      <c r="G41" s="24" t="str">
        <f>_xlfn.TEXTJOIN(",",TRUE,P10,P14,P9)</f>
        <v>TRADST,TRABDL,TRACNG</v>
      </c>
      <c r="H41" s="24"/>
      <c r="I41" s="22">
        <v>2018</v>
      </c>
      <c r="J41" s="24"/>
      <c r="K41" s="24">
        <v>0.28999999999999998</v>
      </c>
      <c r="L41" s="24"/>
      <c r="M41" s="24"/>
    </row>
    <row r="42" spans="2:13" x14ac:dyDescent="0.25">
      <c r="B42" s="21"/>
      <c r="C42" s="21"/>
      <c r="D42" s="21"/>
      <c r="E42" s="21"/>
      <c r="F42" s="21"/>
      <c r="G42" s="21"/>
      <c r="H42" s="21"/>
      <c r="I42" s="23">
        <v>0</v>
      </c>
      <c r="J42" s="21" t="s">
        <v>84</v>
      </c>
      <c r="K42" s="21"/>
      <c r="L42" s="21">
        <v>5</v>
      </c>
      <c r="M42" s="21"/>
    </row>
    <row r="43" spans="2:13" x14ac:dyDescent="0.25">
      <c r="B43" t="str">
        <f>_xlfn.TEXTJOIN("_",TRUE,"UC",D43,"Min",P22)</f>
        <v>UC_T-OTH_NEW_Min_TRANGB</v>
      </c>
      <c r="D43" t="s">
        <v>121</v>
      </c>
      <c r="G43" t="str">
        <f>_xlfn.TEXTJOIN(",",TRUE,$P$9,$P$13)</f>
        <v>TRACNG,TRABNG</v>
      </c>
      <c r="I43">
        <v>2018</v>
      </c>
      <c r="J43" t="s">
        <v>119</v>
      </c>
      <c r="K43">
        <f>K44-1</f>
        <v>-0.96</v>
      </c>
      <c r="L43">
        <v>0</v>
      </c>
      <c r="M43" t="str">
        <f>_xlfn.TEXTJOIN(" ",TRUE,"Max share of ",Q22,"in",D43)</f>
        <v>Max share of  blended CNG in T-OTH_NEW</v>
      </c>
    </row>
    <row r="44" spans="2:13" x14ac:dyDescent="0.25">
      <c r="D44" t="str">
        <f>D43</f>
        <v>T-OTH_NEW</v>
      </c>
      <c r="G44" t="str">
        <f>_xlfn.TEXTJOIN(",",TRUE,$P$14,$P$7,$P$11)</f>
        <v>TRABDL,TRAGSL,TRAETH</v>
      </c>
      <c r="I44">
        <v>2018</v>
      </c>
      <c r="K44">
        <v>0.04</v>
      </c>
    </row>
    <row r="45" spans="2:13" x14ac:dyDescent="0.25">
      <c r="D45" t="s">
        <v>121</v>
      </c>
      <c r="G45" t="str">
        <f>_xlfn.TEXTJOIN(",",TRUE,$P$9,$P$13)</f>
        <v>TRACNG,TRABNG</v>
      </c>
      <c r="I45">
        <v>2030</v>
      </c>
      <c r="J45" t="s">
        <v>119</v>
      </c>
      <c r="K45">
        <f>K46-1</f>
        <v>-0.8</v>
      </c>
      <c r="L45">
        <v>0</v>
      </c>
    </row>
    <row r="46" spans="2:13" x14ac:dyDescent="0.25">
      <c r="B46" s="24"/>
      <c r="C46" s="24"/>
      <c r="D46" t="str">
        <f>D45</f>
        <v>T-OTH_NEW</v>
      </c>
      <c r="E46" s="24"/>
      <c r="F46" s="24"/>
      <c r="G46" t="str">
        <f>_xlfn.TEXTJOIN(",",TRUE,$P$14,$P$7,$P$11)</f>
        <v>TRABDL,TRAGSL,TRAETH</v>
      </c>
      <c r="H46" s="24"/>
      <c r="I46" s="24">
        <v>2030</v>
      </c>
      <c r="J46" s="24"/>
      <c r="K46" s="24">
        <v>0.2</v>
      </c>
      <c r="L46" s="24"/>
      <c r="M46" s="24"/>
    </row>
    <row r="47" spans="2:13" x14ac:dyDescent="0.25">
      <c r="B47" s="21"/>
      <c r="C47" s="21"/>
      <c r="D47" s="21"/>
      <c r="E47" s="21"/>
      <c r="F47" s="21"/>
      <c r="G47" s="21"/>
      <c r="H47" s="21"/>
      <c r="I47" s="21">
        <v>0</v>
      </c>
      <c r="J47" s="21" t="s">
        <v>119</v>
      </c>
      <c r="K47" s="21"/>
      <c r="L47" s="21">
        <v>5</v>
      </c>
      <c r="M47" s="2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N5" sqref="N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19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80</v>
      </c>
      <c r="H4">
        <v>2018</v>
      </c>
      <c r="I4">
        <v>2018</v>
      </c>
      <c r="K4" t="s">
        <v>81</v>
      </c>
      <c r="N4" s="19" t="s">
        <v>82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L7" sqref="L7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85</v>
      </c>
      <c r="L5" s="6" t="s">
        <v>17</v>
      </c>
      <c r="M5" s="4" t="s">
        <v>11</v>
      </c>
    </row>
    <row r="6" spans="1:13" x14ac:dyDescent="0.25">
      <c r="B6" t="s">
        <v>86</v>
      </c>
      <c r="G6" t="s">
        <v>83</v>
      </c>
      <c r="I6">
        <v>2018</v>
      </c>
      <c r="J6" t="s">
        <v>84</v>
      </c>
      <c r="K6">
        <v>1</v>
      </c>
      <c r="L6">
        <v>0.70399999999999996</v>
      </c>
      <c r="M6" t="s">
        <v>87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HET</vt:lpstr>
      <vt:lpstr>TRA</vt:lpstr>
      <vt:lpstr>UCT_TRA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2021-02-22T13:26:47Z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307334363460540</vt:r8>
  </property>
</Properties>
</file>