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7BCEC453-38C1-4520-8879-A5E149E0C051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Regions" sheetId="15" r:id="rId1"/>
    <sheet name="config" sheetId="20" r:id="rId2"/>
    <sheet name="single" sheetId="21" r:id="rId3"/>
    <sheet name="multi" sheetId="22" r:id="rId4"/>
    <sheet name="negative_CO2" sheetId="23" r:id="rId5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20" l="1"/>
  <c r="C5" i="20"/>
  <c r="K7" i="21"/>
  <c r="J13" i="22"/>
  <c r="F13" i="22"/>
  <c r="I12" i="22"/>
  <c r="F12" i="22"/>
  <c r="E12" i="22"/>
  <c r="D12" i="22"/>
  <c r="C12" i="22"/>
  <c r="J11" i="22"/>
  <c r="H11" i="22"/>
  <c r="G11" i="22"/>
  <c r="F11" i="22"/>
  <c r="D11" i="22"/>
  <c r="C11" i="22"/>
  <c r="I12" i="21"/>
  <c r="E12" i="21"/>
  <c r="D12" i="21"/>
  <c r="C12" i="21"/>
  <c r="J11" i="21"/>
  <c r="H11" i="21"/>
  <c r="G11" i="21"/>
  <c r="D11" i="21"/>
  <c r="C11" i="21"/>
  <c r="J13" i="21"/>
  <c r="F13" i="21"/>
  <c r="F12" i="21"/>
  <c r="F11" i="21"/>
  <c r="E12" i="20"/>
  <c r="E13" i="20"/>
  <c r="E14" i="20"/>
  <c r="D13" i="20"/>
  <c r="D14" i="20"/>
  <c r="D12" i="20"/>
  <c r="E8" i="20"/>
  <c r="E9" i="20"/>
  <c r="E10" i="20"/>
  <c r="D9" i="20"/>
  <c r="C9" i="21" s="1"/>
  <c r="D10" i="20"/>
  <c r="D8" i="20"/>
  <c r="J7" i="22"/>
  <c r="J9" i="21"/>
  <c r="J7" i="21"/>
  <c r="J9" i="22"/>
  <c r="I10" i="21"/>
  <c r="F10" i="21"/>
  <c r="E10" i="21"/>
  <c r="D10" i="21"/>
  <c r="H9" i="21"/>
  <c r="G9" i="21"/>
  <c r="F9" i="21"/>
  <c r="D9" i="21"/>
  <c r="I8" i="21"/>
  <c r="F8" i="21"/>
  <c r="E8" i="21"/>
  <c r="D8" i="21"/>
  <c r="C8" i="21"/>
  <c r="H7" i="21"/>
  <c r="G7" i="21"/>
  <c r="F7" i="21"/>
  <c r="D7" i="21"/>
  <c r="C7" i="21"/>
  <c r="I10" i="22"/>
  <c r="F10" i="22"/>
  <c r="E10" i="22"/>
  <c r="D10" i="22"/>
  <c r="C10" i="22"/>
  <c r="H9" i="22"/>
  <c r="G9" i="22"/>
  <c r="F9" i="22"/>
  <c r="D9" i="22"/>
  <c r="C9" i="22"/>
  <c r="I8" i="22"/>
  <c r="F8" i="22"/>
  <c r="E8" i="22"/>
  <c r="D8" i="22"/>
  <c r="C8" i="22"/>
  <c r="H7" i="22"/>
  <c r="G7" i="22"/>
  <c r="F7" i="22"/>
  <c r="D7" i="22"/>
  <c r="C7" i="22"/>
  <c r="B7" i="21"/>
  <c r="H4" i="23"/>
  <c r="H3" i="23"/>
  <c r="G3" i="23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G4" i="21" s="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G4" i="22" s="1"/>
  <c r="F6" i="15"/>
  <c r="N6" i="15"/>
  <c r="V6" i="15"/>
  <c r="AD6" i="15"/>
  <c r="J7" i="15"/>
  <c r="R7" i="15"/>
  <c r="Z7" i="15"/>
  <c r="G6" i="15"/>
  <c r="O6" i="15"/>
  <c r="W6" i="15"/>
  <c r="K7" i="22" l="1"/>
  <c r="C10" i="21"/>
  <c r="B7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<sst xmlns="http://schemas.openxmlformats.org/spreadsheetml/2006/main" count="112" uniqueCount="89">
  <si>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</si>
  <si>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</si>
  <si>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</si>
  <si>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</si>
  <si>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</si>
  <si>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</si>
  <si>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</si>
  <si>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</si>
  <si>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</si>
  <si>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</si>
  <si>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</si>
  <si>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</si>
  <si>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</si>
  <si>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</si>
  <si>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</si>
  <si>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</si>
  <si>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</si>
  <si>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</si>
  <si>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</si>
  <si>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</si>
  <si>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</si>
  <si>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</si>
  <si>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</si>
  <si>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</si>
  <si>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</si>
  <si>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</si>
  <si>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</si>
  <si>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</si>
  <si>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</si>
  <si>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</si>
  <si>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</si>
  <si>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</si>
  <si>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</si>
  <si>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</si>
  <si>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</si>
  <si>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</si>
  <si>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</si>
  <si>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</si>
  <si>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</si>
  <si>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</si>
  <si>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</si>
  <si>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</si>
  <si>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</si>
  <si>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</si>
  <si>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</si>
  <si>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</si>
  <si>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</si>
  <si>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</si>
  <si>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</si>
  <si>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</si>
  <si>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</si>
  <si>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</si>
  <si>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</si>
  <si>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</si>
  <si>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</si>
  <si>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</si>
  <si>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</si>
  <si>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</si>
  <si>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</si>
  <si>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</si>
  <si>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</si>
  <si>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</si>
  <si>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</si>
  <si>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</si>
  <si>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</si>
  <si>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 - All Regions/Each Period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</si>
  <si>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</si>
  <si>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</si>
  <si>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</si>
  <si>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</si>
  <si>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</si>
  <si>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</si>
  <si>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</si>
  <si>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</si>
  <si>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Other_indexes</t>
  </si>
  <si>
    <t>ENV</t>
  </si>
  <si>
    <t>*CO2*,-*CO2S</t>
  </si>
  <si>
    <t>Pset_PN</t>
  </si>
  <si>
    <t>T-A*INT*,T-NAV*</t>
  </si>
  <si>
    <t>~TFM_INS</t>
  </si>
  <si>
    <t>TimeSlice</t>
  </si>
  <si>
    <t>Attribute</t>
  </si>
  <si>
    <t>N</t>
  </si>
  <si>
    <t>COM_BNDNET</t>
  </si>
  <si>
    <t>PWRCO2N</t>
  </si>
  <si>
    <t>UC_FLO</t>
  </si>
  <si>
    <t>UC_COMNET</t>
  </si>
  <si>
    <t>UC_RHSRTS</t>
  </si>
  <si>
    <t>UC_RHSTS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</si>
</sst>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???,???.00"/>
    <numFmt numFmtId="165" formatCode="#,##0.0000"/>
  </numFmts>
  <fonts count="1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23">
    <xf numFmtId="0" fontId="0" fillId="0" borderId="0"/>
    <xf numFmtId="43" fontId="4" fillId="0" borderId="0" applyFont="0" applyFill="0" applyBorder="0" applyAlignment="0" applyProtection="0"/>
    <xf numFmtId="0" fontId="5" fillId="0" borderId="0"/>
    <xf numFmtId="49" fontId="7" fillId="0" borderId="6" applyNumberFormat="0" applyFont="0" applyFill="0" applyBorder="0" applyProtection="0">
      <alignment horizontal="left" vertical="center" indent="5"/>
    </xf>
    <xf numFmtId="4" fontId="8" fillId="0" borderId="3" applyFill="0" applyBorder="0" applyProtection="0">
      <alignment horizontal="right"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4" fillId="0" borderId="0"/>
    <xf numFmtId="164" fontId="10" fillId="0" borderId="0" applyNumberFormat="0" applyProtection="0">
      <alignment horizontal="center" vertical="center"/>
    </xf>
    <xf numFmtId="0" fontId="6" fillId="0" borderId="0"/>
    <xf numFmtId="0" fontId="13" fillId="0" borderId="0"/>
    <xf numFmtId="4" fontId="7" fillId="0" borderId="4" applyFill="0" applyBorder="0" applyProtection="0">
      <alignment horizontal="right" vertical="center"/>
    </xf>
    <xf numFmtId="0" fontId="7" fillId="0" borderId="4" applyNumberFormat="0" applyFill="0" applyAlignment="0" applyProtection="0"/>
    <xf numFmtId="0" fontId="11" fillId="4" borderId="0" applyNumberFormat="0" applyFont="0" applyBorder="0" applyAlignment="0" applyProtection="0"/>
    <xf numFmtId="165" fontId="7" fillId="5" borderId="4" applyNumberFormat="0" applyFont="0" applyBorder="0" applyAlignment="0" applyProtection="0">
      <alignment horizontal="right" vertical="center"/>
    </xf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/>
    <xf numFmtId="0" fontId="12" fillId="0" borderId="7">
      <alignment horizontal="center"/>
      <protection hidden="1"/>
    </xf>
    <xf numFmtId="0" fontId="14" fillId="0" borderId="0"/>
  </cellStyleXfs>
  <cellXfs count="20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15" fillId="0" borderId="0" xfId="22" applyFont="1"/>
    <xf numFmtId="0" fontId="1" fillId="6" borderId="0" xfId="0" applyFont="1" applyFill="1"/>
    <xf numFmtId="0" fontId="1" fillId="7" borderId="0" xfId="0" applyFont="1" applyFill="1"/>
    <xf numFmtId="0" fontId="1" fillId="0" borderId="0" xfId="0" applyFont="1"/>
    <xf numFmtId="0" fontId="1" fillId="0" borderId="2" xfId="0" applyFont="1" applyFill="1" applyBorder="1"/>
    <xf numFmtId="0" fontId="16" fillId="0" borderId="0" xfId="0" applyFont="1"/>
    <xf numFmtId="0" fontId="1" fillId="8" borderId="1" xfId="0" applyFont="1" applyFill="1" applyBorder="1"/>
    <xf numFmtId="0" fontId="1" fillId="9" borderId="1" xfId="0" applyFont="1" applyFill="1" applyBorder="1"/>
    <xf numFmtId="1" fontId="0" fillId="0" borderId="0" xfId="0" applyNumberFormat="1"/>
  </cellXfs>
  <cellStyles count="23">
    <cellStyle name="5x indented GHG Textfiels" xfId="3" xr:uid="{5F614CE9-C529-4323-B893-6D57470EC2CB}"/>
    <cellStyle name="Bold GHG Numbers (0.00)" xfId="4" xr:uid="{68EF4BBB-3F5E-4C7B-A333-BF2B223F0AF2}"/>
    <cellStyle name="Comma 2" xfId="6" xr:uid="{45EC7F75-5971-4A67-99AE-46A786A4824E}"/>
    <cellStyle name="Comma 3" xfId="5" xr:uid="{0331CDB1-DECC-41EC-B3B5-481D8EACFB12}"/>
    <cellStyle name="Comma 4" xfId="1" xr:uid="{4112398A-E0AE-44FA-840D-DDB0ECD5CBA7}"/>
    <cellStyle name="Headline" xfId="7" xr:uid="{F2DBD301-D93A-447C-B722-3FCEB410498B}"/>
    <cellStyle name="Normal" xfId="0" builtinId="0"/>
    <cellStyle name="Normal 2" xfId="8" xr:uid="{6BB3809B-0473-4301-9DED-844B16EBF49C}"/>
    <cellStyle name="Normal 3" xfId="9" xr:uid="{D7E8D459-B7E0-46E9-A91C-56BEF2B349C4}"/>
    <cellStyle name="Normal 4" xfId="10" xr:uid="{705C4985-72DF-4B7B-B10A-44F5C39E93A4}"/>
    <cellStyle name="Normal 5" xfId="11" xr:uid="{9BF633D5-75DD-479D-8E44-A798DD7761EB}"/>
    <cellStyle name="Normal 6" xfId="12" xr:uid="{D9D2F9CA-BE05-4718-A5D3-63A1935E4B13}"/>
    <cellStyle name="Normal 7" xfId="13" xr:uid="{4A3BD780-B7E2-4620-A3B8-6D7B9E1827CF}"/>
    <cellStyle name="Normal 8" xfId="2" xr:uid="{9CC4C1C2-B822-43DD-AB50-FD4B95F81E3C}"/>
    <cellStyle name="Normal GHG Numbers (0.00)" xfId="14" xr:uid="{4315B456-6133-4E7F-BC4E-BBFBBC638BBD}"/>
    <cellStyle name="Normal GHG whole table" xfId="15" xr:uid="{DF8CE107-6695-4608-ABF3-0494C7C964D1}"/>
    <cellStyle name="Normal GHG-Shade" xfId="16" xr:uid="{BD5DD806-3F9F-4E18-99B5-069CE81720E5}"/>
    <cellStyle name="Normale_Scen_UC_IND-StrucConst" xfId="22" xr:uid="{56158688-7618-4212-9F2C-9232870CA79E}"/>
    <cellStyle name="Pattern" xfId="17" xr:uid="{AC0EDCCE-B1F9-45AB-869D-CA5D006518BB}"/>
    <cellStyle name="Percent 2" xfId="19" xr:uid="{547E6AB8-D3E5-4C0F-805D-1937ED9F3A63}"/>
    <cellStyle name="Percent 3" xfId="18" xr:uid="{23D222AE-343A-457F-A1FD-B43B57A84710}"/>
    <cellStyle name="Standard_FI00EU01" xfId="20" xr:uid="{903D7139-E6CF-4740-91F4-72E0B651DE19}"/>
    <cellStyle name="Year" xfId="21" xr:uid="{CD1A0EA4-F055-4F94-BF93-2BA7A88873D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x14ac:dyDescent="0.2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25">
      <c r="A4" s="1">
        <v>1</v>
      </c>
    </row>
    <row r="5" spans="1:30" x14ac:dyDescent="0.2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32</v>
      </c>
      <c r="B10" s="4" t="s">
        <v>33</v>
      </c>
    </row>
    <row r="11" spans="1:30" x14ac:dyDescent="0.25">
      <c r="A11" s="5" t="s">
        <v>34</v>
      </c>
      <c r="B11" s="5" t="s">
        <v>26</v>
      </c>
    </row>
    <row r="12" spans="1:30" x14ac:dyDescent="0.25">
      <c r="A12" s="6" t="s">
        <v>35</v>
      </c>
      <c r="B12" s="6" t="s">
        <v>25</v>
      </c>
    </row>
    <row r="13" spans="1:30" x14ac:dyDescent="0.25">
      <c r="A13" s="6" t="s">
        <v>36</v>
      </c>
      <c r="B13" s="6" t="s">
        <v>24</v>
      </c>
    </row>
    <row r="14" spans="1:30" x14ac:dyDescent="0.25">
      <c r="A14" s="6" t="s">
        <v>37</v>
      </c>
      <c r="B14" s="6" t="s">
        <v>23</v>
      </c>
    </row>
    <row r="15" spans="1:30" x14ac:dyDescent="0.25">
      <c r="A15" s="6" t="s">
        <v>38</v>
      </c>
      <c r="B15" s="6" t="s">
        <v>22</v>
      </c>
    </row>
    <row r="16" spans="1:30" x14ac:dyDescent="0.25">
      <c r="A16" s="6" t="s">
        <v>39</v>
      </c>
      <c r="B16" s="6" t="s">
        <v>21</v>
      </c>
    </row>
    <row r="17" spans="1:2" x14ac:dyDescent="0.25">
      <c r="A17" s="6" t="s">
        <v>40</v>
      </c>
      <c r="B17" s="6" t="s">
        <v>20</v>
      </c>
    </row>
    <row r="18" spans="1:2" x14ac:dyDescent="0.25">
      <c r="A18" s="6" t="s">
        <v>41</v>
      </c>
      <c r="B18" s="6" t="s">
        <v>19</v>
      </c>
    </row>
    <row r="19" spans="1:2" x14ac:dyDescent="0.25">
      <c r="A19" s="6" t="s">
        <v>42</v>
      </c>
      <c r="B19" s="6" t="s">
        <v>18</v>
      </c>
    </row>
    <row r="20" spans="1:2" x14ac:dyDescent="0.25">
      <c r="A20" s="6" t="s">
        <v>43</v>
      </c>
      <c r="B20" s="6" t="s">
        <v>17</v>
      </c>
    </row>
    <row r="21" spans="1:2" x14ac:dyDescent="0.25">
      <c r="A21" s="6" t="s">
        <v>44</v>
      </c>
      <c r="B21" s="6" t="s">
        <v>16</v>
      </c>
    </row>
    <row r="22" spans="1:2" x14ac:dyDescent="0.25">
      <c r="A22" s="6" t="s">
        <v>45</v>
      </c>
      <c r="B22" s="6" t="s">
        <v>15</v>
      </c>
    </row>
    <row r="23" spans="1:2" x14ac:dyDescent="0.25">
      <c r="A23" s="6" t="s">
        <v>46</v>
      </c>
      <c r="B23" s="6" t="s">
        <v>14</v>
      </c>
    </row>
    <row r="24" spans="1:2" x14ac:dyDescent="0.25">
      <c r="A24" s="6" t="s">
        <v>47</v>
      </c>
      <c r="B24" s="6" t="s">
        <v>13</v>
      </c>
    </row>
    <row r="25" spans="1:2" x14ac:dyDescent="0.25">
      <c r="A25" s="6" t="s">
        <v>48</v>
      </c>
      <c r="B25" s="6" t="s">
        <v>12</v>
      </c>
    </row>
    <row r="26" spans="1:2" x14ac:dyDescent="0.25">
      <c r="A26" s="6" t="s">
        <v>49</v>
      </c>
      <c r="B26" s="6" t="s">
        <v>11</v>
      </c>
    </row>
    <row r="27" spans="1:2" x14ac:dyDescent="0.25">
      <c r="A27" s="6" t="s">
        <v>50</v>
      </c>
      <c r="B27" s="6" t="s">
        <v>10</v>
      </c>
    </row>
    <row r="28" spans="1:2" x14ac:dyDescent="0.25">
      <c r="A28" s="6" t="s">
        <v>51</v>
      </c>
      <c r="B28" s="6" t="s">
        <v>9</v>
      </c>
    </row>
    <row r="29" spans="1:2" x14ac:dyDescent="0.25">
      <c r="A29" s="6" t="s">
        <v>52</v>
      </c>
      <c r="B29" s="6" t="s">
        <v>8</v>
      </c>
    </row>
    <row r="30" spans="1:2" x14ac:dyDescent="0.25">
      <c r="A30" s="6" t="s">
        <v>53</v>
      </c>
      <c r="B30" s="6" t="s">
        <v>7</v>
      </c>
    </row>
    <row r="31" spans="1:2" x14ac:dyDescent="0.25">
      <c r="A31" s="6" t="s">
        <v>54</v>
      </c>
      <c r="B31" s="6" t="s">
        <v>6</v>
      </c>
    </row>
    <row r="32" spans="1:2" x14ac:dyDescent="0.25">
      <c r="A32" s="6" t="s">
        <v>55</v>
      </c>
      <c r="B32" s="6" t="s">
        <v>5</v>
      </c>
    </row>
    <row r="33" spans="1:2" x14ac:dyDescent="0.25">
      <c r="A33" s="6" t="s">
        <v>56</v>
      </c>
      <c r="B33" s="6" t="s">
        <v>4</v>
      </c>
    </row>
    <row r="34" spans="1:2" x14ac:dyDescent="0.25">
      <c r="A34" s="6" t="s">
        <v>57</v>
      </c>
      <c r="B34" s="6" t="s">
        <v>3</v>
      </c>
    </row>
    <row r="35" spans="1:2" x14ac:dyDescent="0.25">
      <c r="A35" s="6" t="s">
        <v>58</v>
      </c>
      <c r="B35" s="6" t="s">
        <v>2</v>
      </c>
    </row>
    <row r="36" spans="1:2" x14ac:dyDescent="0.25">
      <c r="A36" s="6" t="s">
        <v>59</v>
      </c>
      <c r="B36" s="6" t="s">
        <v>1</v>
      </c>
    </row>
    <row r="37" spans="1:2" x14ac:dyDescent="0.2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dimension ref="A1:R17"/>
  <sheetViews>
    <sheetView tabSelected="1" workbookViewId="0">
      <selection activeCell="K19" sqref="K19"/>
    </sheetView>
  </sheetViews>
  <sheetFormatPr defaultRowHeight="15" x14ac:dyDescent="0.25"/>
  <cols>
    <col min="1" max="1" width="9.140625" style="8"/>
    <col min="2" max="2" width="14" style="8" bestFit="1" customWidth="1"/>
    <col min="3" max="3" width="21.7109375" style="8" bestFit="1" customWidth="1"/>
    <col min="4" max="4" width="21.7109375" style="8" customWidth="1"/>
    <col min="5" max="5" width="16.42578125" style="8" bestFit="1" customWidth="1"/>
    <col min="6" max="13" width="9.140625" style="8"/>
    <col min="14" max="14" width="10.5703125" style="8" bestFit="1" customWidth="1"/>
    <col min="15" max="15" width="12" style="8" bestFit="1" customWidth="1"/>
    <col min="16" max="16384" width="9.140625" style="8"/>
  </cols>
  <sheetData>
    <row r="1" spans="1:18" x14ac:dyDescent="0.25">
      <c r="A1"/>
      <c r="B1"/>
      <c r="C1"/>
      <c r="E1"/>
      <c r="F1"/>
      <c r="G1"/>
      <c r="H1"/>
      <c r="I1"/>
      <c r="J1"/>
      <c r="K1"/>
      <c r="L1"/>
      <c r="M1"/>
      <c r="N1"/>
      <c r="O1"/>
      <c r="P1"/>
      <c r="Q1"/>
      <c r="R1"/>
    </row>
    <row r="2" spans="1:18" x14ac:dyDescent="0.25">
      <c r="A2"/>
      <c r="B2"/>
      <c r="C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 spans="1:18" x14ac:dyDescent="0.25">
      <c r="A3"/>
      <c r="B3"/>
      <c r="C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 spans="1:18" x14ac:dyDescent="0.25">
      <c r="A4"/>
      <c r="B4" t="s">
        <v>61</v>
      </c>
      <c r="C4" s="8" t="str">
        <f xml:space="preserve"> _xlfn.TEXTJOIN("_",TRUE,"UC","NetZero","CO2","2050","LAM")</f>
        <v>UC_NetZero_CO2_2050_LAM</v>
      </c>
      <c r="F4"/>
      <c r="G4"/>
      <c r="H4"/>
      <c r="I4"/>
      <c r="J4"/>
      <c r="K4"/>
      <c r="L4"/>
      <c r="M4"/>
      <c r="N4"/>
      <c r="O4"/>
      <c r="P4"/>
      <c r="Q4"/>
      <c r="R4"/>
    </row>
    <row r="5" spans="1:18" x14ac:dyDescent="0.25">
      <c r="A5"/>
      <c r="B5" t="s">
        <v>66</v>
      </c>
      <c r="C5" t="str">
        <f xml:space="preserve"> _xlfn.TEXTJOIN(" ",TRUE,"Net Zero CO2 by 2050 - LAM")</f>
        <v>Net Zero CO2 by 2050 - LAM</v>
      </c>
      <c r="F5"/>
      <c r="G5"/>
      <c r="H5"/>
      <c r="I5"/>
      <c r="J5"/>
      <c r="K5"/>
      <c r="L5"/>
      <c r="M5"/>
      <c r="N5"/>
      <c r="O5"/>
      <c r="P5"/>
      <c r="Q5"/>
      <c r="R5"/>
    </row>
    <row r="6" spans="1:18" x14ac:dyDescent="0.25">
      <c r="B6" s="8" t="s">
        <v>72</v>
      </c>
      <c r="C6" s="8">
        <v>2025</v>
      </c>
      <c r="D6" s="8">
        <v>2030</v>
      </c>
      <c r="E6" s="8">
        <v>2050</v>
      </c>
      <c r="F6" s="8">
        <v>0</v>
      </c>
    </row>
    <row r="7" spans="1:18" x14ac:dyDescent="0.25">
      <c r="B7" s="8" t="s">
        <v>67</v>
      </c>
      <c r="C7">
        <v>25989</v>
      </c>
      <c r="D7">
        <v>11970</v>
      </c>
      <c r="E7" s="8">
        <v>0</v>
      </c>
      <c r="F7" s="8">
        <v>5</v>
      </c>
    </row>
    <row r="8" spans="1:18" x14ac:dyDescent="0.25">
      <c r="B8" s="8" t="s">
        <v>77</v>
      </c>
      <c r="C8" s="8" t="s">
        <v>78</v>
      </c>
      <c r="D8" s="8" t="str">
        <f>C8</f>
        <v>T-A*INT*,T-NAV*</v>
      </c>
      <c r="E8" s="8" t="str">
        <f>D8</f>
        <v>T-A*INT*,T-NAV*</v>
      </c>
    </row>
    <row r="9" spans="1:18" x14ac:dyDescent="0.25">
      <c r="B9" s="8" t="s">
        <v>62</v>
      </c>
      <c r="C9" s="8" t="s">
        <v>76</v>
      </c>
      <c r="D9" s="8" t="str">
        <f t="shared" ref="D9:E12" si="0">C9</f>
        <v>*CO2*,-*CO2S</v>
      </c>
      <c r="E9" s="8" t="str">
        <f t="shared" si="0"/>
        <v>*CO2*,-*CO2S</v>
      </c>
    </row>
    <row r="10" spans="1:18" x14ac:dyDescent="0.25">
      <c r="B10" s="8" t="s">
        <v>71</v>
      </c>
      <c r="C10" s="8" t="s">
        <v>75</v>
      </c>
      <c r="D10" s="8" t="str">
        <f t="shared" si="0"/>
        <v>ENV</v>
      </c>
      <c r="E10" s="8" t="str">
        <f t="shared" si="0"/>
        <v>ENV</v>
      </c>
    </row>
    <row r="11" spans="1:18" x14ac:dyDescent="0.25">
      <c r="B11" s="8" t="s">
        <v>74</v>
      </c>
    </row>
    <row r="12" spans="1:18" x14ac:dyDescent="0.25">
      <c r="B12" s="8" t="s">
        <v>0</v>
      </c>
      <c r="C12" s="8" t="s">
        <v>68</v>
      </c>
      <c r="D12" s="8" t="str">
        <f t="shared" si="0"/>
        <v>UP</v>
      </c>
      <c r="E12" s="8" t="str">
        <f t="shared" ref="E12" si="1">D12</f>
        <v>UP</v>
      </c>
    </row>
    <row r="13" spans="1:18" x14ac:dyDescent="0.25">
      <c r="B13" s="8" t="s">
        <v>85</v>
      </c>
      <c r="C13" s="8">
        <v>-1</v>
      </c>
      <c r="D13" s="8">
        <f t="shared" ref="D13:E13" si="2">C13</f>
        <v>-1</v>
      </c>
      <c r="E13" s="8">
        <f t="shared" si="2"/>
        <v>-1</v>
      </c>
    </row>
    <row r="14" spans="1:18" x14ac:dyDescent="0.25">
      <c r="A14"/>
      <c r="B14" t="s">
        <v>86</v>
      </c>
      <c r="C14">
        <v>1</v>
      </c>
      <c r="D14" s="8">
        <f t="shared" ref="D14:E14" si="3">C14</f>
        <v>1</v>
      </c>
      <c r="E14" s="8">
        <f t="shared" si="3"/>
        <v>1</v>
      </c>
      <c r="F14"/>
      <c r="G14"/>
      <c r="H14"/>
      <c r="I14"/>
      <c r="J14"/>
      <c r="K14"/>
      <c r="L14"/>
      <c r="M14"/>
      <c r="N14"/>
      <c r="O14"/>
      <c r="P14"/>
      <c r="Q14"/>
      <c r="R14"/>
    </row>
    <row r="15" spans="1:18" x14ac:dyDescent="0.25">
      <c r="A15"/>
      <c r="B15"/>
      <c r="C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 spans="1:18" x14ac:dyDescent="0.25">
      <c r="A16"/>
      <c r="B16"/>
      <c r="C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18" x14ac:dyDescent="0.25">
      <c r="A17"/>
      <c r="B17"/>
      <c r="C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dimension ref="A1:K13"/>
  <sheetViews>
    <sheetView workbookViewId="0">
      <selection activeCell="J13" sqref="J13"/>
    </sheetView>
  </sheetViews>
  <sheetFormatPr defaultRowHeight="15" x14ac:dyDescent="0.25"/>
  <cols>
    <col min="1" max="1" width="9.140625" style="8"/>
    <col min="2" max="2" width="28.28515625" style="8" bestFit="1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8.85546875" style="8" bestFit="1" customWidth="1"/>
    <col min="8" max="8" width="12.42578125" style="8" bestFit="1" customWidth="1"/>
    <col min="9" max="9" width="8.28515625" style="8" bestFit="1" customWidth="1"/>
    <col min="10" max="10" width="12" style="8" bestFit="1" customWidth="1"/>
    <col min="11" max="11" width="27.28515625" style="8" bestFit="1" customWidth="1"/>
    <col min="12" max="16384" width="9.140625" style="8"/>
  </cols>
  <sheetData>
    <row r="1" spans="1:11" x14ac:dyDescent="0.25">
      <c r="A1" s="8" t="s">
        <v>64</v>
      </c>
    </row>
    <row r="2" spans="1:11" x14ac:dyDescent="0.25">
      <c r="B2" s="11" t="str">
        <f>"~UC_Sets: R_E: "  &amp; _xlfn.TEXTJOIN(",",TRUE,Regions!C3)</f>
        <v>~UC_Sets: R_E: IE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86</v>
      </c>
      <c r="I5" s="14" t="s">
        <v>85</v>
      </c>
      <c r="J5" s="10" t="s">
        <v>87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15"/>
    </row>
    <row r="7" spans="1:11" x14ac:dyDescent="0.25">
      <c r="B7" s="8" t="str">
        <f>VLOOKUP(B$5, config!$B$4:$F$14,2,FALSE) &amp; "_Single"</f>
        <v>UC_NetZero_CO2_2050_LAM_Single</v>
      </c>
      <c r="C7" s="8" t="str">
        <f>VLOOKUP(C$5, config!$B$4:$F$14,2,FALSE)</f>
        <v>*CO2*,-*CO2S</v>
      </c>
      <c r="D7" s="8" t="str">
        <f>VLOOKUP(D$5, config!$B$4:$F$14,2,FALSE)</f>
        <v>ENV</v>
      </c>
      <c r="F7" s="8">
        <f>VLOOKUP(F$5, config!$B$4:$F$14,2,FALSE)</f>
        <v>2025</v>
      </c>
      <c r="G7" s="8" t="str">
        <f>VLOOKUP(G$5, config!$B$4:$F$14,2,FALSE)</f>
        <v>UP</v>
      </c>
      <c r="H7" s="8">
        <f>VLOOKUP(H$5, config!$B$4:$F$14,2,FALSE)</f>
        <v>1</v>
      </c>
      <c r="J7" s="8">
        <f>VLOOKUP("Value", config!$B$4:$F$14,2,FALSE)</f>
        <v>25989</v>
      </c>
      <c r="K7" s="8" t="str">
        <f>VLOOKUP(K$5, config!$B$4:$F$14,2,FALSE) &amp; " - Single"</f>
        <v>Net Zero CO2 by 2050 - LAM - Single</v>
      </c>
    </row>
    <row r="8" spans="1:11" x14ac:dyDescent="0.25">
      <c r="C8" s="8" t="str">
        <f>VLOOKUP(C$5, config!$B$4:$F$14,2,FALSE)</f>
        <v>*CO2*,-*CO2S</v>
      </c>
      <c r="D8" s="8" t="str">
        <f>VLOOKUP(D$5, config!$B$4:$F$14,2,FALSE)</f>
        <v>ENV</v>
      </c>
      <c r="E8" s="8" t="str">
        <f>VLOOKUP(E$5, config!$B$4:$F$14,2,FALSE)</f>
        <v>T-A*INT*,T-NAV*</v>
      </c>
      <c r="F8" s="8">
        <f>VLOOKUP(F$5, config!$B$4:$F$14,2,FALSE)</f>
        <v>2025</v>
      </c>
      <c r="I8" s="8">
        <f>VLOOKUP(I$5, config!$B$4:$F$14,2,FALSE)</f>
        <v>-1</v>
      </c>
    </row>
    <row r="9" spans="1:11" x14ac:dyDescent="0.25">
      <c r="C9" s="8" t="str">
        <f>VLOOKUP(C$5, config!$B$4:$F$14,3,FALSE)</f>
        <v>*CO2*,-*CO2S</v>
      </c>
      <c r="D9" s="8" t="str">
        <f>VLOOKUP(D$5, config!$B$4:$F$14,3,FALSE)</f>
        <v>ENV</v>
      </c>
      <c r="F9" s="8">
        <f>VLOOKUP(F$5, config!$B$4:$F$14,3,FALSE)</f>
        <v>2030</v>
      </c>
      <c r="G9" s="8" t="str">
        <f>VLOOKUP(G$5, config!$B$4:$F$14,3,FALSE)</f>
        <v>UP</v>
      </c>
      <c r="H9" s="8">
        <f>VLOOKUP(H$5, config!$B$4:$F$14,3,FALSE)</f>
        <v>1</v>
      </c>
      <c r="J9" s="8">
        <f>VLOOKUP("Value", config!$B$4:$F$14,3,FALSE)</f>
        <v>11970</v>
      </c>
    </row>
    <row r="10" spans="1:11" x14ac:dyDescent="0.25">
      <c r="C10" s="8" t="str">
        <f>VLOOKUP(C$5, config!$B$4:$F$14,3,FALSE)</f>
        <v>*CO2*,-*CO2S</v>
      </c>
      <c r="D10" s="8" t="str">
        <f>VLOOKUP(D$5, config!$B$4:$F$14,3,FALSE)</f>
        <v>ENV</v>
      </c>
      <c r="E10" s="8" t="str">
        <f>VLOOKUP(E$5, config!$B$4:$F$14,3,FALSE)</f>
        <v>T-A*INT*,T-NAV*</v>
      </c>
      <c r="F10" s="8">
        <f>VLOOKUP(F$5, config!$B$4:$F$14,3,FALSE)</f>
        <v>2030</v>
      </c>
      <c r="I10" s="8">
        <f>VLOOKUP(I$5, config!$B$4:$F$14,3,FALSE)</f>
        <v>-1</v>
      </c>
    </row>
    <row r="11" spans="1:11" x14ac:dyDescent="0.25">
      <c r="C11" s="8" t="str">
        <f>VLOOKUP(C$5, config!$B$4:$F$14,4,FALSE)</f>
        <v>*CO2*,-*CO2S</v>
      </c>
      <c r="D11" s="8" t="str">
        <f>VLOOKUP(D$5, config!$B$4:$F$14,4,FALSE)</f>
        <v>ENV</v>
      </c>
      <c r="F11" s="8">
        <f>VLOOKUP(F$5, config!$B$4:$F$14,4,FALSE)</f>
        <v>2050</v>
      </c>
      <c r="G11" s="8" t="str">
        <f>VLOOKUP(G$5, config!$B$4:$F$14,4,FALSE)</f>
        <v>UP</v>
      </c>
      <c r="H11" s="8">
        <f>VLOOKUP(H$5, config!$B$4:$F$14,4,FALSE)</f>
        <v>1</v>
      </c>
      <c r="J11" s="8">
        <f>VLOOKUP("Value", config!$B$4:$F$14,4,FALSE)</f>
        <v>0</v>
      </c>
    </row>
    <row r="12" spans="1:11" x14ac:dyDescent="0.25">
      <c r="C12" s="8" t="str">
        <f>VLOOKUP(C$5, config!$B$4:$F$14,4,FALSE)</f>
        <v>*CO2*,-*CO2S</v>
      </c>
      <c r="D12" s="8" t="str">
        <f>VLOOKUP(D$5, config!$B$4:$F$14,4,FALSE)</f>
        <v>ENV</v>
      </c>
      <c r="E12" s="8" t="str">
        <f>VLOOKUP(E$5, config!$B$4:$F$14,4,FALSE)</f>
        <v>T-A*INT*,T-NAV*</v>
      </c>
      <c r="F12" s="8">
        <f>VLOOKUP(F$5, config!$B$4:$F$14,4,FALSE)</f>
        <v>2050</v>
      </c>
      <c r="I12" s="8">
        <f>VLOOKUP(I$5, config!$B$4:$F$14,4,FALSE)</f>
        <v>-1</v>
      </c>
    </row>
    <row r="13" spans="1:11" x14ac:dyDescent="0.25">
      <c r="F13" s="8">
        <f>VLOOKUP(F$5, config!$B$4:$F$14,5,FALSE)</f>
        <v>0</v>
      </c>
      <c r="J13" s="8">
        <f>VLOOKUP("Value", config!$B$4:$F$14,5,FALSE)</f>
        <v>5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dimension ref="A1:K13"/>
  <sheetViews>
    <sheetView workbookViewId="0">
      <selection activeCell="J13" sqref="J13"/>
    </sheetView>
  </sheetViews>
  <sheetFormatPr defaultRowHeight="15" x14ac:dyDescent="0.25"/>
  <cols>
    <col min="1" max="1" width="9.140625" style="8"/>
    <col min="2" max="2" width="27.42578125" style="8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8.85546875" style="8" bestFit="1" customWidth="1"/>
    <col min="8" max="8" width="12.42578125" style="8" bestFit="1" customWidth="1"/>
    <col min="9" max="9" width="8.28515625" style="8" bestFit="1" customWidth="1"/>
    <col min="10" max="10" width="10.7109375" style="8" bestFit="1" customWidth="1"/>
    <col min="11" max="11" width="26.5703125" style="8" bestFit="1" customWidth="1"/>
    <col min="12" max="16384" width="9.140625" style="8"/>
  </cols>
  <sheetData>
    <row r="1" spans="1:11" x14ac:dyDescent="0.25">
      <c r="A1" s="8" t="s">
        <v>65</v>
      </c>
    </row>
    <row r="2" spans="1:11" x14ac:dyDescent="0.2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86</v>
      </c>
      <c r="I5" s="14" t="s">
        <v>85</v>
      </c>
      <c r="J5" s="10" t="s">
        <v>88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9"/>
    </row>
    <row r="7" spans="1:11" x14ac:dyDescent="0.25">
      <c r="B7" s="8" t="str">
        <f>VLOOKUP(B$5, config!$B$4:$F$14,2,FALSE) &amp; "_Multi"</f>
        <v>UC_NetZero_CO2_2050_LAM_Multi</v>
      </c>
      <c r="C7" s="8" t="str">
        <f>VLOOKUP(C$5, config!$B$4:$F$14,2,FALSE)</f>
        <v>*CO2*,-*CO2S</v>
      </c>
      <c r="D7" s="8" t="str">
        <f>VLOOKUP(D$5, config!$B$4:$F$14,2,FALSE)</f>
        <v>ENV</v>
      </c>
      <c r="F7" s="8">
        <f>VLOOKUP(F$5, config!$B$4:$F$14,2,FALSE)</f>
        <v>2025</v>
      </c>
      <c r="G7" s="8" t="str">
        <f>VLOOKUP(G$5, config!$B$4:$F$14,2,FALSE)</f>
        <v>UP</v>
      </c>
      <c r="H7" s="8">
        <f>VLOOKUP(H$5, config!$B$4:$F$14,2,FALSE)</f>
        <v>1</v>
      </c>
      <c r="J7" s="8">
        <f>VLOOKUP("Value", config!$B$4:$F$14,2,FALSE)</f>
        <v>25989</v>
      </c>
      <c r="K7" s="8" t="str">
        <f>VLOOKUP(K$5, config!$B$4:$F$14,2,FALSE) &amp; " - Multi"</f>
        <v>Net Zero CO2 by 2050 - LAM - Multi</v>
      </c>
    </row>
    <row r="8" spans="1:11" x14ac:dyDescent="0.25">
      <c r="C8" s="8" t="str">
        <f>VLOOKUP(C$5, config!$B$4:$F$14,2,FALSE)</f>
        <v>*CO2*,-*CO2S</v>
      </c>
      <c r="D8" s="8" t="str">
        <f>VLOOKUP(D$5, config!$B$4:$F$14,2,FALSE)</f>
        <v>ENV</v>
      </c>
      <c r="E8" s="8" t="str">
        <f>VLOOKUP(E$5, config!$B$4:$F$14,2,FALSE)</f>
        <v>T-A*INT*,T-NAV*</v>
      </c>
      <c r="F8" s="8">
        <f>VLOOKUP(F$5, config!$B$4:$F$14,2,FALSE)</f>
        <v>2025</v>
      </c>
      <c r="I8" s="8">
        <f>VLOOKUP(I$5, config!$B$4:$F$14,2,FALSE)</f>
        <v>-1</v>
      </c>
    </row>
    <row r="9" spans="1:11" x14ac:dyDescent="0.25">
      <c r="C9" s="8" t="str">
        <f>VLOOKUP(C$5, config!$B$4:$F$14,3,FALSE)</f>
        <v>*CO2*,-*CO2S</v>
      </c>
      <c r="D9" s="8" t="str">
        <f>VLOOKUP(D$5, config!$B$4:$F$14,3,FALSE)</f>
        <v>ENV</v>
      </c>
      <c r="F9" s="8">
        <f>VLOOKUP(F$5, config!$B$4:$F$14,3,FALSE)</f>
        <v>2030</v>
      </c>
      <c r="G9" s="8" t="str">
        <f>VLOOKUP(G$5, config!$B$4:$F$14,3,FALSE)</f>
        <v>UP</v>
      </c>
      <c r="H9" s="8">
        <f>VLOOKUP(H$5, config!$B$4:$F$14,3,FALSE)</f>
        <v>1</v>
      </c>
      <c r="J9" s="8">
        <f>VLOOKUP("Value", config!$B$4:$F$14,3,FALSE)</f>
        <v>11970</v>
      </c>
    </row>
    <row r="10" spans="1:11" x14ac:dyDescent="0.25">
      <c r="C10" s="8" t="str">
        <f>VLOOKUP(C$5, config!$B$4:$F$14,3,FALSE)</f>
        <v>*CO2*,-*CO2S</v>
      </c>
      <c r="D10" s="8" t="str">
        <f>VLOOKUP(D$5, config!$B$4:$F$14,3,FALSE)</f>
        <v>ENV</v>
      </c>
      <c r="E10" s="8" t="str">
        <f>VLOOKUP(E$5, config!$B$4:$F$14,3,FALSE)</f>
        <v>T-A*INT*,T-NAV*</v>
      </c>
      <c r="F10" s="8">
        <f>VLOOKUP(F$5, config!$B$4:$F$14,3,FALSE)</f>
        <v>2030</v>
      </c>
      <c r="I10" s="8">
        <f>VLOOKUP(I$5, config!$B$4:$F$14,3,FALSE)</f>
        <v>-1</v>
      </c>
    </row>
    <row r="11" spans="1:11" x14ac:dyDescent="0.25">
      <c r="C11" s="8" t="str">
        <f>VLOOKUP(C$5, config!$B$4:$F$14,4,FALSE)</f>
        <v>*CO2*,-*CO2S</v>
      </c>
      <c r="D11" s="8" t="str">
        <f>VLOOKUP(D$5, config!$B$4:$F$14,4,FALSE)</f>
        <v>ENV</v>
      </c>
      <c r="F11" s="8">
        <f>VLOOKUP(F$5, config!$B$4:$F$14,4,FALSE)</f>
        <v>2050</v>
      </c>
      <c r="G11" s="8" t="str">
        <f>VLOOKUP(G$5, config!$B$4:$F$14,4,FALSE)</f>
        <v>UP</v>
      </c>
      <c r="H11" s="8">
        <f>VLOOKUP(H$5, config!$B$4:$F$14,4,FALSE)</f>
        <v>1</v>
      </c>
      <c r="J11" s="8">
        <f>VLOOKUP("Value", config!$B$4:$F$14,4,FALSE)</f>
        <v>0</v>
      </c>
    </row>
    <row r="12" spans="1:11" x14ac:dyDescent="0.25">
      <c r="C12" s="8" t="str">
        <f>VLOOKUP(C$5, config!$B$4:$F$14,4,FALSE)</f>
        <v>*CO2*,-*CO2S</v>
      </c>
      <c r="D12" s="8" t="str">
        <f>VLOOKUP(D$5, config!$B$4:$F$14,4,FALSE)</f>
        <v>ENV</v>
      </c>
      <c r="E12" s="8" t="str">
        <f>VLOOKUP(E$5, config!$B$4:$F$14,4,FALSE)</f>
        <v>T-A*INT*,T-NAV*</v>
      </c>
      <c r="F12" s="8">
        <f>VLOOKUP(F$5, config!$B$4:$F$14,4,FALSE)</f>
        <v>2050</v>
      </c>
      <c r="I12" s="8">
        <f>VLOOKUP(I$5, config!$B$4:$F$14,4,FALSE)</f>
        <v>-1</v>
      </c>
    </row>
    <row r="13" spans="1:11" x14ac:dyDescent="0.25">
      <c r="F13" s="8">
        <f>VLOOKUP(F$5, config!$B$4:$F$14,5,FALSE)</f>
        <v>0</v>
      </c>
      <c r="J13" s="8">
        <f>VLOOKUP("Value", config!$B$4:$F$14,5,FALSE)</f>
        <v>5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F01-B0DB-448B-9217-DEB90E2D1CCA}">
  <dimension ref="B2:H4"/>
  <sheetViews>
    <sheetView workbookViewId="0">
      <selection activeCell="P16" sqref="P16"/>
    </sheetView>
  </sheetViews>
  <sheetFormatPr defaultRowHeight="15" x14ac:dyDescent="0.25"/>
  <cols>
    <col min="2" max="2" width="10.140625" bestFit="1" customWidth="1"/>
    <col min="4" max="4" width="13.7109375" bestFit="1" customWidth="1"/>
    <col min="5" max="5" width="5.140625" bestFit="1" customWidth="1"/>
    <col min="6" max="6" width="10.140625" bestFit="1" customWidth="1"/>
  </cols>
  <sheetData>
    <row r="2" spans="2:8" x14ac:dyDescent="0.25">
      <c r="B2" s="16" t="s">
        <v>79</v>
      </c>
      <c r="C2" s="8"/>
      <c r="D2" s="8"/>
      <c r="E2" s="8"/>
      <c r="F2" s="8"/>
      <c r="G2" s="8"/>
      <c r="H2" s="8"/>
    </row>
    <row r="3" spans="2:8" ht="15.75" thickBot="1" x14ac:dyDescent="0.3">
      <c r="B3" s="17" t="s">
        <v>80</v>
      </c>
      <c r="C3" s="17" t="s">
        <v>0</v>
      </c>
      <c r="D3" s="17" t="s">
        <v>81</v>
      </c>
      <c r="E3" s="17" t="s">
        <v>72</v>
      </c>
      <c r="F3" s="17" t="s">
        <v>62</v>
      </c>
      <c r="G3" s="18" t="str">
        <f>Regions!C3</f>
        <v>IE</v>
      </c>
      <c r="H3" s="18" t="str">
        <f>Regions!D3</f>
        <v>National</v>
      </c>
    </row>
    <row r="4" spans="2:8" x14ac:dyDescent="0.25">
      <c r="B4" s="8"/>
      <c r="C4" s="10" t="s">
        <v>82</v>
      </c>
      <c r="D4" s="8" t="s">
        <v>83</v>
      </c>
      <c r="E4" s="8">
        <v>0</v>
      </c>
      <c r="F4" s="8" t="s">
        <v>84</v>
      </c>
      <c r="G4" s="19">
        <v>-1</v>
      </c>
      <c r="H4" s="19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2021-04-13T20:29:30Z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973766505718231</vt:r8>
  </property>
</Properties>
</file>