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67A1263F-9B3A-4FCF-9957-94371555D53F}" xr6:coauthVersionLast="45" xr6:coauthVersionMax="46" xr10:uidLastSave="{00000000-0000-0000-0000-000000000000}"/>
  <bookViews>
    <workbookView xWindow="-120" yWindow="-120" windowWidth="29040" windowHeight="15840" activeTab="4" xr2:uid="{24C11528-D002-463A-994E-9F1C7B8997EB}"/>
  </bookViews>
  <sheets>
    <sheet name="AF" sheetId="30" r:id="rId1"/>
    <sheet name="Stock" sheetId="29" r:id="rId2"/>
    <sheet name="Legend" sheetId="26" r:id="rId3"/>
    <sheet name="RSDCK_share" sheetId="33" r:id="rId4"/>
    <sheet name="Apt_RSD_share" sheetId="28" r:id="rId5"/>
    <sheet name="Att_RSD_share" sheetId="31" r:id="rId6"/>
    <sheet name="Det_RSD_share" sheetId="32" r:id="rId7"/>
    <sheet name="SharesElab" sheetId="20" r:id="rId8"/>
    <sheet name="FillData" sheetId="18" r:id="rId9"/>
    <sheet name="Stock-AF-Cap2Act" sheetId="2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.DMD." localSheetId="4">#REF!</definedName>
    <definedName name="_.DMD." localSheetId="5">#REF!</definedName>
    <definedName name="_.DMD." localSheetId="6">#REF!</definedName>
    <definedName name="_.DMD." localSheetId="3">#REF!</definedName>
    <definedName name="_.DMD.">#REF!</definedName>
    <definedName name="__HDV50" localSheetId="4">#REF!</definedName>
    <definedName name="__HDV50" localSheetId="5">#REF!</definedName>
    <definedName name="__HDV50" localSheetId="6">#REF!</definedName>
    <definedName name="__HDV50" localSheetId="3">#REF!</definedName>
    <definedName name="__HDV50">#REF!</definedName>
    <definedName name="__LDV50" localSheetId="4">#REF!</definedName>
    <definedName name="__LDV50" localSheetId="5">#REF!</definedName>
    <definedName name="__LDV50" localSheetId="6">#REF!</definedName>
    <definedName name="__LDV50" localSheetId="3">#REF!</definedName>
    <definedName name="__LDV50">#REF!</definedName>
    <definedName name="_0_EST_DEMAND" localSheetId="4">#REF!</definedName>
    <definedName name="_0_EST_DEMAND" localSheetId="5">#REF!</definedName>
    <definedName name="_0_EST_DEMAND" localSheetId="6">#REF!</definedName>
    <definedName name="_0_EST_DEMAND" localSheetId="3">#REF!</definedName>
    <definedName name="_0_EST_DEMAND">#REF!</definedName>
    <definedName name="_0_EST_PARCO" localSheetId="4">#REF!</definedName>
    <definedName name="_0_EST_PARCO" localSheetId="5">#REF!</definedName>
    <definedName name="_0_EST_PARCO" localSheetId="6">#REF!</definedName>
    <definedName name="_0_EST_PARCO" localSheetId="3">#REF!</definedName>
    <definedName name="_0_EST_PARCO">#REF!</definedName>
    <definedName name="_0_EST_REN" localSheetId="4">#REF!</definedName>
    <definedName name="_0_EST_REN" localSheetId="5">#REF!</definedName>
    <definedName name="_0_EST_REN" localSheetId="6">#REF!</definedName>
    <definedName name="_0_EST_REN" localSheetId="3">#REF!</definedName>
    <definedName name="_0_EST_REN">#REF!</definedName>
    <definedName name="_1995_Implicit_GDP_Deflator" localSheetId="4">#REF!</definedName>
    <definedName name="_1995_Implicit_GDP_Deflator" localSheetId="5">#REF!</definedName>
    <definedName name="_1995_Implicit_GDP_Deflator" localSheetId="6">#REF!</definedName>
    <definedName name="_1995_Implicit_GDP_Deflator" localSheetId="3">#REF!</definedName>
    <definedName name="_1995_Implicit_GDP_Deflator">#REF!</definedName>
    <definedName name="_2001_Implicit_GDP_Deflator" localSheetId="4">#REF!</definedName>
    <definedName name="_2001_Implicit_GDP_Deflator" localSheetId="5">#REF!</definedName>
    <definedName name="_2001_Implicit_GDP_Deflator" localSheetId="6">#REF!</definedName>
    <definedName name="_2001_Implicit_GDP_Deflator" localSheetId="3">#REF!</definedName>
    <definedName name="_2001_Implicit_GDP_Deflator">#REF!</definedName>
    <definedName name="_xlnm._FilterDatabase" localSheetId="4" hidden="1">Apt_RSD_share!#REF!</definedName>
    <definedName name="_xlnm._FilterDatabase" localSheetId="5" hidden="1">Att_RSD_share!#REF!</definedName>
    <definedName name="_xlnm._FilterDatabase" localSheetId="6" hidden="1">Det_RSD_share!#REF!</definedName>
    <definedName name="_xlnm._FilterDatabase" localSheetId="3" hidden="1">RSDCK_share!#REF!</definedName>
    <definedName name="_xlnm._FilterDatabase" localSheetId="7" hidden="1">SharesElab!$A$1:$C$95</definedName>
    <definedName name="_xlnm._FilterDatabase" localSheetId="9" hidden="1">'Stock-AF-Cap2Act'!$A$1:$C$14</definedName>
    <definedName name="_HDV50" localSheetId="4">#REF!</definedName>
    <definedName name="_HDV50" localSheetId="5">#REF!</definedName>
    <definedName name="_HDV50" localSheetId="6">#REF!</definedName>
    <definedName name="_HDV50" localSheetId="3">#REF!</definedName>
    <definedName name="_HDV50">#REF!</definedName>
    <definedName name="_LDV50" localSheetId="4">#REF!</definedName>
    <definedName name="_LDV50" localSheetId="5">#REF!</definedName>
    <definedName name="_LDV50" localSheetId="6">#REF!</definedName>
    <definedName name="_LDV50" localSheetId="3">#REF!</definedName>
    <definedName name="_LDV50">#REF!</definedName>
    <definedName name="_Order1" hidden="1">255</definedName>
    <definedName name="_Order2" hidden="1">255</definedName>
    <definedName name="a" localSheetId="4">#REF!,#REF!,#REF!</definedName>
    <definedName name="a" localSheetId="5">#REF!,#REF!,#REF!</definedName>
    <definedName name="a" localSheetId="6">#REF!,#REF!,#REF!</definedName>
    <definedName name="a" localSheetId="3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4">#REF!</definedName>
    <definedName name="Age_of_car" localSheetId="5">#REF!</definedName>
    <definedName name="Age_of_car" localSheetId="6">#REF!</definedName>
    <definedName name="Age_of_car" localSheetId="3">#REF!</definedName>
    <definedName name="Age_of_car">#REF!</definedName>
    <definedName name="All_TP" localSheetId="4">#REF!,#REF!,#REF!</definedName>
    <definedName name="All_TP" localSheetId="5">#REF!,#REF!,#REF!</definedName>
    <definedName name="All_TP" localSheetId="6">#REF!,#REF!,#REF!</definedName>
    <definedName name="All_TP" localSheetId="3">#REF!,#REF!,#REF!</definedName>
    <definedName name="All_TP">#REF!,#REF!,#REF!</definedName>
    <definedName name="All_US" localSheetId="4">#REF!,#REF!,#REF!</definedName>
    <definedName name="All_US" localSheetId="5">#REF!,#REF!,#REF!</definedName>
    <definedName name="All_US" localSheetId="6">#REF!,#REF!,#REF!</definedName>
    <definedName name="All_US" localSheetId="3">#REF!,#REF!,#REF!</definedName>
    <definedName name="All_US">#REF!,#REF!,#REF!</definedName>
    <definedName name="AnkCosBreakD" localSheetId="4">[1]Cockpit!#REF!</definedName>
    <definedName name="AnkCosBreakD" localSheetId="5">[1]Cockpit!#REF!</definedName>
    <definedName name="AnkCosBreakD" localSheetId="6">[1]Cockpit!#REF!</definedName>
    <definedName name="AnkCosBreakD" localSheetId="3">[1]Cockpit!#REF!</definedName>
    <definedName name="AnkCosBreakD">[1]Cockpit!#REF!</definedName>
    <definedName name="AnkNamen" localSheetId="4">[1]Cockpit!#REF!</definedName>
    <definedName name="AnkNamen" localSheetId="5">[1]Cockpit!#REF!</definedName>
    <definedName name="AnkNamen" localSheetId="6">[1]Cockpit!#REF!</definedName>
    <definedName name="AnkNamen" localSheetId="3">[1]Cockpit!#REF!</definedName>
    <definedName name="AnkNamen">[1]Cockpit!#REF!</definedName>
    <definedName name="Annual_Fuel_Consumption" localSheetId="4">#REF!</definedName>
    <definedName name="Annual_Fuel_Consumption" localSheetId="5">#REF!</definedName>
    <definedName name="Annual_Fuel_Consumption" localSheetId="6">#REF!</definedName>
    <definedName name="Annual_Fuel_Consumption" localSheetId="3">#REF!</definedName>
    <definedName name="Annual_Fuel_Consumption">#REF!</definedName>
    <definedName name="AnswerData" localSheetId="4">#REF!</definedName>
    <definedName name="AnswerData" localSheetId="5">#REF!</definedName>
    <definedName name="AnswerData" localSheetId="6">#REF!</definedName>
    <definedName name="AnswerData" localSheetId="3">#REF!</definedName>
    <definedName name="AnswerData">#REF!</definedName>
    <definedName name="avg_water_heater_PJ">'[2]AEO HW'!$B$33</definedName>
    <definedName name="Beta" localSheetId="4">#REF!</definedName>
    <definedName name="Beta" localSheetId="5">#REF!</definedName>
    <definedName name="Beta" localSheetId="6">#REF!</definedName>
    <definedName name="Beta" localSheetId="3">#REF!</definedName>
    <definedName name="Beta">#REF!</definedName>
    <definedName name="BiomassLargeCHP">[3]TechnologyData!$A$14:$M$41</definedName>
    <definedName name="body1ea" localSheetId="4">#REF!</definedName>
    <definedName name="body1ea" localSheetId="5">#REF!</definedName>
    <definedName name="body1ea" localSheetId="6">#REF!</definedName>
    <definedName name="body1ea" localSheetId="3">#REF!</definedName>
    <definedName name="body1ea">#REF!</definedName>
    <definedName name="body1eb" localSheetId="4">#REF!</definedName>
    <definedName name="body1eb" localSheetId="5">#REF!</definedName>
    <definedName name="body1eb" localSheetId="6">#REF!</definedName>
    <definedName name="body1eb" localSheetId="3">#REF!</definedName>
    <definedName name="body1eb">#REF!</definedName>
    <definedName name="body1fa" localSheetId="4">#REF!</definedName>
    <definedName name="body1fa" localSheetId="5">#REF!</definedName>
    <definedName name="body1fa" localSheetId="6">#REF!</definedName>
    <definedName name="body1fa" localSheetId="3">#REF!</definedName>
    <definedName name="body1fa">#REF!</definedName>
    <definedName name="body1fb" localSheetId="4">#REF!</definedName>
    <definedName name="body1fb" localSheetId="5">#REF!</definedName>
    <definedName name="body1fb" localSheetId="6">#REF!</definedName>
    <definedName name="body1fb" localSheetId="3">#REF!</definedName>
    <definedName name="body1fb">#REF!</definedName>
    <definedName name="body1ga" localSheetId="4">#REF!</definedName>
    <definedName name="body1ga" localSheetId="5">#REF!</definedName>
    <definedName name="body1ga" localSheetId="6">#REF!</definedName>
    <definedName name="body1ga" localSheetId="3">#REF!</definedName>
    <definedName name="body1ga">#REF!</definedName>
    <definedName name="body1gb" localSheetId="4">#REF!</definedName>
    <definedName name="body1gb" localSheetId="5">#REF!</definedName>
    <definedName name="body1gb" localSheetId="6">#REF!</definedName>
    <definedName name="body1gb" localSheetId="3">#REF!</definedName>
    <definedName name="body1gb">#REF!</definedName>
    <definedName name="body2ea" localSheetId="4">#REF!</definedName>
    <definedName name="body2ea" localSheetId="5">#REF!</definedName>
    <definedName name="body2ea" localSheetId="6">#REF!</definedName>
    <definedName name="body2ea" localSheetId="3">#REF!</definedName>
    <definedName name="body2ea">#REF!</definedName>
    <definedName name="body2eb" localSheetId="4">#REF!</definedName>
    <definedName name="body2eb" localSheetId="5">#REF!</definedName>
    <definedName name="body2eb" localSheetId="6">#REF!</definedName>
    <definedName name="body2eb" localSheetId="3">#REF!</definedName>
    <definedName name="body2eb">#REF!</definedName>
    <definedName name="body2f" localSheetId="4">#REF!</definedName>
    <definedName name="body2f" localSheetId="5">#REF!</definedName>
    <definedName name="body2f" localSheetId="6">#REF!</definedName>
    <definedName name="body2f" localSheetId="3">#REF!</definedName>
    <definedName name="body2f">#REF!</definedName>
    <definedName name="body2fa" localSheetId="4">#REF!</definedName>
    <definedName name="body2fa" localSheetId="5">#REF!</definedName>
    <definedName name="body2fa" localSheetId="6">#REF!</definedName>
    <definedName name="body2fa" localSheetId="3">#REF!</definedName>
    <definedName name="body2fa">#REF!</definedName>
    <definedName name="body2fb" localSheetId="4">#REF!</definedName>
    <definedName name="body2fb" localSheetId="5">#REF!</definedName>
    <definedName name="body2fb" localSheetId="6">#REF!</definedName>
    <definedName name="body2fb" localSheetId="3">#REF!</definedName>
    <definedName name="body2fb">#REF!</definedName>
    <definedName name="body2ga" localSheetId="4">#REF!</definedName>
    <definedName name="body2ga" localSheetId="5">#REF!</definedName>
    <definedName name="body2ga" localSheetId="6">#REF!</definedName>
    <definedName name="body2ga" localSheetId="3">#REF!</definedName>
    <definedName name="body2ga">#REF!</definedName>
    <definedName name="body2gb" localSheetId="4">#REF!</definedName>
    <definedName name="body2gb" localSheetId="5">#REF!</definedName>
    <definedName name="body2gb" localSheetId="6">#REF!</definedName>
    <definedName name="body2gb" localSheetId="3">#REF!</definedName>
    <definedName name="body2gb">#REF!</definedName>
    <definedName name="body3ea" localSheetId="4">#REF!</definedName>
    <definedName name="body3ea" localSheetId="5">#REF!</definedName>
    <definedName name="body3ea" localSheetId="6">#REF!</definedName>
    <definedName name="body3ea" localSheetId="3">#REF!</definedName>
    <definedName name="body3ea">#REF!</definedName>
    <definedName name="body3eb" localSheetId="4">#REF!</definedName>
    <definedName name="body3eb" localSheetId="5">#REF!</definedName>
    <definedName name="body3eb" localSheetId="6">#REF!</definedName>
    <definedName name="body3eb" localSheetId="3">#REF!</definedName>
    <definedName name="body3eb">#REF!</definedName>
    <definedName name="body3fa" localSheetId="4">#REF!</definedName>
    <definedName name="body3fa" localSheetId="5">#REF!</definedName>
    <definedName name="body3fa" localSheetId="6">#REF!</definedName>
    <definedName name="body3fa" localSheetId="3">#REF!</definedName>
    <definedName name="body3fa">#REF!</definedName>
    <definedName name="body3fb" localSheetId="4">#REF!</definedName>
    <definedName name="body3fb" localSheetId="5">#REF!</definedName>
    <definedName name="body3fb" localSheetId="6">#REF!</definedName>
    <definedName name="body3fb" localSheetId="3">#REF!</definedName>
    <definedName name="body3fb">#REF!</definedName>
    <definedName name="body3ga" localSheetId="4">#REF!</definedName>
    <definedName name="body3ga" localSheetId="5">#REF!</definedName>
    <definedName name="body3ga" localSheetId="6">#REF!</definedName>
    <definedName name="body3ga" localSheetId="3">#REF!</definedName>
    <definedName name="body3ga">#REF!</definedName>
    <definedName name="body3gb" localSheetId="4">#REF!</definedName>
    <definedName name="body3gb" localSheetId="5">#REF!</definedName>
    <definedName name="body3gb" localSheetId="6">#REF!</definedName>
    <definedName name="body3gb" localSheetId="3">#REF!</definedName>
    <definedName name="body3gb">#REF!</definedName>
    <definedName name="body4ea" localSheetId="4">#REF!</definedName>
    <definedName name="body4ea" localSheetId="5">#REF!</definedName>
    <definedName name="body4ea" localSheetId="6">#REF!</definedName>
    <definedName name="body4ea" localSheetId="3">#REF!</definedName>
    <definedName name="body4ea">#REF!</definedName>
    <definedName name="body4eb" localSheetId="4">#REF!</definedName>
    <definedName name="body4eb" localSheetId="5">#REF!</definedName>
    <definedName name="body4eb" localSheetId="6">#REF!</definedName>
    <definedName name="body4eb" localSheetId="3">#REF!</definedName>
    <definedName name="body4eb">#REF!</definedName>
    <definedName name="body4f" localSheetId="4">#REF!</definedName>
    <definedName name="body4f" localSheetId="5">#REF!</definedName>
    <definedName name="body4f" localSheetId="6">#REF!</definedName>
    <definedName name="body4f" localSheetId="3">#REF!</definedName>
    <definedName name="body4f">#REF!</definedName>
    <definedName name="body4fa" localSheetId="4">#REF!</definedName>
    <definedName name="body4fa" localSheetId="5">#REF!</definedName>
    <definedName name="body4fa" localSheetId="6">#REF!</definedName>
    <definedName name="body4fa" localSheetId="3">#REF!</definedName>
    <definedName name="body4fa">#REF!</definedName>
    <definedName name="body4fb" localSheetId="4">#REF!</definedName>
    <definedName name="body4fb" localSheetId="5">#REF!</definedName>
    <definedName name="body4fb" localSheetId="6">#REF!</definedName>
    <definedName name="body4fb" localSheetId="3">#REF!</definedName>
    <definedName name="body4fb">#REF!</definedName>
    <definedName name="body4ga" localSheetId="4">#REF!</definedName>
    <definedName name="body4ga" localSheetId="5">#REF!</definedName>
    <definedName name="body4ga" localSheetId="6">#REF!</definedName>
    <definedName name="body4ga" localSheetId="3">#REF!</definedName>
    <definedName name="body4ga">#REF!</definedName>
    <definedName name="body4gb" localSheetId="4">#REF!</definedName>
    <definedName name="body4gb" localSheetId="5">#REF!</definedName>
    <definedName name="body4gb" localSheetId="6">#REF!</definedName>
    <definedName name="body4gb" localSheetId="3">#REF!</definedName>
    <definedName name="body4gb">#REF!</definedName>
    <definedName name="bprint" localSheetId="4">#REF!</definedName>
    <definedName name="bprint" localSheetId="5">#REF!</definedName>
    <definedName name="bprint" localSheetId="6">#REF!</definedName>
    <definedName name="bprint" localSheetId="3">#REF!</definedName>
    <definedName name="bprint">#REF!</definedName>
    <definedName name="BPslut">[3]Plants!$J$2</definedName>
    <definedName name="btu_per_watthr" localSheetId="4">#REF!</definedName>
    <definedName name="btu_per_watthr" localSheetId="5">#REF!</definedName>
    <definedName name="btu_per_watthr" localSheetId="6">#REF!</definedName>
    <definedName name="btu_per_watthr" localSheetId="3">#REF!</definedName>
    <definedName name="btu_per_watthr">#REF!</definedName>
    <definedName name="Cadmium_Content_ppm_wt" localSheetId="4">#REF!</definedName>
    <definedName name="Cadmium_Content_ppm_wt" localSheetId="5">#REF!</definedName>
    <definedName name="Cadmium_Content_ppm_wt" localSheetId="6">#REF!</definedName>
    <definedName name="Cadmium_Content_ppm_wt" localSheetId="3">#REF!</definedName>
    <definedName name="Cadmium_Content_ppm_wt">#REF!</definedName>
    <definedName name="CAPCST">'[4]AEO16 Com Tech'!$H$103:$H$4268</definedName>
    <definedName name="Cars_12" localSheetId="4">'[5]TechRep-Doc'!#REF!</definedName>
    <definedName name="Cars_12" localSheetId="5">'[5]TechRep-Doc'!#REF!</definedName>
    <definedName name="Cars_12" localSheetId="6">'[5]TechRep-Doc'!#REF!</definedName>
    <definedName name="Cars_12" localSheetId="3">'[5]TechRep-Doc'!#REF!</definedName>
    <definedName name="Cars_12">'[5]TechRep-Doc'!#REF!</definedName>
    <definedName name="ChosenYear">[6]Cover!$G$117</definedName>
    <definedName name="Chromium_Content_ppm_wt" localSheetId="4">#REF!</definedName>
    <definedName name="Chromium_Content_ppm_wt" localSheetId="5">#REF!</definedName>
    <definedName name="Chromium_Content_ppm_wt" localSheetId="6">#REF!</definedName>
    <definedName name="Chromium_Content_ppm_wt" localSheetId="3">#REF!</definedName>
    <definedName name="Chromium_Content_ppm_wt">#REF!</definedName>
    <definedName name="CMM_SUPPLY_CRV_TABLE" localSheetId="4">[7]cum2025curves!#REF!</definedName>
    <definedName name="CMM_SUPPLY_CRV_TABLE" localSheetId="5">[7]cum2025curves!#REF!</definedName>
    <definedName name="CMM_SUPPLY_CRV_TABLE" localSheetId="6">[7]cum2025curves!#REF!</definedName>
    <definedName name="CMM_SUPPLY_CRV_TABLE" localSheetId="3">[7]cum2025curves!#REF!</definedName>
    <definedName name="CMM_SUPPLY_CRV_TABLE">[7]cum2025curves!#REF!</definedName>
    <definedName name="conv" localSheetId="4">#REF!</definedName>
    <definedName name="conv" localSheetId="5">#REF!</definedName>
    <definedName name="conv" localSheetId="6">#REF!</definedName>
    <definedName name="conv" localSheetId="3">#REF!</definedName>
    <definedName name="conv">#REF!</definedName>
    <definedName name="Copper_Content_ppm_wt" localSheetId="4">#REF!</definedName>
    <definedName name="Copper_Content_ppm_wt" localSheetId="5">#REF!</definedName>
    <definedName name="Copper_Content_ppm_wt" localSheetId="6">#REF!</definedName>
    <definedName name="Copper_Content_ppm_wt" localSheetId="3">#REF!</definedName>
    <definedName name="Copper_Content_ppm_wt">#REF!</definedName>
    <definedName name="countrye" localSheetId="4">#REF!</definedName>
    <definedName name="countrye" localSheetId="5">#REF!</definedName>
    <definedName name="countrye" localSheetId="6">#REF!</definedName>
    <definedName name="countrye" localSheetId="3">#REF!</definedName>
    <definedName name="countrye">#REF!</definedName>
    <definedName name="countryf" localSheetId="4">#REF!</definedName>
    <definedName name="countryf" localSheetId="5">#REF!</definedName>
    <definedName name="countryf" localSheetId="6">#REF!</definedName>
    <definedName name="countryf" localSheetId="3">#REF!</definedName>
    <definedName name="countryf">#REF!</definedName>
    <definedName name="countryg" localSheetId="4">#REF!</definedName>
    <definedName name="countryg" localSheetId="5">#REF!</definedName>
    <definedName name="countryg" localSheetId="6">#REF!</definedName>
    <definedName name="countryg" localSheetId="3">#REF!</definedName>
    <definedName name="countryg">#REF!</definedName>
    <definedName name="cprint" localSheetId="4">#REF!</definedName>
    <definedName name="cprint" localSheetId="5">#REF!</definedName>
    <definedName name="cprint" localSheetId="6">#REF!</definedName>
    <definedName name="cprint" localSheetId="3">#REF!</definedName>
    <definedName name="cprint">#REF!</definedName>
    <definedName name="CRF_CountryName">[8]Sheet1!$C$4</definedName>
    <definedName name="CRI">'[4]AEO16 Com Tech'!$AF$103:$AF$4268</definedName>
    <definedName name="data_range" localSheetId="4">'[9]CSO data'!#REF!</definedName>
    <definedName name="data_range" localSheetId="5">'[9]CSO data'!#REF!</definedName>
    <definedName name="data_range" localSheetId="6">'[9]CSO data'!#REF!</definedName>
    <definedName name="data_range" localSheetId="3">'[9]CSO data'!#REF!</definedName>
    <definedName name="data_range">'[9]CSO data'!#REF!</definedName>
    <definedName name="days_per_year" localSheetId="4">#REF!</definedName>
    <definedName name="days_per_year" localSheetId="5">#REF!</definedName>
    <definedName name="days_per_year" localSheetId="6">#REF!</definedName>
    <definedName name="days_per_year" localSheetId="3">#REF!</definedName>
    <definedName name="days_per_year">#REF!</definedName>
    <definedName name="ddddd">[10]AGR_Fuels!$A$2</definedName>
    <definedName name="Diesel_Car_CO" localSheetId="4">#REF!</definedName>
    <definedName name="Diesel_Car_CO" localSheetId="5">#REF!</definedName>
    <definedName name="Diesel_Car_CO" localSheetId="6">#REF!</definedName>
    <definedName name="Diesel_Car_CO" localSheetId="3">#REF!</definedName>
    <definedName name="Diesel_Car_CO">#REF!</definedName>
    <definedName name="Diesel_Car_Nox" localSheetId="4">#REF!</definedName>
    <definedName name="Diesel_Car_Nox" localSheetId="5">#REF!</definedName>
    <definedName name="Diesel_Car_Nox" localSheetId="6">#REF!</definedName>
    <definedName name="Diesel_Car_Nox" localSheetId="3">#REF!</definedName>
    <definedName name="Diesel_Car_Nox">#REF!</definedName>
    <definedName name="Diesel_Car_PM" localSheetId="4">#REF!</definedName>
    <definedName name="Diesel_Car_PM" localSheetId="5">#REF!</definedName>
    <definedName name="Diesel_Car_PM" localSheetId="6">#REF!</definedName>
    <definedName name="Diesel_Car_PM" localSheetId="3">#REF!</definedName>
    <definedName name="Diesel_Car_PM">#REF!</definedName>
    <definedName name="Diesel_Car_VOCs" localSheetId="4">#REF!</definedName>
    <definedName name="Diesel_Car_VOCs" localSheetId="5">#REF!</definedName>
    <definedName name="Diesel_Car_VOCs" localSheetId="6">#REF!</definedName>
    <definedName name="Diesel_Car_VOCs" localSheetId="3">#REF!</definedName>
    <definedName name="Diesel_Car_VOCs">#REF!</definedName>
    <definedName name="Diesel_HDT_CO" localSheetId="4">#REF!</definedName>
    <definedName name="Diesel_HDT_CO" localSheetId="5">#REF!</definedName>
    <definedName name="Diesel_HDT_CO" localSheetId="6">#REF!</definedName>
    <definedName name="Diesel_HDT_CO" localSheetId="3">#REF!</definedName>
    <definedName name="Diesel_HDT_CO">#REF!</definedName>
    <definedName name="Diesel_HDT_NOx" localSheetId="4">#REF!</definedName>
    <definedName name="Diesel_HDT_NOx" localSheetId="5">#REF!</definedName>
    <definedName name="Diesel_HDT_NOx" localSheetId="6">#REF!</definedName>
    <definedName name="Diesel_HDT_NOx" localSheetId="3">#REF!</definedName>
    <definedName name="Diesel_HDT_NOx">#REF!</definedName>
    <definedName name="Diesel_HDT_PM" localSheetId="4">#REF!</definedName>
    <definedName name="Diesel_HDT_PM" localSheetId="5">#REF!</definedName>
    <definedName name="Diesel_HDT_PM" localSheetId="6">#REF!</definedName>
    <definedName name="Diesel_HDT_PM" localSheetId="3">#REF!</definedName>
    <definedName name="Diesel_HDT_PM">#REF!</definedName>
    <definedName name="Diesel_HDT_SO2" localSheetId="4">#REF!</definedName>
    <definedName name="Diesel_HDT_SO2" localSheetId="5">#REF!</definedName>
    <definedName name="Diesel_HDT_SO2" localSheetId="6">#REF!</definedName>
    <definedName name="Diesel_HDT_SO2" localSheetId="3">#REF!</definedName>
    <definedName name="Diesel_HDT_SO2">#REF!</definedName>
    <definedName name="Diesel_HDT_VOCs" localSheetId="4">#REF!</definedName>
    <definedName name="Diesel_HDT_VOCs" localSheetId="5">#REF!</definedName>
    <definedName name="Diesel_HDT_VOCs" localSheetId="6">#REF!</definedName>
    <definedName name="Diesel_HDT_VOCs" localSheetId="3">#REF!</definedName>
    <definedName name="Diesel_HDT_VOCs">#REF!</definedName>
    <definedName name="Diesel_LDT_CO" localSheetId="4">#REF!</definedName>
    <definedName name="Diesel_LDT_CO" localSheetId="5">#REF!</definedName>
    <definedName name="Diesel_LDT_CO" localSheetId="6">#REF!</definedName>
    <definedName name="Diesel_LDT_CO" localSheetId="3">#REF!</definedName>
    <definedName name="Diesel_LDT_CO">#REF!</definedName>
    <definedName name="Diesel_LDT_Nox" localSheetId="4">#REF!</definedName>
    <definedName name="Diesel_LDT_Nox" localSheetId="5">#REF!</definedName>
    <definedName name="Diesel_LDT_Nox" localSheetId="6">#REF!</definedName>
    <definedName name="Diesel_LDT_Nox" localSheetId="3">#REF!</definedName>
    <definedName name="Diesel_LDT_Nox">#REF!</definedName>
    <definedName name="Diesel_LDT_PM" localSheetId="4">#REF!</definedName>
    <definedName name="Diesel_LDT_PM" localSheetId="5">#REF!</definedName>
    <definedName name="Diesel_LDT_PM" localSheetId="6">#REF!</definedName>
    <definedName name="Diesel_LDT_PM" localSheetId="3">#REF!</definedName>
    <definedName name="Diesel_LDT_PM">#REF!</definedName>
    <definedName name="Diesel_LDT_VOCs" localSheetId="4">#REF!</definedName>
    <definedName name="Diesel_LDT_VOCs" localSheetId="5">#REF!</definedName>
    <definedName name="Diesel_LDT_VOCs" localSheetId="6">#REF!</definedName>
    <definedName name="Diesel_LDT_VOCs" localSheetId="3">#REF!</definedName>
    <definedName name="Diesel_LDT_VOCs">#REF!</definedName>
    <definedName name="DISCRATE" localSheetId="4">'[5]TechRep-Doc'!#REF!</definedName>
    <definedName name="DISCRATE" localSheetId="5">'[5]TechRep-Doc'!#REF!</definedName>
    <definedName name="DISCRATE" localSheetId="6">'[5]TechRep-Doc'!#REF!</definedName>
    <definedName name="DISCRATE" localSheetId="3">'[5]TechRep-Doc'!#REF!</definedName>
    <definedName name="DISCRATE">'[5]TechRep-Doc'!#REF!</definedName>
    <definedName name="dkkPerEUR">'[11]Centrale data'!$C$34</definedName>
    <definedName name="dollar____per__m" localSheetId="4">#REF!</definedName>
    <definedName name="dollar____per__m" localSheetId="5">#REF!</definedName>
    <definedName name="dollar____per__m" localSheetId="6">#REF!</definedName>
    <definedName name="dollar____per__m" localSheetId="3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4">[3]Subsidy!#REF!</definedName>
    <definedName name="ElPriceMix" localSheetId="5">[3]Subsidy!#REF!</definedName>
    <definedName name="ElPriceMix" localSheetId="6">[3]Subsidy!#REF!</definedName>
    <definedName name="ElPriceMix" localSheetId="3">[3]Subsidy!#REF!</definedName>
    <definedName name="ElPriceMix">[3]Subsidy!#REF!</definedName>
    <definedName name="EnergyService" localSheetId="4">[12]Tertiary!#REF!</definedName>
    <definedName name="EnergyService" localSheetId="5">[12]Tertiary!#REF!</definedName>
    <definedName name="EnergyService" localSheetId="6">[12]Tertiary!#REF!</definedName>
    <definedName name="EnergyService" localSheetId="3">[12]Tertiary!#REF!</definedName>
    <definedName name="EnergyService">[12]Tertiary!#REF!</definedName>
    <definedName name="Eng">[6]Cover!$G$111</definedName>
    <definedName name="Etiket" localSheetId="4">#REF!</definedName>
    <definedName name="Etiket" localSheetId="5">#REF!</definedName>
    <definedName name="Etiket" localSheetId="6">#REF!</definedName>
    <definedName name="Etiket" localSheetId="3">#REF!</definedName>
    <definedName name="Etiket">#REF!</definedName>
    <definedName name="Euro_GBP" localSheetId="4">#REF!</definedName>
    <definedName name="Euro_GBP" localSheetId="5">#REF!</definedName>
    <definedName name="Euro_GBP" localSheetId="6">#REF!</definedName>
    <definedName name="Euro_GBP" localSheetId="3">#REF!</definedName>
    <definedName name="Euro_GBP">#REF!</definedName>
    <definedName name="Evap_Control_perc" localSheetId="4">#REF!</definedName>
    <definedName name="Evap_Control_perc" localSheetId="5">#REF!</definedName>
    <definedName name="Evap_Control_perc" localSheetId="6">#REF!</definedName>
    <definedName name="Evap_Control_perc" localSheetId="3">#REF!</definedName>
    <definedName name="Evap_Control_perc">#REF!</definedName>
    <definedName name="Evap_H_Share_perc" localSheetId="4">#REF!</definedName>
    <definedName name="Evap_H_Share_perc" localSheetId="5">#REF!</definedName>
    <definedName name="Evap_H_Share_perc" localSheetId="6">#REF!</definedName>
    <definedName name="Evap_H_Share_perc" localSheetId="3">#REF!</definedName>
    <definedName name="Evap_H_Share_perc">#REF!</definedName>
    <definedName name="Evap_R_Share_perc" localSheetId="4">#REF!</definedName>
    <definedName name="Evap_R_Share_perc" localSheetId="5">#REF!</definedName>
    <definedName name="Evap_R_Share_perc" localSheetId="6">#REF!</definedName>
    <definedName name="Evap_R_Share_perc" localSheetId="3">#REF!</definedName>
    <definedName name="Evap_R_Share_perc">#REF!</definedName>
    <definedName name="Evap_U_Share_perc" localSheetId="4">#REF!</definedName>
    <definedName name="Evap_U_Share_perc" localSheetId="5">#REF!</definedName>
    <definedName name="Evap_U_Share_perc" localSheetId="6">#REF!</definedName>
    <definedName name="Evap_U_Share_perc" localSheetId="3">#REF!</definedName>
    <definedName name="Evap_U_Share_perc">#REF!</definedName>
    <definedName name="exch_rate" localSheetId="4">#REF!</definedName>
    <definedName name="exch_rate" localSheetId="5">#REF!</definedName>
    <definedName name="exch_rate" localSheetId="6">#REF!</definedName>
    <definedName name="exch_rate" localSheetId="3">#REF!</definedName>
    <definedName name="exch_rate">#REF!</definedName>
    <definedName name="Fastprisår">[13]Forside!$B$5</definedName>
    <definedName name="FID_1">[14]AGR_Fuels!$A$2</definedName>
    <definedName name="FID_2" localSheetId="4">[15]LOG!#REF!</definedName>
    <definedName name="FID_2" localSheetId="5">[15]LOG!#REF!</definedName>
    <definedName name="FID_2" localSheetId="6">[15]LOG!#REF!</definedName>
    <definedName name="FID_2" localSheetId="3">[15]LOG!#REF!</definedName>
    <definedName name="FID_2">[15]LOG!#REF!</definedName>
    <definedName name="fitfile">[16]MODEL!$D$38</definedName>
    <definedName name="FnktFeld" localSheetId="4">[1]Cockpit!#REF!</definedName>
    <definedName name="FnktFeld" localSheetId="5">[1]Cockpit!#REF!</definedName>
    <definedName name="FnktFeld" localSheetId="6">[1]Cockpit!#REF!</definedName>
    <definedName name="FnktFeld" localSheetId="3">[1]Cockpit!#REF!</definedName>
    <definedName name="FnktFeld">[1]Cockpit!#REF!</definedName>
    <definedName name="FUEL">'[4]AEO16 Com Tech'!$E$103:$E$4268</definedName>
    <definedName name="Fuel_Injection_perc" localSheetId="4">#REF!</definedName>
    <definedName name="Fuel_Injection_perc" localSheetId="5">#REF!</definedName>
    <definedName name="Fuel_Injection_perc" localSheetId="6">#REF!</definedName>
    <definedName name="Fuel_Injection_perc" localSheetId="3">#REF!</definedName>
    <definedName name="Fuel_Injection_perc">#REF!</definedName>
    <definedName name="Fuel_Specifications" localSheetId="4">#REF!</definedName>
    <definedName name="Fuel_Specifications" localSheetId="5">#REF!</definedName>
    <definedName name="Fuel_Specifications" localSheetId="6">#REF!</definedName>
    <definedName name="Fuel_Specifications" localSheetId="3">#REF!</definedName>
    <definedName name="Fuel_Specifications">#REF!</definedName>
    <definedName name="FuelPrices" localSheetId="4">#REF!</definedName>
    <definedName name="FuelPrices" localSheetId="5">#REF!</definedName>
    <definedName name="FuelPrices" localSheetId="6">#REF!</definedName>
    <definedName name="FuelPrices" localSheetId="3">#REF!</definedName>
    <definedName name="FuelPrices">#REF!</definedName>
    <definedName name="Gas_Car_CO" localSheetId="4">#REF!</definedName>
    <definedName name="Gas_Car_CO" localSheetId="5">#REF!</definedName>
    <definedName name="Gas_Car_CO" localSheetId="6">#REF!</definedName>
    <definedName name="Gas_Car_CO" localSheetId="3">#REF!</definedName>
    <definedName name="Gas_Car_CO">#REF!</definedName>
    <definedName name="Gas_Car_Nox" localSheetId="4">#REF!</definedName>
    <definedName name="Gas_Car_Nox" localSheetId="5">#REF!</definedName>
    <definedName name="Gas_Car_Nox" localSheetId="6">#REF!</definedName>
    <definedName name="Gas_Car_Nox" localSheetId="3">#REF!</definedName>
    <definedName name="Gas_Car_Nox">#REF!</definedName>
    <definedName name="Gas_Car_PM" localSheetId="4">#REF!</definedName>
    <definedName name="Gas_Car_PM" localSheetId="5">#REF!</definedName>
    <definedName name="Gas_Car_PM" localSheetId="6">#REF!</definedName>
    <definedName name="Gas_Car_PM" localSheetId="3">#REF!</definedName>
    <definedName name="Gas_Car_PM">#REF!</definedName>
    <definedName name="Gas_Car_VOC" localSheetId="4">#REF!</definedName>
    <definedName name="Gas_Car_VOC" localSheetId="5">#REF!</definedName>
    <definedName name="Gas_Car_VOC" localSheetId="6">#REF!</definedName>
    <definedName name="Gas_Car_VOC" localSheetId="3">#REF!</definedName>
    <definedName name="Gas_Car_VOC">#REF!</definedName>
    <definedName name="Gas_HDT_CO" localSheetId="4">#REF!</definedName>
    <definedName name="Gas_HDT_CO" localSheetId="5">#REF!</definedName>
    <definedName name="Gas_HDT_CO" localSheetId="6">#REF!</definedName>
    <definedName name="Gas_HDT_CO" localSheetId="3">#REF!</definedName>
    <definedName name="Gas_HDT_CO">#REF!</definedName>
    <definedName name="Gas_HDT_NOx" localSheetId="4">#REF!</definedName>
    <definedName name="Gas_HDT_NOx" localSheetId="5">#REF!</definedName>
    <definedName name="Gas_HDT_NOx" localSheetId="6">#REF!</definedName>
    <definedName name="Gas_HDT_NOx" localSheetId="3">#REF!</definedName>
    <definedName name="Gas_HDT_NOx">#REF!</definedName>
    <definedName name="Gas_HDT_PM" localSheetId="4">#REF!</definedName>
    <definedName name="Gas_HDT_PM" localSheetId="5">#REF!</definedName>
    <definedName name="Gas_HDT_PM" localSheetId="6">#REF!</definedName>
    <definedName name="Gas_HDT_PM" localSheetId="3">#REF!</definedName>
    <definedName name="Gas_HDT_PM">#REF!</definedName>
    <definedName name="Gas_HDT_SO2" localSheetId="4">#REF!</definedName>
    <definedName name="Gas_HDT_SO2" localSheetId="5">#REF!</definedName>
    <definedName name="Gas_HDT_SO2" localSheetId="6">#REF!</definedName>
    <definedName name="Gas_HDT_SO2" localSheetId="3">#REF!</definedName>
    <definedName name="Gas_HDT_SO2">#REF!</definedName>
    <definedName name="Gas_HDT_VOCs" localSheetId="4">#REF!</definedName>
    <definedName name="Gas_HDT_VOCs" localSheetId="5">#REF!</definedName>
    <definedName name="Gas_HDT_VOCs" localSheetId="6">#REF!</definedName>
    <definedName name="Gas_HDT_VOCs" localSheetId="3">#REF!</definedName>
    <definedName name="Gas_HDT_VOCs">#REF!</definedName>
    <definedName name="Gas_LDT_CO" localSheetId="4">#REF!</definedName>
    <definedName name="Gas_LDT_CO" localSheetId="5">#REF!</definedName>
    <definedName name="Gas_LDT_CO" localSheetId="6">#REF!</definedName>
    <definedName name="Gas_LDT_CO" localSheetId="3">#REF!</definedName>
    <definedName name="Gas_LDT_CO">#REF!</definedName>
    <definedName name="Gas_LDT_NOx" localSheetId="4">#REF!</definedName>
    <definedName name="Gas_LDT_NOx" localSheetId="5">#REF!</definedName>
    <definedName name="Gas_LDT_NOx" localSheetId="6">#REF!</definedName>
    <definedName name="Gas_LDT_NOx" localSheetId="3">#REF!</definedName>
    <definedName name="Gas_LDT_NOx">#REF!</definedName>
    <definedName name="Gas_LDT_PM" localSheetId="4">#REF!</definedName>
    <definedName name="Gas_LDT_PM" localSheetId="5">#REF!</definedName>
    <definedName name="Gas_LDT_PM" localSheetId="6">#REF!</definedName>
    <definedName name="Gas_LDT_PM" localSheetId="3">#REF!</definedName>
    <definedName name="Gas_LDT_PM">#REF!</definedName>
    <definedName name="Gas_LDT_VOCs" localSheetId="4">#REF!</definedName>
    <definedName name="Gas_LDT_VOCs" localSheetId="5">#REF!</definedName>
    <definedName name="Gas_LDT_VOCs" localSheetId="6">#REF!</definedName>
    <definedName name="Gas_LDT_VOCs" localSheetId="3">#REF!</definedName>
    <definedName name="Gas_LDT_VOCs">#REF!</definedName>
    <definedName name="GBP_Euro" localSheetId="4">#REF!</definedName>
    <definedName name="GBP_Euro" localSheetId="5">#REF!</definedName>
    <definedName name="GBP_Euro" localSheetId="6">#REF!</definedName>
    <definedName name="GBP_Euro" localSheetId="3">#REF!</definedName>
    <definedName name="GBP_Euro">#REF!</definedName>
    <definedName name="GROWTH" localSheetId="4">'[5]TechRep-Doc'!#REF!</definedName>
    <definedName name="GROWTH" localSheetId="5">'[5]TechRep-Doc'!#REF!</definedName>
    <definedName name="GROWTH" localSheetId="6">'[5]TechRep-Doc'!#REF!</definedName>
    <definedName name="GROWTH" localSheetId="3">'[5]TechRep-Doc'!#REF!</definedName>
    <definedName name="GROWTH">'[5]TechRep-Doc'!#REF!</definedName>
    <definedName name="GROWTH_TID" localSheetId="4">'[5]TechRep-Doc'!#REF!</definedName>
    <definedName name="GROWTH_TID" localSheetId="5">'[5]TechRep-Doc'!#REF!</definedName>
    <definedName name="GROWTH_TID" localSheetId="6">'[5]TechRep-Doc'!#REF!</definedName>
    <definedName name="GROWTH_TID" localSheetId="3">'[5]TechRep-Doc'!#REF!</definedName>
    <definedName name="GROWTH_TID">'[5]TechRep-Doc'!#REF!</definedName>
    <definedName name="H_C_Ratio" localSheetId="4">#REF!</definedName>
    <definedName name="H_C_Ratio" localSheetId="5">#REF!</definedName>
    <definedName name="H_C_Ratio" localSheetId="6">#REF!</definedName>
    <definedName name="H_C_Ratio" localSheetId="3">#REF!</definedName>
    <definedName name="H_C_Ratio">#REF!</definedName>
    <definedName name="H_Share_perc" localSheetId="4">#REF!</definedName>
    <definedName name="H_Share_perc" localSheetId="5">#REF!</definedName>
    <definedName name="H_Share_perc" localSheetId="6">#REF!</definedName>
    <definedName name="H_Share_perc" localSheetId="3">#REF!</definedName>
    <definedName name="H_Share_perc">#REF!</definedName>
    <definedName name="H_Speed_km_per_h" localSheetId="4">#REF!</definedName>
    <definedName name="H_Speed_km_per_h" localSheetId="5">#REF!</definedName>
    <definedName name="H_Speed_km_per_h" localSheetId="6">#REF!</definedName>
    <definedName name="H_Speed_km_per_h" localSheetId="3">#REF!</definedName>
    <definedName name="H_Speed_km_per_h">#REF!</definedName>
    <definedName name="HeatPump_Large">[3]TechnologyData!$O$101:$AA$128</definedName>
    <definedName name="hours_per_day" localSheetId="4">#REF!</definedName>
    <definedName name="hours_per_day" localSheetId="5">#REF!</definedName>
    <definedName name="hours_per_day" localSheetId="6">#REF!</definedName>
    <definedName name="hours_per_day" localSheetId="3">#REF!</definedName>
    <definedName name="hours_per_day">#REF!</definedName>
    <definedName name="Improved_Fuel_Specs" localSheetId="4">#REF!</definedName>
    <definedName name="Improved_Fuel_Specs" localSheetId="5">#REF!</definedName>
    <definedName name="Improved_Fuel_Specs" localSheetId="6">#REF!</definedName>
    <definedName name="Improved_Fuel_Specs" localSheetId="3">#REF!</definedName>
    <definedName name="Improved_Fuel_Specs">#REF!</definedName>
    <definedName name="INF">[16]MODEL!$H$14</definedName>
    <definedName name="Inflation" localSheetId="4">[3]General!#REF!</definedName>
    <definedName name="Inflation" localSheetId="5">[3]General!#REF!</definedName>
    <definedName name="Inflation" localSheetId="6">[3]General!#REF!</definedName>
    <definedName name="Inflation" localSheetId="3">[3]General!#REF!</definedName>
    <definedName name="Inflation">[3]General!#REF!</definedName>
    <definedName name="INVCOST" localSheetId="4">'[5]TechRep-Doc'!#REF!</definedName>
    <definedName name="INVCOST" localSheetId="5">'[5]TechRep-Doc'!#REF!</definedName>
    <definedName name="INVCOST" localSheetId="6">'[5]TechRep-Doc'!#REF!</definedName>
    <definedName name="INVCOST" localSheetId="3">'[5]TechRep-Doc'!#REF!</definedName>
    <definedName name="INVCOST">'[5]TechRep-Doc'!#REF!</definedName>
    <definedName name="j_per_btu" localSheetId="4">#REF!</definedName>
    <definedName name="j_per_btu" localSheetId="5">#REF!</definedName>
    <definedName name="j_per_btu" localSheetId="6">#REF!</definedName>
    <definedName name="j_per_btu" localSheetId="3">#REF!</definedName>
    <definedName name="j_per_btu">#REF!</definedName>
    <definedName name="j_per_pj" localSheetId="4">#REF!</definedName>
    <definedName name="j_per_pj" localSheetId="5">#REF!</definedName>
    <definedName name="j_per_pj" localSheetId="6">#REF!</definedName>
    <definedName name="j_per_pj" localSheetId="3">#REF!</definedName>
    <definedName name="j_per_pj">#REF!</definedName>
    <definedName name="joules_per_btu">[2]Conversions!$D$5</definedName>
    <definedName name="kwhr_per_j" localSheetId="4">#REF!</definedName>
    <definedName name="kwhr_per_j" localSheetId="5">#REF!</definedName>
    <definedName name="kwhr_per_j" localSheetId="6">#REF!</definedName>
    <definedName name="kwhr_per_j" localSheetId="3">#REF!</definedName>
    <definedName name="kwhr_per_j">#REF!</definedName>
    <definedName name="LastPSOYear">[3]Plants!$H$2</definedName>
    <definedName name="Lead_Content_g_per_l" localSheetId="4">#REF!</definedName>
    <definedName name="Lead_Content_g_per_l" localSheetId="5">#REF!</definedName>
    <definedName name="Lead_Content_g_per_l" localSheetId="6">#REF!</definedName>
    <definedName name="Lead_Content_g_per_l" localSheetId="3">#REF!</definedName>
    <definedName name="Lead_Content_g_per_l">#REF!</definedName>
    <definedName name="LIFE" localSheetId="4">'[5]TechRep-Doc'!#REF!</definedName>
    <definedName name="LIFE" localSheetId="5">'[5]TechRep-Doc'!#REF!</definedName>
    <definedName name="LIFE" localSheetId="6">'[5]TechRep-Doc'!#REF!</definedName>
    <definedName name="LIFE" localSheetId="3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4">#REF!</definedName>
    <definedName name="Max_Temperature_oC" localSheetId="5">#REF!</definedName>
    <definedName name="Max_Temperature_oC" localSheetId="6">#REF!</definedName>
    <definedName name="Max_Temperature_oC" localSheetId="3">#REF!</definedName>
    <definedName name="Max_Temperature_oC">#REF!</definedName>
    <definedName name="MAXREC" localSheetId="4">#REF!</definedName>
    <definedName name="MAXREC" localSheetId="5">#REF!</definedName>
    <definedName name="MAXREC" localSheetId="6">#REF!</definedName>
    <definedName name="MAXREC" localSheetId="3">#REF!</definedName>
    <definedName name="MAXREC">#REF!</definedName>
    <definedName name="Mean_Fleet_Mileage_km" localSheetId="4">#REF!</definedName>
    <definedName name="Mean_Fleet_Mileage_km" localSheetId="5">#REF!</definedName>
    <definedName name="Mean_Fleet_Mileage_km" localSheetId="6">#REF!</definedName>
    <definedName name="Mean_Fleet_Mileage_km" localSheetId="3">#REF!</definedName>
    <definedName name="Mean_Fleet_Mileage_km">#REF!</definedName>
    <definedName name="Mileage_km" localSheetId="4">#REF!</definedName>
    <definedName name="Mileage_km" localSheetId="5">#REF!</definedName>
    <definedName name="Mileage_km" localSheetId="6">#REF!</definedName>
    <definedName name="Mileage_km" localSheetId="3">#REF!</definedName>
    <definedName name="Mileage_km">#REF!</definedName>
    <definedName name="Mileage_km_per_year" localSheetId="4">#REF!</definedName>
    <definedName name="Mileage_km_per_year" localSheetId="5">#REF!</definedName>
    <definedName name="Mileage_km_per_year" localSheetId="6">#REF!</definedName>
    <definedName name="Mileage_km_per_year" localSheetId="3">#REF!</definedName>
    <definedName name="Mileage_km_per_year">#REF!</definedName>
    <definedName name="million_short_tons_to_short_ton">[18]Steps!$Y$5</definedName>
    <definedName name="Min_Temperature_oC" localSheetId="4">#REF!</definedName>
    <definedName name="Min_Temperature_oC" localSheetId="5">#REF!</definedName>
    <definedName name="Min_Temperature_oC" localSheetId="6">#REF!</definedName>
    <definedName name="Min_Temperature_oC" localSheetId="3">#REF!</definedName>
    <definedName name="Min_Temperature_oC">#REF!</definedName>
    <definedName name="MINCRD" comment="Activity bound for DK crude oil production based on projection from DEA." localSheetId="4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3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4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3">#REF!</definedName>
    <definedName name="MINNGA" comment="Activity bound for DK natural gas  production based on projection from DEA.">#REF!</definedName>
    <definedName name="MMBTU_to_PJ">[18]Steps!$Y$6</definedName>
    <definedName name="NAs_CCAR" localSheetId="4">'[5]TechRep-Doc'!#REF!</definedName>
    <definedName name="NAs_CCAR" localSheetId="5">'[5]TechRep-Doc'!#REF!</definedName>
    <definedName name="NAs_CCAR" localSheetId="6">'[5]TechRep-Doc'!#REF!</definedName>
    <definedName name="NAs_CCAR" localSheetId="3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4">[3]General!#REF!</definedName>
    <definedName name="nhydro" localSheetId="5">[3]General!#REF!</definedName>
    <definedName name="nhydro" localSheetId="6">[3]General!#REF!</definedName>
    <definedName name="nhydro" localSheetId="3">[3]General!#REF!</definedName>
    <definedName name="nhydro">[3]General!#REF!</definedName>
    <definedName name="Nikel_Content_ppm_wt" localSheetId="4">#REF!</definedName>
    <definedName name="Nikel_Content_ppm_wt" localSheetId="5">#REF!</definedName>
    <definedName name="Nikel_Content_ppm_wt" localSheetId="6">#REF!</definedName>
    <definedName name="Nikel_Content_ppm_wt" localSheetId="3">#REF!</definedName>
    <definedName name="Nikel_Content_ppm_wt">#REF!</definedName>
    <definedName name="NyeNGCC">[3]Plants!$J$5</definedName>
    <definedName name="O_C_Ratio" localSheetId="4">#REF!</definedName>
    <definedName name="O_C_Ratio" localSheetId="5">#REF!</definedName>
    <definedName name="O_C_Ratio" localSheetId="6">#REF!</definedName>
    <definedName name="O_C_Ratio" localSheetId="3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4">#REF!</definedName>
    <definedName name="Population" localSheetId="5">#REF!</definedName>
    <definedName name="Population" localSheetId="6">#REF!</definedName>
    <definedName name="Population" localSheetId="3">#REF!</definedName>
    <definedName name="Population">#REF!</definedName>
    <definedName name="PPP">[16]MODEL!$D$12</definedName>
    <definedName name="PPPEX">[16]MODEL!$D$13</definedName>
    <definedName name="Prisår_Til_Ramses" localSheetId="4">#REF!</definedName>
    <definedName name="Prisår_Til_Ramses" localSheetId="5">#REF!</definedName>
    <definedName name="Prisår_Til_Ramses" localSheetId="6">#REF!</definedName>
    <definedName name="Prisår_Til_Ramses" localSheetId="3">#REF!</definedName>
    <definedName name="Prisår_Til_Ramses">#REF!</definedName>
    <definedName name="qr_Profili_insmart_T20_quartieri" localSheetId="4">#REF!</definedName>
    <definedName name="qr_Profili_insmart_T20_quartieri" localSheetId="5">#REF!</definedName>
    <definedName name="qr_Profili_insmart_T20_quartieri" localSheetId="6">#REF!</definedName>
    <definedName name="qr_Profili_insmart_T20_quartieri" localSheetId="3">#REF!</definedName>
    <definedName name="qr_Profili_insmart_T20_quartieri">#REF!</definedName>
    <definedName name="R_Share_perc" localSheetId="4">#REF!</definedName>
    <definedName name="R_Share_perc" localSheetId="5">#REF!</definedName>
    <definedName name="R_Share_perc" localSheetId="6">#REF!</definedName>
    <definedName name="R_Share_perc" localSheetId="3">#REF!</definedName>
    <definedName name="R_Share_perc">#REF!</definedName>
    <definedName name="R_Speed_km_per_h" localSheetId="4">#REF!</definedName>
    <definedName name="R_Speed_km_per_h" localSheetId="5">#REF!</definedName>
    <definedName name="R_Speed_km_per_h" localSheetId="6">#REF!</definedName>
    <definedName name="R_Speed_km_per_h" localSheetId="3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4">#REF!</definedName>
    <definedName name="rail_coal" localSheetId="5">#REF!</definedName>
    <definedName name="rail_coal" localSheetId="6">#REF!</definedName>
    <definedName name="rail_coal" localSheetId="3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4">[21]Macro1!#REF!</definedName>
    <definedName name="RetBE" localSheetId="5">[21]Macro1!#REF!</definedName>
    <definedName name="RetBE" localSheetId="6">[21]Macro1!#REF!</definedName>
    <definedName name="RetBE" localSheetId="3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4">#REF!</definedName>
    <definedName name="RVP_and_beta" localSheetId="5">#REF!</definedName>
    <definedName name="RVP_and_beta" localSheetId="6">#REF!</definedName>
    <definedName name="RVP_and_beta" localSheetId="3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4">#REF!</definedName>
    <definedName name="Selenium_Content_ppm_wt" localSheetId="5">#REF!</definedName>
    <definedName name="Selenium_Content_ppm_wt" localSheetId="6">#REF!</definedName>
    <definedName name="Selenium_Content_ppm_wt" localSheetId="3">#REF!</definedName>
    <definedName name="Selenium_Content_ppm_wt">#REF!</definedName>
    <definedName name="SERV">'[4]AEO16 Com Tech'!$D$103:$D$4268</definedName>
    <definedName name="SETS" localSheetId="4">'[5]TechRep-Doc'!#REF!</definedName>
    <definedName name="SETS" localSheetId="5">'[5]TechRep-Doc'!#REF!</definedName>
    <definedName name="SETS" localSheetId="6">'[5]TechRep-Doc'!#REF!</definedName>
    <definedName name="SETS" localSheetId="3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4">#REF!</definedName>
    <definedName name="Sulphur_Content_perc_wt" localSheetId="5">#REF!</definedName>
    <definedName name="Sulphur_Content_perc_wt" localSheetId="6">#REF!</definedName>
    <definedName name="Sulphur_Content_perc_wt" localSheetId="3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4">[1]Cockpit!#REF!</definedName>
    <definedName name="TechName" localSheetId="5">[1]Cockpit!#REF!</definedName>
    <definedName name="TechName" localSheetId="6">[1]Cockpit!#REF!</definedName>
    <definedName name="TechName" localSheetId="3">[1]Cockpit!#REF!</definedName>
    <definedName name="TechName">[1]Cockpit!#REF!</definedName>
    <definedName name="Temperatures" localSheetId="4">#REF!</definedName>
    <definedName name="Temperatures" localSheetId="5">#REF!</definedName>
    <definedName name="Temperatures" localSheetId="6">#REF!</definedName>
    <definedName name="Temperatures" localSheetId="3">#REF!</definedName>
    <definedName name="Temperatures">#REF!</definedName>
    <definedName name="tiket" localSheetId="4">#REF!</definedName>
    <definedName name="tiket" localSheetId="5">#REF!</definedName>
    <definedName name="tiket" localSheetId="6">#REF!</definedName>
    <definedName name="tiket" localSheetId="3">#REF!</definedName>
    <definedName name="tiket">#REF!</definedName>
    <definedName name="TP.Electricity_and_RES" localSheetId="4">#REF!</definedName>
    <definedName name="TP.Electricity_and_RES" localSheetId="5">#REF!</definedName>
    <definedName name="TP.Electricity_and_RES" localSheetId="6">#REF!</definedName>
    <definedName name="TP.Electricity_and_RES" localSheetId="3">#REF!</definedName>
    <definedName name="TP.Electricity_and_RES">#REF!</definedName>
    <definedName name="TP.Petroleum" localSheetId="4">#REF!</definedName>
    <definedName name="TP.Petroleum" localSheetId="5">#REF!</definedName>
    <definedName name="TP.Petroleum" localSheetId="6">#REF!</definedName>
    <definedName name="TP.Petroleum" localSheetId="3">#REF!</definedName>
    <definedName name="TP.Petroleum">#REF!</definedName>
    <definedName name="TP.Solids_and_Gases" localSheetId="4">#REF!</definedName>
    <definedName name="TP.Solids_and_Gases" localSheetId="5">#REF!</definedName>
    <definedName name="TP.Solids_and_Gases" localSheetId="6">#REF!</definedName>
    <definedName name="TP.Solids_and_Gases" localSheetId="3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4">#REF!</definedName>
    <definedName name="TRNDTYPE" localSheetId="5">#REF!</definedName>
    <definedName name="TRNDTYPE" localSheetId="6">#REF!</definedName>
    <definedName name="TRNDTYPE" localSheetId="3">#REF!</definedName>
    <definedName name="TRNDTYPE">#REF!</definedName>
    <definedName name="TRTGAB005" localSheetId="4">'[5]TechRep-Doc'!#REF!</definedName>
    <definedName name="TRTGAB005" localSheetId="5">'[5]TechRep-Doc'!#REF!</definedName>
    <definedName name="TRTGAB005" localSheetId="6">'[5]TechRep-Doc'!#REF!</definedName>
    <definedName name="TRTGAB005" localSheetId="3">'[5]TechRep-Doc'!#REF!</definedName>
    <definedName name="TRTGAB005">'[5]TechRep-Doc'!#REF!</definedName>
    <definedName name="TRTGAC005" localSheetId="4">'[5]TechRep-Doc'!#REF!</definedName>
    <definedName name="TRTGAC005" localSheetId="5">'[5]TechRep-Doc'!#REF!</definedName>
    <definedName name="TRTGAC005" localSheetId="6">'[5]TechRep-Doc'!#REF!</definedName>
    <definedName name="TRTGAC005" localSheetId="3">'[5]TechRep-Doc'!#REF!</definedName>
    <definedName name="TRTGAC005">'[5]TechRep-Doc'!#REF!</definedName>
    <definedName name="Trucks_15" localSheetId="4">'[5]TechRep-Doc'!#REF!</definedName>
    <definedName name="Trucks_15" localSheetId="5">'[5]TechRep-Doc'!#REF!</definedName>
    <definedName name="Trucks_15" localSheetId="6">'[5]TechRep-Doc'!#REF!</definedName>
    <definedName name="Trucks_15" localSheetId="3">'[5]TechRep-Doc'!#REF!</definedName>
    <definedName name="Trucks_15">'[5]TechRep-Doc'!#REF!</definedName>
    <definedName name="TSUB_COST" localSheetId="4">'[5]TechRep-Doc'!#REF!</definedName>
    <definedName name="TSUB_COST" localSheetId="5">'[5]TechRep-Doc'!#REF!</definedName>
    <definedName name="TSUB_COST" localSheetId="6">'[5]TechRep-Doc'!#REF!</definedName>
    <definedName name="TSUB_COST" localSheetId="3">'[5]TechRep-Doc'!#REF!</definedName>
    <definedName name="TSUB_COST">'[5]TechRep-Doc'!#REF!</definedName>
    <definedName name="U_Share_perc" localSheetId="4">#REF!</definedName>
    <definedName name="U_Share_perc" localSheetId="5">#REF!</definedName>
    <definedName name="U_Share_perc" localSheetId="6">#REF!</definedName>
    <definedName name="U_Share_perc" localSheetId="3">#REF!</definedName>
    <definedName name="U_Share_perc">#REF!</definedName>
    <definedName name="U_Speed_km_per_h" localSheetId="4">#REF!</definedName>
    <definedName name="U_Speed_km_per_h" localSheetId="5">#REF!</definedName>
    <definedName name="U_Speed_km_per_h" localSheetId="6">#REF!</definedName>
    <definedName name="U_Speed_km_per_h" localSheetId="3">#REF!</definedName>
    <definedName name="U_Speed_km_per_h">#REF!</definedName>
    <definedName name="unit_per_million_unit" localSheetId="4">#REF!</definedName>
    <definedName name="unit_per_million_unit" localSheetId="5">#REF!</definedName>
    <definedName name="unit_per_million_unit" localSheetId="6">#REF!</definedName>
    <definedName name="unit_per_million_unit" localSheetId="3">#REF!</definedName>
    <definedName name="unit_per_million_unit">#REF!</definedName>
    <definedName name="US.Electricity_and_RES" localSheetId="4">#REF!</definedName>
    <definedName name="US.Electricity_and_RES" localSheetId="5">#REF!</definedName>
    <definedName name="US.Electricity_and_RES" localSheetId="6">#REF!</definedName>
    <definedName name="US.Electricity_and_RES" localSheetId="3">#REF!</definedName>
    <definedName name="US.Electricity_and_RES">#REF!</definedName>
    <definedName name="US.Petroleum" localSheetId="4">#REF!</definedName>
    <definedName name="US.Petroleum" localSheetId="5">#REF!</definedName>
    <definedName name="US.Petroleum" localSheetId="6">#REF!</definedName>
    <definedName name="US.Petroleum" localSheetId="3">#REF!</definedName>
    <definedName name="US.Petroleum">#REF!</definedName>
    <definedName name="US.Solids_and_Gases" localSheetId="4">#REF!</definedName>
    <definedName name="US.Solids_and_Gases" localSheetId="5">#REF!</definedName>
    <definedName name="US.Solids_and_Gases" localSheetId="6">#REF!</definedName>
    <definedName name="US.Solids_and_Gases" localSheetId="3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4">#REF!</definedName>
    <definedName name="yeare" localSheetId="5">#REF!</definedName>
    <definedName name="yeare" localSheetId="6">#REF!</definedName>
    <definedName name="yeare" localSheetId="3">#REF!</definedName>
    <definedName name="yeare">#REF!</definedName>
    <definedName name="yearf" localSheetId="4">#REF!</definedName>
    <definedName name="yearf" localSheetId="5">#REF!</definedName>
    <definedName name="yearf" localSheetId="6">#REF!</definedName>
    <definedName name="yearf" localSheetId="3">#REF!</definedName>
    <definedName name="yearf">#REF!</definedName>
    <definedName name="yearg" localSheetId="4">#REF!</definedName>
    <definedName name="yearg" localSheetId="5">#REF!</definedName>
    <definedName name="yearg" localSheetId="6">#REF!</definedName>
    <definedName name="yearg" localSheetId="3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4">#REF!</definedName>
    <definedName name="Zinc_Content_ppm_wt" localSheetId="5">#REF!</definedName>
    <definedName name="Zinc_Content_ppm_wt" localSheetId="6">#REF!</definedName>
    <definedName name="Zinc_Content_ppm_wt" localSheetId="3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3" i="32" l="1"/>
  <c r="G94" i="32"/>
  <c r="G95" i="32"/>
  <c r="G96" i="32"/>
  <c r="G97" i="32"/>
  <c r="G98" i="32"/>
  <c r="G99" i="32"/>
  <c r="G100" i="32"/>
  <c r="G102" i="32"/>
  <c r="G103" i="32"/>
  <c r="G92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61" i="31"/>
  <c r="G62" i="31"/>
  <c r="G63" i="31"/>
  <c r="G64" i="31"/>
  <c r="G65" i="31"/>
  <c r="G66" i="31"/>
  <c r="G67" i="31"/>
  <c r="G68" i="31"/>
  <c r="G69" i="31"/>
  <c r="G71" i="31"/>
  <c r="G72" i="31"/>
  <c r="G73" i="31"/>
  <c r="G60" i="28"/>
  <c r="G61" i="28"/>
  <c r="G62" i="28"/>
  <c r="G63" i="28"/>
  <c r="G64" i="28"/>
  <c r="G65" i="28"/>
  <c r="G66" i="28"/>
  <c r="G67" i="28"/>
  <c r="G68" i="28"/>
  <c r="G70" i="28"/>
  <c r="G71" i="28"/>
  <c r="G72" i="28"/>
  <c r="G91" i="28"/>
  <c r="G92" i="28"/>
  <c r="G93" i="28"/>
  <c r="G94" i="28"/>
  <c r="G95" i="28"/>
  <c r="G96" i="28"/>
  <c r="G97" i="28"/>
  <c r="G98" i="28"/>
  <c r="G99" i="28"/>
  <c r="G101" i="28"/>
  <c r="G102" i="28"/>
  <c r="C2" i="23" l="1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2" i="23"/>
  <c r="C81" i="23"/>
  <c r="C80" i="23"/>
  <c r="C80" i="20" l="1"/>
  <c r="C82" i="20"/>
  <c r="D8" i="33" s="1"/>
  <c r="C81" i="20"/>
  <c r="D7" i="33" s="1"/>
  <c r="D82" i="20" l="1"/>
  <c r="H22" i="33"/>
  <c r="F22" i="33" s="1"/>
  <c r="E22" i="33"/>
  <c r="D22" i="33"/>
  <c r="H21" i="33"/>
  <c r="F21" i="33" s="1"/>
  <c r="E21" i="33"/>
  <c r="D21" i="33"/>
  <c r="H20" i="33"/>
  <c r="F20" i="33" s="1"/>
  <c r="E20" i="33"/>
  <c r="D20" i="33"/>
  <c r="T26" i="32" l="1"/>
  <c r="S26" i="32"/>
  <c r="T11" i="32"/>
  <c r="S11" i="32"/>
  <c r="T26" i="31"/>
  <c r="S26" i="31"/>
  <c r="T11" i="31"/>
  <c r="S11" i="31"/>
  <c r="T11" i="28"/>
  <c r="S11" i="28"/>
  <c r="T26" i="28"/>
  <c r="S26" i="28"/>
  <c r="D50" i="28"/>
  <c r="D47" i="28" l="1"/>
  <c r="E89" i="32" l="1"/>
  <c r="E103" i="32"/>
  <c r="E102" i="32"/>
  <c r="E100" i="32"/>
  <c r="E99" i="32"/>
  <c r="E98" i="32"/>
  <c r="E97" i="32"/>
  <c r="E96" i="32"/>
  <c r="E95" i="32"/>
  <c r="E94" i="32"/>
  <c r="E93" i="32"/>
  <c r="E92" i="32"/>
  <c r="E88" i="32"/>
  <c r="E87" i="32"/>
  <c r="E86" i="32"/>
  <c r="E84" i="32"/>
  <c r="E83" i="32"/>
  <c r="E82" i="32"/>
  <c r="E81" i="32"/>
  <c r="E80" i="32"/>
  <c r="E79" i="32"/>
  <c r="E78" i="32"/>
  <c r="E77" i="32"/>
  <c r="E76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90" i="31"/>
  <c r="E104" i="31"/>
  <c r="E103" i="31"/>
  <c r="E101" i="31"/>
  <c r="E100" i="31"/>
  <c r="E99" i="31"/>
  <c r="E98" i="31"/>
  <c r="E97" i="31"/>
  <c r="E96" i="31"/>
  <c r="E95" i="31"/>
  <c r="E94" i="31"/>
  <c r="E93" i="31"/>
  <c r="E89" i="31"/>
  <c r="E88" i="31"/>
  <c r="E87" i="31"/>
  <c r="E85" i="31"/>
  <c r="E84" i="31"/>
  <c r="E83" i="31"/>
  <c r="E82" i="31"/>
  <c r="E81" i="31"/>
  <c r="E80" i="31"/>
  <c r="E79" i="31"/>
  <c r="E78" i="31"/>
  <c r="E77" i="31"/>
  <c r="E73" i="31"/>
  <c r="E72" i="31"/>
  <c r="E71" i="31"/>
  <c r="E69" i="31"/>
  <c r="E68" i="31"/>
  <c r="E67" i="31"/>
  <c r="E66" i="31"/>
  <c r="E65" i="31"/>
  <c r="E64" i="31"/>
  <c r="E63" i="31"/>
  <c r="E62" i="31"/>
  <c r="E61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89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90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89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54" i="28"/>
  <c r="D58" i="28"/>
  <c r="D57" i="28"/>
  <c r="D56" i="28"/>
  <c r="D55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3" i="28"/>
  <c r="D52" i="28"/>
  <c r="D51" i="28"/>
  <c r="D49" i="28"/>
  <c r="D48" i="28"/>
  <c r="D46" i="28"/>
  <c r="E77" i="28"/>
  <c r="E78" i="28"/>
  <c r="E79" i="28"/>
  <c r="E80" i="28"/>
  <c r="E81" i="28"/>
  <c r="E82" i="28"/>
  <c r="E83" i="28"/>
  <c r="E84" i="28"/>
  <c r="E86" i="28"/>
  <c r="E87" i="28"/>
  <c r="E88" i="28"/>
  <c r="E91" i="28"/>
  <c r="E92" i="28"/>
  <c r="E93" i="28"/>
  <c r="E94" i="28"/>
  <c r="E95" i="28"/>
  <c r="E96" i="28"/>
  <c r="E97" i="28"/>
  <c r="E98" i="28"/>
  <c r="E99" i="28"/>
  <c r="E101" i="28"/>
  <c r="E102" i="28"/>
  <c r="E89" i="28"/>
  <c r="E76" i="28"/>
  <c r="E47" i="28"/>
  <c r="E48" i="28"/>
  <c r="E49" i="28"/>
  <c r="E50" i="28"/>
  <c r="E51" i="28"/>
  <c r="E52" i="28"/>
  <c r="E53" i="28"/>
  <c r="E54" i="28"/>
  <c r="E56" i="28"/>
  <c r="E57" i="28"/>
  <c r="E58" i="28"/>
  <c r="E60" i="28"/>
  <c r="E61" i="28"/>
  <c r="E62" i="28"/>
  <c r="E63" i="28"/>
  <c r="E64" i="28"/>
  <c r="E65" i="28"/>
  <c r="E66" i="28"/>
  <c r="E67" i="28"/>
  <c r="E68" i="28"/>
  <c r="E70" i="28"/>
  <c r="E71" i="28"/>
  <c r="E72" i="28"/>
  <c r="E46" i="28"/>
  <c r="O104" i="32" l="1"/>
  <c r="N104" i="32"/>
  <c r="M104" i="32"/>
  <c r="L104" i="32"/>
  <c r="K104" i="32"/>
  <c r="J104" i="32"/>
  <c r="H89" i="32"/>
  <c r="F89" i="32" s="1"/>
  <c r="H103" i="32"/>
  <c r="F103" i="32" s="1"/>
  <c r="H102" i="32"/>
  <c r="F102" i="32" s="1"/>
  <c r="H101" i="32"/>
  <c r="F101" i="32" s="1"/>
  <c r="H100" i="32"/>
  <c r="F100" i="32" s="1"/>
  <c r="H99" i="32"/>
  <c r="F99" i="32" s="1"/>
  <c r="H98" i="32"/>
  <c r="F98" i="32" s="1"/>
  <c r="H97" i="32"/>
  <c r="F97" i="32" s="1"/>
  <c r="H96" i="32"/>
  <c r="F96" i="32" s="1"/>
  <c r="H95" i="32"/>
  <c r="F95" i="32" s="1"/>
  <c r="H94" i="32"/>
  <c r="F94" i="32" s="1"/>
  <c r="H93" i="32"/>
  <c r="F93" i="32" s="1"/>
  <c r="H92" i="32"/>
  <c r="F92" i="32" s="1"/>
  <c r="H88" i="32"/>
  <c r="F88" i="32" s="1"/>
  <c r="H87" i="32"/>
  <c r="F87" i="32" s="1"/>
  <c r="H86" i="32"/>
  <c r="F86" i="32" s="1"/>
  <c r="H85" i="32"/>
  <c r="F85" i="32" s="1"/>
  <c r="H84" i="32"/>
  <c r="F84" i="32" s="1"/>
  <c r="H83" i="32"/>
  <c r="F83" i="32" s="1"/>
  <c r="H82" i="32"/>
  <c r="F82" i="32" s="1"/>
  <c r="H81" i="32"/>
  <c r="F81" i="32" s="1"/>
  <c r="H80" i="32"/>
  <c r="F80" i="32" s="1"/>
  <c r="H79" i="32"/>
  <c r="F79" i="32" s="1"/>
  <c r="H78" i="32"/>
  <c r="F78" i="32" s="1"/>
  <c r="H77" i="32"/>
  <c r="F77" i="32" s="1"/>
  <c r="H76" i="32"/>
  <c r="F76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105" i="31"/>
  <c r="O105" i="31"/>
  <c r="N105" i="31"/>
  <c r="M105" i="31"/>
  <c r="L105" i="31"/>
  <c r="K105" i="31"/>
  <c r="H90" i="31"/>
  <c r="F90" i="31" s="1"/>
  <c r="H104" i="31"/>
  <c r="F104" i="31" s="1"/>
  <c r="H103" i="31"/>
  <c r="F103" i="31" s="1"/>
  <c r="H102" i="31"/>
  <c r="F102" i="31" s="1"/>
  <c r="H101" i="31"/>
  <c r="F101" i="31" s="1"/>
  <c r="H100" i="31"/>
  <c r="F100" i="31" s="1"/>
  <c r="H99" i="31"/>
  <c r="F99" i="31" s="1"/>
  <c r="H98" i="31"/>
  <c r="F98" i="31" s="1"/>
  <c r="H97" i="31"/>
  <c r="F97" i="31" s="1"/>
  <c r="H96" i="31"/>
  <c r="F96" i="31" s="1"/>
  <c r="H95" i="31"/>
  <c r="F95" i="31" s="1"/>
  <c r="H94" i="31"/>
  <c r="F94" i="31" s="1"/>
  <c r="H93" i="31"/>
  <c r="F93" i="31" s="1"/>
  <c r="H89" i="31"/>
  <c r="F89" i="31" s="1"/>
  <c r="H88" i="31"/>
  <c r="F88" i="31" s="1"/>
  <c r="H87" i="31"/>
  <c r="F87" i="31" s="1"/>
  <c r="H86" i="31"/>
  <c r="F86" i="31" s="1"/>
  <c r="H85" i="31"/>
  <c r="F85" i="31" s="1"/>
  <c r="H84" i="31"/>
  <c r="F84" i="31" s="1"/>
  <c r="H83" i="31"/>
  <c r="F83" i="31" s="1"/>
  <c r="H82" i="31"/>
  <c r="F82" i="31" s="1"/>
  <c r="H81" i="31"/>
  <c r="F81" i="31" s="1"/>
  <c r="H80" i="31"/>
  <c r="F80" i="31" s="1"/>
  <c r="H79" i="31"/>
  <c r="F79" i="31" s="1"/>
  <c r="H78" i="31"/>
  <c r="F78" i="31" s="1"/>
  <c r="H77" i="31"/>
  <c r="F77" i="31" s="1"/>
  <c r="H73" i="31"/>
  <c r="F73" i="31" s="1"/>
  <c r="H72" i="31"/>
  <c r="F72" i="31" s="1"/>
  <c r="H71" i="31"/>
  <c r="F71" i="31" s="1"/>
  <c r="H70" i="31"/>
  <c r="F70" i="31" s="1"/>
  <c r="H69" i="31"/>
  <c r="F69" i="31" s="1"/>
  <c r="H68" i="31"/>
  <c r="F68" i="31" s="1"/>
  <c r="H67" i="31"/>
  <c r="F67" i="31" s="1"/>
  <c r="H66" i="31"/>
  <c r="F66" i="31" s="1"/>
  <c r="H65" i="31"/>
  <c r="F65" i="31" s="1"/>
  <c r="H64" i="31"/>
  <c r="F64" i="31" s="1"/>
  <c r="H63" i="31"/>
  <c r="F63" i="31" s="1"/>
  <c r="H62" i="31"/>
  <c r="F62" i="31" s="1"/>
  <c r="H61" i="31"/>
  <c r="F61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3" i="20" l="1"/>
  <c r="H102" i="28"/>
  <c r="F102" i="28" s="1"/>
  <c r="H89" i="28"/>
  <c r="F89" i="28" s="1"/>
  <c r="I104" i="28"/>
  <c r="J104" i="28"/>
  <c r="K104" i="28"/>
  <c r="L104" i="28"/>
  <c r="M104" i="28"/>
  <c r="N104" i="28"/>
  <c r="H71" i="28"/>
  <c r="F71" i="28" s="1"/>
  <c r="H72" i="28"/>
  <c r="F72" i="28" s="1"/>
  <c r="H101" i="28" l="1"/>
  <c r="F101" i="28" s="1"/>
  <c r="H99" i="28"/>
  <c r="F99" i="28" s="1"/>
  <c r="H98" i="28"/>
  <c r="F98" i="28" s="1"/>
  <c r="H97" i="28"/>
  <c r="F97" i="28" s="1"/>
  <c r="H96" i="28"/>
  <c r="F96" i="28" s="1"/>
  <c r="H95" i="28"/>
  <c r="F95" i="28" s="1"/>
  <c r="H94" i="28"/>
  <c r="F94" i="28" s="1"/>
  <c r="H93" i="28"/>
  <c r="F93" i="28" s="1"/>
  <c r="H92" i="28"/>
  <c r="F92" i="28" s="1"/>
  <c r="H91" i="28"/>
  <c r="F91" i="28" s="1"/>
  <c r="H88" i="28"/>
  <c r="F88" i="28" s="1"/>
  <c r="H87" i="28"/>
  <c r="F87" i="28" s="1"/>
  <c r="H86" i="28"/>
  <c r="F86" i="28" s="1"/>
  <c r="H84" i="28"/>
  <c r="F84" i="28" s="1"/>
  <c r="H83" i="28"/>
  <c r="F83" i="28" s="1"/>
  <c r="H82" i="28"/>
  <c r="F82" i="28" s="1"/>
  <c r="H81" i="28"/>
  <c r="F81" i="28" s="1"/>
  <c r="H80" i="28"/>
  <c r="F80" i="28" s="1"/>
  <c r="H79" i="28"/>
  <c r="F79" i="28" s="1"/>
  <c r="H78" i="28"/>
  <c r="F78" i="28" s="1"/>
  <c r="H77" i="28"/>
  <c r="F77" i="28" s="1"/>
  <c r="H76" i="28"/>
  <c r="F76" i="28" s="1"/>
  <c r="H58" i="28" l="1"/>
  <c r="F58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70" i="28"/>
  <c r="F70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6" i="28"/>
  <c r="F56" i="28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E6" i="28" s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D26" i="32"/>
  <c r="D11" i="32"/>
  <c r="D15" i="32"/>
  <c r="Q15" i="32" s="1"/>
  <c r="D32" i="32"/>
  <c r="D8" i="32"/>
  <c r="D28" i="32"/>
  <c r="D25" i="32"/>
  <c r="D30" i="32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D25" i="31"/>
  <c r="D30" i="28"/>
  <c r="D30" i="31"/>
  <c r="D10" i="28"/>
  <c r="D10" i="31"/>
  <c r="D26" i="28"/>
  <c r="D26" i="31"/>
  <c r="D33" i="28"/>
  <c r="D33" i="31"/>
  <c r="D12" i="28"/>
  <c r="D12" i="31"/>
  <c r="D15" i="31"/>
  <c r="D23" i="28"/>
  <c r="D23" i="31"/>
  <c r="D8" i="28"/>
  <c r="D8" i="31"/>
  <c r="D28" i="28"/>
  <c r="D28" i="31"/>
  <c r="D32" i="28"/>
  <c r="D32" i="31"/>
  <c r="D13" i="28"/>
  <c r="D13" i="3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7" i="28"/>
  <c r="F57" i="28" s="1"/>
  <c r="H46" i="28"/>
  <c r="F46" i="28" s="1"/>
  <c r="L25" i="31" l="1"/>
  <c r="O25" i="31"/>
  <c r="Q25" i="31"/>
  <c r="M25" i="31"/>
  <c r="N25" i="31"/>
  <c r="P25" i="31"/>
  <c r="L26" i="31"/>
  <c r="J98" i="31" s="1"/>
  <c r="M26" i="31"/>
  <c r="K98" i="31" s="1"/>
  <c r="N26" i="31"/>
  <c r="O26" i="31"/>
  <c r="P26" i="31"/>
  <c r="N98" i="31" s="1"/>
  <c r="Q26" i="31"/>
  <c r="L33" i="31"/>
  <c r="Q33" i="31"/>
  <c r="O90" i="31" s="1"/>
  <c r="M33" i="31"/>
  <c r="K90" i="31" s="1"/>
  <c r="O33" i="31"/>
  <c r="M90" i="31" s="1"/>
  <c r="N33" i="31"/>
  <c r="P33" i="31"/>
  <c r="P32" i="31"/>
  <c r="Q32" i="31"/>
  <c r="M32" i="31"/>
  <c r="K104" i="31" s="1"/>
  <c r="L32" i="31"/>
  <c r="O32" i="31"/>
  <c r="M104" i="31" s="1"/>
  <c r="N32" i="31"/>
  <c r="L104" i="31" s="1"/>
  <c r="L22" i="31"/>
  <c r="M22" i="31"/>
  <c r="N22" i="31"/>
  <c r="L94" i="31" s="1"/>
  <c r="O22" i="31"/>
  <c r="P22" i="31"/>
  <c r="Q22" i="31"/>
  <c r="O94" i="31" s="1"/>
  <c r="N23" i="31"/>
  <c r="L95" i="31" s="1"/>
  <c r="O23" i="31"/>
  <c r="M95" i="31" s="1"/>
  <c r="P23" i="31"/>
  <c r="Q23" i="31"/>
  <c r="L23" i="31"/>
  <c r="M23" i="31"/>
  <c r="P24" i="31"/>
  <c r="Q24" i="31"/>
  <c r="O96" i="31" s="1"/>
  <c r="L24" i="31"/>
  <c r="J96" i="31" s="1"/>
  <c r="M24" i="31"/>
  <c r="K96" i="31" s="1"/>
  <c r="N24" i="31"/>
  <c r="O24" i="31"/>
  <c r="L30" i="31"/>
  <c r="M30" i="31"/>
  <c r="N30" i="31"/>
  <c r="L102" i="31" s="1"/>
  <c r="O30" i="31"/>
  <c r="P30" i="31"/>
  <c r="N102" i="31" s="1"/>
  <c r="Q30" i="31"/>
  <c r="O102" i="31" s="1"/>
  <c r="N27" i="31"/>
  <c r="O27" i="31"/>
  <c r="P27" i="31"/>
  <c r="Q27" i="31"/>
  <c r="L27" i="31"/>
  <c r="J99" i="31" s="1"/>
  <c r="M27" i="31"/>
  <c r="K99" i="31" s="1"/>
  <c r="P28" i="31"/>
  <c r="N100" i="31" s="1"/>
  <c r="Q28" i="31"/>
  <c r="O100" i="31" s="1"/>
  <c r="M28" i="31"/>
  <c r="L28" i="31"/>
  <c r="O28" i="31"/>
  <c r="M100" i="31" s="1"/>
  <c r="N28" i="31"/>
  <c r="G23" i="31"/>
  <c r="H23" i="31"/>
  <c r="M63" i="31" s="1"/>
  <c r="F23" i="31"/>
  <c r="K63" i="31" s="1"/>
  <c r="I23" i="31"/>
  <c r="N63" i="31" s="1"/>
  <c r="J23" i="31"/>
  <c r="E23" i="31"/>
  <c r="I32" i="31"/>
  <c r="N72" i="31" s="1"/>
  <c r="G32" i="31"/>
  <c r="L72" i="31" s="1"/>
  <c r="J32" i="31"/>
  <c r="O72" i="31" s="1"/>
  <c r="E32" i="31"/>
  <c r="J72" i="31" s="1"/>
  <c r="H32" i="31"/>
  <c r="M72" i="31" s="1"/>
  <c r="F32" i="31"/>
  <c r="K72" i="31" s="1"/>
  <c r="E26" i="31"/>
  <c r="I26" i="31"/>
  <c r="F26" i="31"/>
  <c r="K66" i="31" s="1"/>
  <c r="G26" i="31"/>
  <c r="L66" i="31" s="1"/>
  <c r="H26" i="31"/>
  <c r="J26" i="31"/>
  <c r="O66" i="31" s="1"/>
  <c r="I24" i="31"/>
  <c r="N64" i="31" s="1"/>
  <c r="J24" i="31"/>
  <c r="O64" i="31" s="1"/>
  <c r="E24" i="31"/>
  <c r="F24" i="31"/>
  <c r="G24" i="31"/>
  <c r="L64" i="31" s="1"/>
  <c r="H24" i="31"/>
  <c r="M64" i="31" s="1"/>
  <c r="E30" i="31"/>
  <c r="J70" i="31" s="1"/>
  <c r="F30" i="31"/>
  <c r="K70" i="31" s="1"/>
  <c r="G30" i="31"/>
  <c r="L70" i="31" s="1"/>
  <c r="H30" i="31"/>
  <c r="M70" i="31" s="1"/>
  <c r="I30" i="31"/>
  <c r="J30" i="31"/>
  <c r="G27" i="31"/>
  <c r="L67" i="31" s="1"/>
  <c r="H27" i="31"/>
  <c r="M67" i="31" s="1"/>
  <c r="I27" i="31"/>
  <c r="J27" i="31"/>
  <c r="O67" i="31" s="1"/>
  <c r="F27" i="31"/>
  <c r="K67" i="31" s="1"/>
  <c r="E27" i="31"/>
  <c r="J67" i="31" s="1"/>
  <c r="I28" i="31"/>
  <c r="J28" i="31"/>
  <c r="E28" i="31"/>
  <c r="J68" i="31" s="1"/>
  <c r="H28" i="31"/>
  <c r="M68" i="31" s="1"/>
  <c r="F28" i="31"/>
  <c r="G28" i="31"/>
  <c r="L68" i="31" s="1"/>
  <c r="E22" i="31"/>
  <c r="J62" i="31" s="1"/>
  <c r="F22" i="31"/>
  <c r="K62" i="31" s="1"/>
  <c r="G22" i="31"/>
  <c r="H22" i="31"/>
  <c r="I22" i="31"/>
  <c r="N62" i="31" s="1"/>
  <c r="J22" i="31"/>
  <c r="O62" i="31" s="1"/>
  <c r="G33" i="31"/>
  <c r="E33" i="31"/>
  <c r="J73" i="31" s="1"/>
  <c r="I33" i="31"/>
  <c r="N73" i="31" s="1"/>
  <c r="F33" i="31"/>
  <c r="K73" i="31" s="1"/>
  <c r="H33" i="31"/>
  <c r="J33" i="31"/>
  <c r="G25" i="31"/>
  <c r="E25" i="31"/>
  <c r="F25" i="31"/>
  <c r="J25" i="31"/>
  <c r="H25" i="31"/>
  <c r="I25" i="31"/>
  <c r="G18" i="3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G7" i="31"/>
  <c r="L47" i="31" s="1"/>
  <c r="H7" i="31"/>
  <c r="M47" i="31" s="1"/>
  <c r="I7" i="3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E17" i="31"/>
  <c r="J57" i="31" s="1"/>
  <c r="G17" i="31"/>
  <c r="L57" i="31" s="1"/>
  <c r="F17" i="31"/>
  <c r="K57" i="31" s="1"/>
  <c r="P17" i="31"/>
  <c r="N88" i="31" s="1"/>
  <c r="Q17" i="31"/>
  <c r="O88" i="31" s="1"/>
  <c r="L17" i="31"/>
  <c r="J88" i="31" s="1"/>
  <c r="O17" i="31"/>
  <c r="M88" i="31" s="1"/>
  <c r="M17" i="31"/>
  <c r="K88" i="31" s="1"/>
  <c r="N17" i="31"/>
  <c r="L88" i="31" s="1"/>
  <c r="P9" i="31"/>
  <c r="N80" i="31" s="1"/>
  <c r="Q9" i="31"/>
  <c r="O80" i="31" s="1"/>
  <c r="N9" i="31"/>
  <c r="L80" i="31" s="1"/>
  <c r="O9" i="31"/>
  <c r="M80" i="31" s="1"/>
  <c r="L9" i="31"/>
  <c r="J80" i="31" s="1"/>
  <c r="M9" i="31"/>
  <c r="K80" i="31" s="1"/>
  <c r="P13" i="31"/>
  <c r="N84" i="31" s="1"/>
  <c r="Q13" i="31"/>
  <c r="O84" i="31" s="1"/>
  <c r="L13" i="31"/>
  <c r="J84" i="31" s="1"/>
  <c r="M13" i="31"/>
  <c r="K84" i="31" s="1"/>
  <c r="N13" i="31"/>
  <c r="L84" i="31" s="1"/>
  <c r="O13" i="31"/>
  <c r="M84" i="31" s="1"/>
  <c r="L11" i="31"/>
  <c r="J82" i="31" s="1"/>
  <c r="M11" i="31"/>
  <c r="K82" i="31" s="1"/>
  <c r="N11" i="31"/>
  <c r="L82" i="31" s="1"/>
  <c r="O11" i="31"/>
  <c r="P11" i="31"/>
  <c r="N82" i="31" s="1"/>
  <c r="Q11" i="31"/>
  <c r="O82" i="31" s="1"/>
  <c r="N10" i="31"/>
  <c r="Q10" i="31"/>
  <c r="L10" i="31"/>
  <c r="O10" i="31"/>
  <c r="M10" i="31"/>
  <c r="P10" i="31"/>
  <c r="L15" i="31"/>
  <c r="J86" i="31" s="1"/>
  <c r="M15" i="31"/>
  <c r="K86" i="31" s="1"/>
  <c r="N15" i="31"/>
  <c r="L86" i="31" s="1"/>
  <c r="O15" i="31"/>
  <c r="P15" i="31"/>
  <c r="N86" i="31" s="1"/>
  <c r="Q15" i="31"/>
  <c r="O86" i="31" s="1"/>
  <c r="N8" i="31"/>
  <c r="L79" i="31" s="1"/>
  <c r="O8" i="31"/>
  <c r="M79" i="31" s="1"/>
  <c r="P8" i="31"/>
  <c r="N79" i="31" s="1"/>
  <c r="Q8" i="31"/>
  <c r="O79" i="31" s="1"/>
  <c r="L8" i="31"/>
  <c r="J79" i="31" s="1"/>
  <c r="M8" i="31"/>
  <c r="K79" i="31" s="1"/>
  <c r="L7" i="31"/>
  <c r="J78" i="31" s="1"/>
  <c r="M7" i="31"/>
  <c r="K78" i="31" s="1"/>
  <c r="Q7" i="31"/>
  <c r="O78" i="31" s="1"/>
  <c r="N7" i="31"/>
  <c r="L78" i="31" s="1"/>
  <c r="P7" i="31"/>
  <c r="N78" i="31" s="1"/>
  <c r="O7" i="31"/>
  <c r="M78" i="31" s="1"/>
  <c r="N12" i="31"/>
  <c r="L83" i="31" s="1"/>
  <c r="O12" i="31"/>
  <c r="M83" i="31" s="1"/>
  <c r="L12" i="31"/>
  <c r="J83" i="31" s="1"/>
  <c r="P12" i="31"/>
  <c r="N83" i="31" s="1"/>
  <c r="M12" i="31"/>
  <c r="K83" i="31" s="1"/>
  <c r="Q12" i="31"/>
  <c r="O83" i="31" s="1"/>
  <c r="O18" i="31"/>
  <c r="M89" i="31" s="1"/>
  <c r="L18" i="31"/>
  <c r="J89" i="31" s="1"/>
  <c r="N18" i="31"/>
  <c r="L89" i="31" s="1"/>
  <c r="P18" i="31"/>
  <c r="N89" i="31" s="1"/>
  <c r="Q18" i="31"/>
  <c r="O89" i="31" s="1"/>
  <c r="M18" i="31"/>
  <c r="K89" i="31" s="1"/>
  <c r="Q6" i="28"/>
  <c r="O76" i="28" s="1"/>
  <c r="L6" i="28"/>
  <c r="J76" i="28" s="1"/>
  <c r="O73" i="31"/>
  <c r="N90" i="31"/>
  <c r="J90" i="31"/>
  <c r="L90" i="31"/>
  <c r="L73" i="31"/>
  <c r="M73" i="31"/>
  <c r="O57" i="31"/>
  <c r="L58" i="31"/>
  <c r="M48" i="31"/>
  <c r="J66" i="31"/>
  <c r="L98" i="31"/>
  <c r="M98" i="31"/>
  <c r="N66" i="31"/>
  <c r="M66" i="31"/>
  <c r="O98" i="31"/>
  <c r="M82" i="31"/>
  <c r="J51" i="31"/>
  <c r="J53" i="31"/>
  <c r="O63" i="31"/>
  <c r="O95" i="31"/>
  <c r="J95" i="31"/>
  <c r="N95" i="31"/>
  <c r="K95" i="31"/>
  <c r="J63" i="31"/>
  <c r="L63" i="31"/>
  <c r="J64" i="31"/>
  <c r="L96" i="31"/>
  <c r="K64" i="31"/>
  <c r="M96" i="31"/>
  <c r="N96" i="31"/>
  <c r="N47" i="31"/>
  <c r="K47" i="31"/>
  <c r="N104" i="31"/>
  <c r="O104" i="31"/>
  <c r="J104" i="31"/>
  <c r="M86" i="31"/>
  <c r="L52" i="31"/>
  <c r="M102" i="31"/>
  <c r="N70" i="31"/>
  <c r="K102" i="31"/>
  <c r="O70" i="31"/>
  <c r="J102" i="31"/>
  <c r="M94" i="31"/>
  <c r="J94" i="31"/>
  <c r="L62" i="31"/>
  <c r="N94" i="31"/>
  <c r="M62" i="31"/>
  <c r="K94" i="31"/>
  <c r="N67" i="31"/>
  <c r="L99" i="31"/>
  <c r="M99" i="31"/>
  <c r="N99" i="31"/>
  <c r="O99" i="31"/>
  <c r="L100" i="31"/>
  <c r="N68" i="31"/>
  <c r="O68" i="31"/>
  <c r="K68" i="31"/>
  <c r="J100" i="31"/>
  <c r="K100" i="31"/>
  <c r="I27" i="28"/>
  <c r="N66" i="28" s="1"/>
  <c r="J27" i="28"/>
  <c r="O66" i="28" s="1"/>
  <c r="H27" i="28"/>
  <c r="M66" i="28" s="1"/>
  <c r="L27" i="28"/>
  <c r="J97" i="28" s="1"/>
  <c r="F27" i="28"/>
  <c r="K66" i="28" s="1"/>
  <c r="G27" i="28"/>
  <c r="L66" i="28" s="1"/>
  <c r="M27" i="28"/>
  <c r="K97" i="28" s="1"/>
  <c r="P27" i="28"/>
  <c r="N97" i="28" s="1"/>
  <c r="E27" i="28"/>
  <c r="J66" i="28" s="1"/>
  <c r="N27" i="28"/>
  <c r="L97" i="28" s="1"/>
  <c r="O27" i="28"/>
  <c r="M97" i="28" s="1"/>
  <c r="Q27" i="28"/>
  <c r="O97" i="28" s="1"/>
  <c r="E28" i="28"/>
  <c r="J67" i="28" s="1"/>
  <c r="N28" i="28"/>
  <c r="L98" i="28" s="1"/>
  <c r="F28" i="28"/>
  <c r="K67" i="28" s="1"/>
  <c r="O28" i="28"/>
  <c r="M98" i="28" s="1"/>
  <c r="G28" i="28"/>
  <c r="L67" i="28" s="1"/>
  <c r="P28" i="28"/>
  <c r="N98" i="28" s="1"/>
  <c r="H28" i="28"/>
  <c r="M67" i="28" s="1"/>
  <c r="Q28" i="28"/>
  <c r="O98" i="28" s="1"/>
  <c r="J28" i="28"/>
  <c r="O67" i="28" s="1"/>
  <c r="I28" i="28"/>
  <c r="N67" i="28" s="1"/>
  <c r="L28" i="28"/>
  <c r="J98" i="28" s="1"/>
  <c r="M28" i="28"/>
  <c r="K98" i="28" s="1"/>
  <c r="E16" i="28"/>
  <c r="J56" i="28" s="1"/>
  <c r="N16" i="28"/>
  <c r="L86" i="28" s="1"/>
  <c r="F16" i="28"/>
  <c r="K56" i="28" s="1"/>
  <c r="O16" i="28"/>
  <c r="M86" i="28" s="1"/>
  <c r="G16" i="28"/>
  <c r="L56" i="28" s="1"/>
  <c r="P16" i="28"/>
  <c r="N86" i="28" s="1"/>
  <c r="H16" i="28"/>
  <c r="M56" i="28" s="1"/>
  <c r="Q16" i="28"/>
  <c r="O86" i="28" s="1"/>
  <c r="J16" i="28"/>
  <c r="O56" i="28" s="1"/>
  <c r="L16" i="28"/>
  <c r="J86" i="28" s="1"/>
  <c r="I16" i="28"/>
  <c r="N56" i="28" s="1"/>
  <c r="M16" i="28"/>
  <c r="K86" i="28" s="1"/>
  <c r="I33" i="28"/>
  <c r="N72" i="28" s="1"/>
  <c r="J33" i="28"/>
  <c r="O72" i="28" s="1"/>
  <c r="L33" i="28"/>
  <c r="J89" i="28" s="1"/>
  <c r="F33" i="28"/>
  <c r="K72" i="28" s="1"/>
  <c r="M33" i="28"/>
  <c r="K89" i="28" s="1"/>
  <c r="G33" i="28"/>
  <c r="L72" i="28" s="1"/>
  <c r="E33" i="28"/>
  <c r="J72" i="28" s="1"/>
  <c r="N33" i="28"/>
  <c r="L89" i="28" s="1"/>
  <c r="O33" i="28"/>
  <c r="M89" i="28" s="1"/>
  <c r="P33" i="28"/>
  <c r="N89" i="28" s="1"/>
  <c r="Q33" i="28"/>
  <c r="O89" i="28" s="1"/>
  <c r="H33" i="28"/>
  <c r="M72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4" i="28" s="1"/>
  <c r="F14" i="28"/>
  <c r="K54" i="28" s="1"/>
  <c r="O14" i="28"/>
  <c r="M84" i="28" s="1"/>
  <c r="G14" i="28"/>
  <c r="L54" i="28" s="1"/>
  <c r="P14" i="28"/>
  <c r="N84" i="28" s="1"/>
  <c r="M14" i="28"/>
  <c r="K84" i="28" s="1"/>
  <c r="H14" i="28"/>
  <c r="M54" i="28" s="1"/>
  <c r="Q14" i="28"/>
  <c r="O84" i="28" s="1"/>
  <c r="J14" i="28"/>
  <c r="O54" i="28" s="1"/>
  <c r="L14" i="28"/>
  <c r="J84" i="28" s="1"/>
  <c r="I14" i="28"/>
  <c r="N54" i="28" s="1"/>
  <c r="I17" i="28"/>
  <c r="N57" i="28" s="1"/>
  <c r="J17" i="28"/>
  <c r="O57" i="28" s="1"/>
  <c r="G17" i="28"/>
  <c r="L57" i="28" s="1"/>
  <c r="H17" i="28"/>
  <c r="M57" i="28" s="1"/>
  <c r="L17" i="28"/>
  <c r="J87" i="28" s="1"/>
  <c r="O17" i="28"/>
  <c r="M87" i="28" s="1"/>
  <c r="M17" i="28"/>
  <c r="K87" i="28" s="1"/>
  <c r="E17" i="28"/>
  <c r="J57" i="28" s="1"/>
  <c r="N17" i="28"/>
  <c r="L87" i="28" s="1"/>
  <c r="F17" i="28"/>
  <c r="K57" i="28" s="1"/>
  <c r="P17" i="28"/>
  <c r="N87" i="28" s="1"/>
  <c r="Q17" i="28"/>
  <c r="O87" i="28" s="1"/>
  <c r="E18" i="28"/>
  <c r="J58" i="28" s="1"/>
  <c r="N18" i="28"/>
  <c r="L88" i="28" s="1"/>
  <c r="F18" i="28"/>
  <c r="K58" i="28" s="1"/>
  <c r="O18" i="28"/>
  <c r="M88" i="28" s="1"/>
  <c r="G18" i="28"/>
  <c r="L58" i="28" s="1"/>
  <c r="P18" i="28"/>
  <c r="N88" i="28" s="1"/>
  <c r="J18" i="28"/>
  <c r="O58" i="28" s="1"/>
  <c r="L18" i="28"/>
  <c r="J88" i="28" s="1"/>
  <c r="H18" i="28"/>
  <c r="M58" i="28" s="1"/>
  <c r="Q18" i="28"/>
  <c r="O88" i="28" s="1"/>
  <c r="M18" i="28"/>
  <c r="K88" i="28" s="1"/>
  <c r="I18" i="28"/>
  <c r="N58" i="28" s="1"/>
  <c r="E8" i="28"/>
  <c r="J48" i="28" s="1"/>
  <c r="N8" i="28"/>
  <c r="L78" i="28" s="1"/>
  <c r="L8" i="28"/>
  <c r="J78" i="28" s="1"/>
  <c r="F8" i="28"/>
  <c r="K48" i="28" s="1"/>
  <c r="O8" i="28"/>
  <c r="M78" i="28" s="1"/>
  <c r="G8" i="28"/>
  <c r="L48" i="28" s="1"/>
  <c r="P8" i="28"/>
  <c r="N78" i="28" s="1"/>
  <c r="H8" i="28"/>
  <c r="M48" i="28" s="1"/>
  <c r="Q8" i="28"/>
  <c r="O78" i="28" s="1"/>
  <c r="M8" i="28"/>
  <c r="K78" i="28" s="1"/>
  <c r="I8" i="28"/>
  <c r="N48" i="28" s="1"/>
  <c r="J8" i="28"/>
  <c r="O48" i="28" s="1"/>
  <c r="J46" i="28"/>
  <c r="N6" i="28"/>
  <c r="L76" i="28" s="1"/>
  <c r="F6" i="28"/>
  <c r="K46" i="28" s="1"/>
  <c r="O6" i="28"/>
  <c r="M76" i="28" s="1"/>
  <c r="G6" i="28"/>
  <c r="L46" i="28" s="1"/>
  <c r="P6" i="28"/>
  <c r="N76" i="28" s="1"/>
  <c r="H6" i="28"/>
  <c r="M46" i="28" s="1"/>
  <c r="I6" i="28"/>
  <c r="N46" i="28" s="1"/>
  <c r="J6" i="28"/>
  <c r="O46" i="28" s="1"/>
  <c r="M6" i="28"/>
  <c r="K76" i="28" s="1"/>
  <c r="E26" i="28"/>
  <c r="J65" i="28" s="1"/>
  <c r="N26" i="28"/>
  <c r="L96" i="28" s="1"/>
  <c r="F26" i="28"/>
  <c r="K65" i="28" s="1"/>
  <c r="O26" i="28"/>
  <c r="M96" i="28" s="1"/>
  <c r="L26" i="28"/>
  <c r="J96" i="28" s="1"/>
  <c r="M26" i="28"/>
  <c r="K96" i="28" s="1"/>
  <c r="G26" i="28"/>
  <c r="L65" i="28" s="1"/>
  <c r="P26" i="28"/>
  <c r="N96" i="28" s="1"/>
  <c r="H26" i="28"/>
  <c r="M65" i="28" s="1"/>
  <c r="Q26" i="28"/>
  <c r="O96" i="28" s="1"/>
  <c r="I26" i="28"/>
  <c r="N65" i="28" s="1"/>
  <c r="J26" i="28"/>
  <c r="O65" i="28" s="1"/>
  <c r="I9" i="28"/>
  <c r="N49" i="28" s="1"/>
  <c r="Q9" i="28"/>
  <c r="O79" i="28" s="1"/>
  <c r="J9" i="28"/>
  <c r="O49" i="28" s="1"/>
  <c r="L9" i="28"/>
  <c r="J79" i="28" s="1"/>
  <c r="M9" i="28"/>
  <c r="K79" i="28" s="1"/>
  <c r="F9" i="28"/>
  <c r="K49" i="28" s="1"/>
  <c r="G9" i="28"/>
  <c r="L49" i="28" s="1"/>
  <c r="E9" i="28"/>
  <c r="J49" i="28" s="1"/>
  <c r="N9" i="28"/>
  <c r="L79" i="28" s="1"/>
  <c r="O9" i="28"/>
  <c r="M79" i="28" s="1"/>
  <c r="P9" i="28"/>
  <c r="N79" i="28" s="1"/>
  <c r="H9" i="28"/>
  <c r="M49" i="28" s="1"/>
  <c r="E22" i="28"/>
  <c r="J61" i="28" s="1"/>
  <c r="N22" i="28"/>
  <c r="L92" i="28" s="1"/>
  <c r="F22" i="28"/>
  <c r="K61" i="28" s="1"/>
  <c r="O22" i="28"/>
  <c r="M92" i="28" s="1"/>
  <c r="G22" i="28"/>
  <c r="L61" i="28" s="1"/>
  <c r="P22" i="28"/>
  <c r="N92" i="28" s="1"/>
  <c r="J22" i="28"/>
  <c r="O61" i="28" s="1"/>
  <c r="H22" i="28"/>
  <c r="M61" i="28" s="1"/>
  <c r="Q22" i="28"/>
  <c r="O92" i="28" s="1"/>
  <c r="I22" i="28"/>
  <c r="N61" i="28" s="1"/>
  <c r="L22" i="28"/>
  <c r="J92" i="28" s="1"/>
  <c r="M22" i="28"/>
  <c r="K92" i="28" s="1"/>
  <c r="I11" i="28"/>
  <c r="N51" i="28" s="1"/>
  <c r="H11" i="28"/>
  <c r="M51" i="28" s="1"/>
  <c r="Q11" i="28"/>
  <c r="O81" i="28" s="1"/>
  <c r="J11" i="28"/>
  <c r="O51" i="28" s="1"/>
  <c r="L11" i="28"/>
  <c r="J81" i="28" s="1"/>
  <c r="F11" i="28"/>
  <c r="K51" i="28" s="1"/>
  <c r="M11" i="28"/>
  <c r="K81" i="28" s="1"/>
  <c r="G11" i="28"/>
  <c r="L51" i="28" s="1"/>
  <c r="E11" i="28"/>
  <c r="J51" i="28" s="1"/>
  <c r="N11" i="28"/>
  <c r="L81" i="28" s="1"/>
  <c r="O11" i="28"/>
  <c r="M81" i="28" s="1"/>
  <c r="P11" i="28"/>
  <c r="N81" i="28" s="1"/>
  <c r="I13" i="28"/>
  <c r="N53" i="28" s="1"/>
  <c r="J13" i="28"/>
  <c r="O53" i="28" s="1"/>
  <c r="H13" i="28"/>
  <c r="M53" i="28" s="1"/>
  <c r="L13" i="28"/>
  <c r="J83" i="28" s="1"/>
  <c r="O13" i="28"/>
  <c r="M83" i="28" s="1"/>
  <c r="G13" i="28"/>
  <c r="L53" i="28" s="1"/>
  <c r="M13" i="28"/>
  <c r="K83" i="28" s="1"/>
  <c r="Q13" i="28"/>
  <c r="O83" i="28" s="1"/>
  <c r="E13" i="28"/>
  <c r="J53" i="28" s="1"/>
  <c r="N13" i="28"/>
  <c r="L83" i="28" s="1"/>
  <c r="F13" i="28"/>
  <c r="K53" i="28" s="1"/>
  <c r="P13" i="28"/>
  <c r="N83" i="28" s="1"/>
  <c r="I23" i="28"/>
  <c r="N62" i="28" s="1"/>
  <c r="J23" i="28"/>
  <c r="O62" i="28" s="1"/>
  <c r="P23" i="28"/>
  <c r="N93" i="28" s="1"/>
  <c r="H23" i="28"/>
  <c r="M62" i="28" s="1"/>
  <c r="L23" i="28"/>
  <c r="J93" i="28" s="1"/>
  <c r="O23" i="28"/>
  <c r="M93" i="28" s="1"/>
  <c r="M23" i="28"/>
  <c r="K93" i="28" s="1"/>
  <c r="F23" i="28"/>
  <c r="K62" i="28" s="1"/>
  <c r="G23" i="28"/>
  <c r="L62" i="28" s="1"/>
  <c r="E23" i="28"/>
  <c r="J62" i="28" s="1"/>
  <c r="N23" i="28"/>
  <c r="L93" i="28" s="1"/>
  <c r="Q23" i="28"/>
  <c r="O93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3" i="28" s="1"/>
  <c r="N24" i="28"/>
  <c r="L94" i="28" s="1"/>
  <c r="F24" i="28"/>
  <c r="K63" i="28" s="1"/>
  <c r="O24" i="28"/>
  <c r="M94" i="28" s="1"/>
  <c r="G24" i="28"/>
  <c r="L63" i="28" s="1"/>
  <c r="P24" i="28"/>
  <c r="N94" i="28" s="1"/>
  <c r="L24" i="28"/>
  <c r="J94" i="28" s="1"/>
  <c r="H24" i="28"/>
  <c r="M63" i="28" s="1"/>
  <c r="Q24" i="28"/>
  <c r="O94" i="28" s="1"/>
  <c r="I24" i="28"/>
  <c r="N63" i="28" s="1"/>
  <c r="J24" i="28"/>
  <c r="O63" i="28" s="1"/>
  <c r="M24" i="28"/>
  <c r="K94" i="28" s="1"/>
  <c r="I7" i="28"/>
  <c r="N47" i="28" s="1"/>
  <c r="H7" i="28"/>
  <c r="M47" i="28" s="1"/>
  <c r="J7" i="28"/>
  <c r="O47" i="28" s="1"/>
  <c r="L7" i="28"/>
  <c r="J77" i="28" s="1"/>
  <c r="O7" i="28"/>
  <c r="M77" i="28" s="1"/>
  <c r="P7" i="28"/>
  <c r="N77" i="28" s="1"/>
  <c r="Q7" i="28"/>
  <c r="O77" i="28" s="1"/>
  <c r="M7" i="28"/>
  <c r="K77" i="28" s="1"/>
  <c r="F7" i="28"/>
  <c r="K47" i="28" s="1"/>
  <c r="E7" i="28"/>
  <c r="J47" i="28" s="1"/>
  <c r="N7" i="28"/>
  <c r="L77" i="28" s="1"/>
  <c r="G7" i="28"/>
  <c r="L47" i="28" s="1"/>
  <c r="E32" i="28"/>
  <c r="J71" i="28" s="1"/>
  <c r="N32" i="28"/>
  <c r="L102" i="28" s="1"/>
  <c r="F32" i="28"/>
  <c r="K71" i="28" s="1"/>
  <c r="O32" i="28"/>
  <c r="M102" i="28" s="1"/>
  <c r="L32" i="28"/>
  <c r="J102" i="28" s="1"/>
  <c r="G32" i="28"/>
  <c r="L71" i="28" s="1"/>
  <c r="P32" i="28"/>
  <c r="N102" i="28" s="1"/>
  <c r="H32" i="28"/>
  <c r="M71" i="28" s="1"/>
  <c r="Q32" i="28"/>
  <c r="O102" i="28" s="1"/>
  <c r="J32" i="28"/>
  <c r="O71" i="28" s="1"/>
  <c r="I32" i="28"/>
  <c r="N71" i="28" s="1"/>
  <c r="M32" i="28"/>
  <c r="K102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J6" i="31" s="1"/>
  <c r="D29" i="31"/>
  <c r="N27" i="32"/>
  <c r="L98" i="32" s="1"/>
  <c r="O27" i="32"/>
  <c r="M98" i="32" s="1"/>
  <c r="L27" i="32"/>
  <c r="J98" i="32" s="1"/>
  <c r="P27" i="32"/>
  <c r="N98" i="32" s="1"/>
  <c r="Q27" i="32"/>
  <c r="O98" i="32" s="1"/>
  <c r="M27" i="32"/>
  <c r="K98" i="32" s="1"/>
  <c r="L33" i="32"/>
  <c r="J89" i="32" s="1"/>
  <c r="M33" i="32"/>
  <c r="K89" i="32" s="1"/>
  <c r="N33" i="32"/>
  <c r="L89" i="32" s="1"/>
  <c r="P33" i="32"/>
  <c r="N89" i="32" s="1"/>
  <c r="O33" i="32"/>
  <c r="M89" i="32" s="1"/>
  <c r="Q33" i="32"/>
  <c r="O89" i="32" s="1"/>
  <c r="L30" i="32"/>
  <c r="J101" i="32" s="1"/>
  <c r="M30" i="32"/>
  <c r="K101" i="32" s="1"/>
  <c r="N30" i="32"/>
  <c r="L101" i="32" s="1"/>
  <c r="O30" i="32"/>
  <c r="M101" i="32" s="1"/>
  <c r="P30" i="32"/>
  <c r="N101" i="32" s="1"/>
  <c r="Q30" i="32"/>
  <c r="O101" i="32" s="1"/>
  <c r="L25" i="32"/>
  <c r="M25" i="32"/>
  <c r="P25" i="32"/>
  <c r="N25" i="32"/>
  <c r="O25" i="32"/>
  <c r="Q25" i="32"/>
  <c r="N23" i="32"/>
  <c r="L94" i="32" s="1"/>
  <c r="O23" i="32"/>
  <c r="M94" i="32" s="1"/>
  <c r="P23" i="32"/>
  <c r="N94" i="32" s="1"/>
  <c r="Q23" i="32"/>
  <c r="O94" i="32" s="1"/>
  <c r="L23" i="32"/>
  <c r="J94" i="32" s="1"/>
  <c r="M23" i="32"/>
  <c r="K94" i="32" s="1"/>
  <c r="P24" i="32"/>
  <c r="N95" i="32" s="1"/>
  <c r="Q24" i="32"/>
  <c r="O95" i="32" s="1"/>
  <c r="L24" i="32"/>
  <c r="J95" i="32" s="1"/>
  <c r="N24" i="32"/>
  <c r="L95" i="32" s="1"/>
  <c r="M24" i="32"/>
  <c r="K95" i="32" s="1"/>
  <c r="O24" i="32"/>
  <c r="M95" i="32" s="1"/>
  <c r="P28" i="32"/>
  <c r="N99" i="32" s="1"/>
  <c r="Q28" i="32"/>
  <c r="O99" i="32" s="1"/>
  <c r="N28" i="32"/>
  <c r="L99" i="32" s="1"/>
  <c r="L28" i="32"/>
  <c r="J99" i="32" s="1"/>
  <c r="M28" i="32"/>
  <c r="K99" i="32" s="1"/>
  <c r="O28" i="32"/>
  <c r="M99" i="32" s="1"/>
  <c r="L22" i="32"/>
  <c r="J93" i="32" s="1"/>
  <c r="M22" i="32"/>
  <c r="K93" i="32" s="1"/>
  <c r="N22" i="32"/>
  <c r="L93" i="32" s="1"/>
  <c r="O22" i="32"/>
  <c r="M93" i="32" s="1"/>
  <c r="P22" i="32"/>
  <c r="N93" i="32" s="1"/>
  <c r="Q22" i="32"/>
  <c r="O93" i="32" s="1"/>
  <c r="L26" i="32"/>
  <c r="J97" i="32" s="1"/>
  <c r="M26" i="32"/>
  <c r="K97" i="32" s="1"/>
  <c r="N26" i="32"/>
  <c r="L97" i="32" s="1"/>
  <c r="O26" i="32"/>
  <c r="M97" i="32" s="1"/>
  <c r="P26" i="32"/>
  <c r="N97" i="32" s="1"/>
  <c r="Q26" i="32"/>
  <c r="O97" i="32" s="1"/>
  <c r="P32" i="32"/>
  <c r="N103" i="32" s="1"/>
  <c r="N32" i="32"/>
  <c r="L103" i="32" s="1"/>
  <c r="Q32" i="32"/>
  <c r="O103" i="32" s="1"/>
  <c r="L32" i="32"/>
  <c r="J103" i="32" s="1"/>
  <c r="M32" i="32"/>
  <c r="K103" i="32" s="1"/>
  <c r="O32" i="32"/>
  <c r="M103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88" i="32" s="1"/>
  <c r="Q18" i="32"/>
  <c r="O88" i="32" s="1"/>
  <c r="P12" i="32"/>
  <c r="N82" i="32" s="1"/>
  <c r="Q12" i="32"/>
  <c r="O82" i="32" s="1"/>
  <c r="P11" i="32"/>
  <c r="N81" i="32" s="1"/>
  <c r="Q11" i="32"/>
  <c r="O81" i="32" s="1"/>
  <c r="P10" i="32"/>
  <c r="Q10" i="32"/>
  <c r="P9" i="32"/>
  <c r="N79" i="32" s="1"/>
  <c r="Q9" i="32"/>
  <c r="O79" i="32" s="1"/>
  <c r="P8" i="32"/>
  <c r="N78" i="32" s="1"/>
  <c r="Q8" i="32"/>
  <c r="O78" i="32" s="1"/>
  <c r="P7" i="32"/>
  <c r="N77" i="32" s="1"/>
  <c r="Q7" i="32"/>
  <c r="O77" i="32" s="1"/>
  <c r="P17" i="32"/>
  <c r="N87" i="32" s="1"/>
  <c r="Q17" i="32"/>
  <c r="O87" i="32" s="1"/>
  <c r="P13" i="32"/>
  <c r="N83" i="32" s="1"/>
  <c r="Q13" i="32"/>
  <c r="O83" i="32" s="1"/>
  <c r="O15" i="32"/>
  <c r="M85" i="32" s="1"/>
  <c r="P15" i="32"/>
  <c r="N85" i="32" s="1"/>
  <c r="N10" i="32"/>
  <c r="O10" i="32"/>
  <c r="N18" i="32"/>
  <c r="L88" i="32" s="1"/>
  <c r="O18" i="32"/>
  <c r="M88" i="32" s="1"/>
  <c r="N12" i="32"/>
  <c r="L82" i="32" s="1"/>
  <c r="O12" i="32"/>
  <c r="M82" i="32" s="1"/>
  <c r="N11" i="32"/>
  <c r="L81" i="32" s="1"/>
  <c r="O11" i="32"/>
  <c r="M81" i="32" s="1"/>
  <c r="N9" i="32"/>
  <c r="L79" i="32" s="1"/>
  <c r="O9" i="32"/>
  <c r="M79" i="32" s="1"/>
  <c r="N7" i="32"/>
  <c r="L77" i="32" s="1"/>
  <c r="O7" i="32"/>
  <c r="M77" i="32" s="1"/>
  <c r="N8" i="32"/>
  <c r="L78" i="32" s="1"/>
  <c r="O8" i="32"/>
  <c r="M78" i="32" s="1"/>
  <c r="N17" i="32"/>
  <c r="L87" i="32" s="1"/>
  <c r="O17" i="32"/>
  <c r="M87" i="32" s="1"/>
  <c r="N13" i="32"/>
  <c r="L83" i="32" s="1"/>
  <c r="O13" i="32"/>
  <c r="M83" i="32" s="1"/>
  <c r="M15" i="32"/>
  <c r="K85" i="32" s="1"/>
  <c r="N15" i="32"/>
  <c r="L85" i="32" s="1"/>
  <c r="L12" i="32"/>
  <c r="J82" i="32" s="1"/>
  <c r="M12" i="32"/>
  <c r="K82" i="32" s="1"/>
  <c r="L7" i="32"/>
  <c r="J77" i="32" s="1"/>
  <c r="M7" i="32"/>
  <c r="K77" i="32" s="1"/>
  <c r="L18" i="32"/>
  <c r="J88" i="32" s="1"/>
  <c r="M18" i="32"/>
  <c r="K88" i="32" s="1"/>
  <c r="L11" i="32"/>
  <c r="J81" i="32" s="1"/>
  <c r="M11" i="32"/>
  <c r="K81" i="32" s="1"/>
  <c r="L10" i="32"/>
  <c r="M10" i="32"/>
  <c r="L9" i="32"/>
  <c r="J79" i="32" s="1"/>
  <c r="M9" i="32"/>
  <c r="K79" i="32" s="1"/>
  <c r="L8" i="32"/>
  <c r="J78" i="32" s="1"/>
  <c r="M8" i="32"/>
  <c r="K78" i="32" s="1"/>
  <c r="L17" i="32"/>
  <c r="J87" i="32" s="1"/>
  <c r="M17" i="32"/>
  <c r="K87" i="32" s="1"/>
  <c r="L13" i="32"/>
  <c r="J83" i="32" s="1"/>
  <c r="M13" i="32"/>
  <c r="K83" i="32" s="1"/>
  <c r="J15" i="32"/>
  <c r="O55" i="32" s="1"/>
  <c r="L15" i="32"/>
  <c r="J85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E7" i="32"/>
  <c r="J47" i="32" s="1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F7" i="32"/>
  <c r="K47" i="32" s="1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D14" i="32"/>
  <c r="D6" i="32"/>
  <c r="D16" i="32"/>
  <c r="D21" i="31"/>
  <c r="D31" i="31"/>
  <c r="D14" i="31"/>
  <c r="D16" i="31"/>
  <c r="D21" i="28"/>
  <c r="D29" i="28"/>
  <c r="V18" i="28"/>
  <c r="O85" i="32"/>
  <c r="C1" i="20"/>
  <c r="L29" i="31" l="1"/>
  <c r="O29" i="31"/>
  <c r="M29" i="31"/>
  <c r="Q29" i="31"/>
  <c r="N29" i="31"/>
  <c r="P29" i="31"/>
  <c r="N31" i="31"/>
  <c r="O31" i="31"/>
  <c r="M103" i="31" s="1"/>
  <c r="P31" i="31"/>
  <c r="Q31" i="31"/>
  <c r="O103" i="31" s="1"/>
  <c r="L31" i="31"/>
  <c r="M31" i="31"/>
  <c r="P21" i="31"/>
  <c r="Q21" i="31"/>
  <c r="N21" i="31"/>
  <c r="L93" i="31" s="1"/>
  <c r="O21" i="31"/>
  <c r="M93" i="31" s="1"/>
  <c r="L21" i="31"/>
  <c r="M21" i="31"/>
  <c r="G31" i="31"/>
  <c r="F31" i="31"/>
  <c r="K71" i="31" s="1"/>
  <c r="H31" i="31"/>
  <c r="M71" i="31" s="1"/>
  <c r="I31" i="31"/>
  <c r="N71" i="31" s="1"/>
  <c r="J31" i="31"/>
  <c r="E31" i="31"/>
  <c r="J71" i="31" s="1"/>
  <c r="M81" i="31"/>
  <c r="G29" i="31"/>
  <c r="L69" i="31" s="1"/>
  <c r="E29" i="31"/>
  <c r="J29" i="31"/>
  <c r="O69" i="31" s="1"/>
  <c r="F29" i="31"/>
  <c r="K69" i="31" s="1"/>
  <c r="H29" i="31"/>
  <c r="M69" i="31" s="1"/>
  <c r="I29" i="31"/>
  <c r="N69" i="31" s="1"/>
  <c r="I21" i="31"/>
  <c r="N61" i="31" s="1"/>
  <c r="J21" i="31"/>
  <c r="G21" i="31"/>
  <c r="L61" i="31" s="1"/>
  <c r="H21" i="31"/>
  <c r="E21" i="31"/>
  <c r="J61" i="31" s="1"/>
  <c r="F21" i="31"/>
  <c r="K61" i="31" s="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F6" i="31"/>
  <c r="K46" i="31" s="1"/>
  <c r="G6" i="31"/>
  <c r="L46" i="31" s="1"/>
  <c r="E6" i="31"/>
  <c r="J46" i="31" s="1"/>
  <c r="N16" i="31"/>
  <c r="L87" i="31" s="1"/>
  <c r="O16" i="31"/>
  <c r="M87" i="31" s="1"/>
  <c r="L16" i="31"/>
  <c r="J87" i="31" s="1"/>
  <c r="M16" i="31"/>
  <c r="K87" i="31" s="1"/>
  <c r="P16" i="31"/>
  <c r="N87" i="31" s="1"/>
  <c r="Q16" i="31"/>
  <c r="O87" i="31" s="1"/>
  <c r="O14" i="31"/>
  <c r="M85" i="31" s="1"/>
  <c r="L14" i="31"/>
  <c r="J85" i="31" s="1"/>
  <c r="M14" i="31"/>
  <c r="K85" i="31" s="1"/>
  <c r="N14" i="31"/>
  <c r="L85" i="31" s="1"/>
  <c r="Q14" i="31"/>
  <c r="O85" i="31" s="1"/>
  <c r="P14" i="31"/>
  <c r="N85" i="31" s="1"/>
  <c r="O6" i="31"/>
  <c r="M77" i="31" s="1"/>
  <c r="P6" i="31"/>
  <c r="N77" i="31" s="1"/>
  <c r="M6" i="31"/>
  <c r="K77" i="31" s="1"/>
  <c r="N6" i="31"/>
  <c r="L77" i="31" s="1"/>
  <c r="L6" i="31"/>
  <c r="J77" i="31" s="1"/>
  <c r="Q6" i="31"/>
  <c r="O77" i="31" s="1"/>
  <c r="L80" i="32"/>
  <c r="M50" i="32"/>
  <c r="J80" i="32"/>
  <c r="K80" i="32"/>
  <c r="O80" i="32"/>
  <c r="N80" i="32"/>
  <c r="M80" i="32"/>
  <c r="O50" i="32"/>
  <c r="J50" i="32"/>
  <c r="L50" i="32"/>
  <c r="K50" i="32"/>
  <c r="N50" i="32"/>
  <c r="M50" i="28"/>
  <c r="O71" i="31"/>
  <c r="L103" i="31"/>
  <c r="L71" i="31"/>
  <c r="J103" i="31"/>
  <c r="N103" i="31"/>
  <c r="K103" i="31"/>
  <c r="M101" i="31"/>
  <c r="J69" i="31"/>
  <c r="O101" i="31"/>
  <c r="J101" i="31"/>
  <c r="K101" i="31"/>
  <c r="L101" i="31"/>
  <c r="N101" i="31"/>
  <c r="O61" i="31"/>
  <c r="J93" i="31"/>
  <c r="N93" i="31"/>
  <c r="K93" i="31"/>
  <c r="M61" i="31"/>
  <c r="O93" i="31"/>
  <c r="O46" i="31"/>
  <c r="N46" i="31"/>
  <c r="I21" i="28"/>
  <c r="N60" i="28" s="1"/>
  <c r="J21" i="28"/>
  <c r="O60" i="28" s="1"/>
  <c r="H21" i="28"/>
  <c r="M60" i="28" s="1"/>
  <c r="L21" i="28"/>
  <c r="J91" i="28" s="1"/>
  <c r="P21" i="28"/>
  <c r="N91" i="28" s="1"/>
  <c r="Q21" i="28"/>
  <c r="O91" i="28" s="1"/>
  <c r="M21" i="28"/>
  <c r="K91" i="28" s="1"/>
  <c r="F21" i="28"/>
  <c r="K60" i="28" s="1"/>
  <c r="G21" i="28"/>
  <c r="L60" i="28" s="1"/>
  <c r="E21" i="28"/>
  <c r="J60" i="28" s="1"/>
  <c r="N21" i="28"/>
  <c r="L91" i="28" s="1"/>
  <c r="O21" i="28"/>
  <c r="M91" i="28" s="1"/>
  <c r="I31" i="28"/>
  <c r="N70" i="28" s="1"/>
  <c r="J31" i="28"/>
  <c r="O70" i="28" s="1"/>
  <c r="L31" i="28"/>
  <c r="J101" i="28" s="1"/>
  <c r="F31" i="28"/>
  <c r="K70" i="28" s="1"/>
  <c r="P31" i="28"/>
  <c r="N101" i="28" s="1"/>
  <c r="M31" i="28"/>
  <c r="K101" i="28" s="1"/>
  <c r="E31" i="28"/>
  <c r="J70" i="28" s="1"/>
  <c r="N31" i="28"/>
  <c r="L101" i="28" s="1"/>
  <c r="O31" i="28"/>
  <c r="M101" i="28" s="1"/>
  <c r="G31" i="28"/>
  <c r="L70" i="28" s="1"/>
  <c r="H31" i="28"/>
  <c r="M70" i="28" s="1"/>
  <c r="Q31" i="28"/>
  <c r="O101" i="28" s="1"/>
  <c r="I29" i="28"/>
  <c r="N68" i="28" s="1"/>
  <c r="J29" i="28"/>
  <c r="O68" i="28" s="1"/>
  <c r="G29" i="28"/>
  <c r="L68" i="28" s="1"/>
  <c r="L29" i="28"/>
  <c r="J99" i="28" s="1"/>
  <c r="F29" i="28"/>
  <c r="K68" i="28" s="1"/>
  <c r="P29" i="28"/>
  <c r="N99" i="28" s="1"/>
  <c r="M29" i="28"/>
  <c r="K99" i="28" s="1"/>
  <c r="E29" i="28"/>
  <c r="J68" i="28" s="1"/>
  <c r="N29" i="28"/>
  <c r="L99" i="28" s="1"/>
  <c r="O29" i="28"/>
  <c r="M99" i="28" s="1"/>
  <c r="H29" i="28"/>
  <c r="M68" i="28" s="1"/>
  <c r="Q29" i="28"/>
  <c r="O99" i="28" s="1"/>
  <c r="N31" i="32"/>
  <c r="L102" i="32" s="1"/>
  <c r="O31" i="32"/>
  <c r="M102" i="32" s="1"/>
  <c r="P31" i="32"/>
  <c r="N102" i="32" s="1"/>
  <c r="Q31" i="32"/>
  <c r="O102" i="32" s="1"/>
  <c r="M31" i="32"/>
  <c r="K102" i="32" s="1"/>
  <c r="L31" i="32"/>
  <c r="J102" i="32" s="1"/>
  <c r="P29" i="32"/>
  <c r="N100" i="32" s="1"/>
  <c r="L29" i="32"/>
  <c r="J100" i="32" s="1"/>
  <c r="M29" i="32"/>
  <c r="K100" i="32" s="1"/>
  <c r="N29" i="32"/>
  <c r="L100" i="32" s="1"/>
  <c r="O29" i="32"/>
  <c r="M100" i="32" s="1"/>
  <c r="Q29" i="32"/>
  <c r="O100" i="32" s="1"/>
  <c r="Q21" i="32"/>
  <c r="O92" i="32" s="1"/>
  <c r="O21" i="32"/>
  <c r="M92" i="32" s="1"/>
  <c r="N21" i="32"/>
  <c r="L92" i="32" s="1"/>
  <c r="M21" i="32"/>
  <c r="K92" i="32" s="1"/>
  <c r="L21" i="32"/>
  <c r="J92" i="32" s="1"/>
  <c r="P21" i="32"/>
  <c r="N92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96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86" i="32" s="1"/>
  <c r="Q16" i="32"/>
  <c r="O86" i="32" s="1"/>
  <c r="P14" i="32"/>
  <c r="N84" i="32" s="1"/>
  <c r="Q14" i="32"/>
  <c r="O84" i="32" s="1"/>
  <c r="P6" i="32"/>
  <c r="N76" i="32" s="1"/>
  <c r="Q6" i="32"/>
  <c r="O76" i="32" s="1"/>
  <c r="N16" i="32"/>
  <c r="L86" i="32" s="1"/>
  <c r="O16" i="32"/>
  <c r="M86" i="32" s="1"/>
  <c r="N14" i="32"/>
  <c r="L84" i="32" s="1"/>
  <c r="O14" i="32"/>
  <c r="M84" i="32" s="1"/>
  <c r="N6" i="32"/>
  <c r="L76" i="32" s="1"/>
  <c r="O6" i="32"/>
  <c r="M76" i="32" s="1"/>
  <c r="L16" i="32"/>
  <c r="J86" i="32" s="1"/>
  <c r="M16" i="32"/>
  <c r="K86" i="32" s="1"/>
  <c r="L14" i="32"/>
  <c r="J84" i="32" s="1"/>
  <c r="M14" i="32"/>
  <c r="K84" i="32" s="1"/>
  <c r="L6" i="32"/>
  <c r="J76" i="32" s="1"/>
  <c r="M6" i="32"/>
  <c r="K76" i="32" s="1"/>
  <c r="E16" i="32"/>
  <c r="J56" i="32" s="1"/>
  <c r="J16" i="32"/>
  <c r="O56" i="32" s="1"/>
  <c r="E14" i="32"/>
  <c r="J54" i="32" s="1"/>
  <c r="J14" i="32"/>
  <c r="O54" i="32" s="1"/>
  <c r="E6" i="32"/>
  <c r="J46" i="32" s="1"/>
  <c r="J6" i="32"/>
  <c r="O46" i="32" s="1"/>
  <c r="L96" i="32"/>
  <c r="H16" i="32"/>
  <c r="M56" i="32" s="1"/>
  <c r="I16" i="32"/>
  <c r="N56" i="32" s="1"/>
  <c r="H14" i="32"/>
  <c r="M54" i="32" s="1"/>
  <c r="I14" i="32"/>
  <c r="N54" i="32" s="1"/>
  <c r="N96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81" i="31"/>
  <c r="O50" i="31"/>
  <c r="M64" i="32"/>
  <c r="K96" i="32"/>
  <c r="O96" i="32"/>
  <c r="J95" i="28"/>
  <c r="J96" i="32"/>
  <c r="J80" i="28"/>
  <c r="L64" i="32"/>
  <c r="J64" i="32"/>
  <c r="K64" i="32"/>
  <c r="O64" i="32"/>
  <c r="N64" i="32"/>
  <c r="J64" i="28"/>
  <c r="K81" i="31"/>
  <c r="K97" i="31"/>
  <c r="K50" i="31"/>
  <c r="J50" i="28"/>
  <c r="O97" i="31"/>
  <c r="M50" i="31"/>
  <c r="M97" i="31"/>
  <c r="J97" i="31"/>
  <c r="L97" i="31"/>
  <c r="N97" i="31"/>
  <c r="J81" i="31"/>
  <c r="O80" i="28"/>
  <c r="N81" i="31"/>
  <c r="L81" i="31"/>
  <c r="M65" i="31"/>
  <c r="K65" i="31"/>
  <c r="M80" i="28"/>
  <c r="L65" i="31"/>
  <c r="O65" i="31"/>
  <c r="N65" i="31"/>
  <c r="L50" i="28"/>
  <c r="J65" i="31"/>
  <c r="M95" i="28"/>
  <c r="L50" i="31"/>
  <c r="N50" i="31"/>
  <c r="O95" i="28"/>
  <c r="J50" i="31"/>
  <c r="M64" i="28"/>
  <c r="L95" i="28"/>
  <c r="L64" i="28"/>
  <c r="N80" i="28"/>
  <c r="K80" i="28"/>
  <c r="N95" i="28"/>
  <c r="K95" i="28"/>
  <c r="K50" i="28"/>
  <c r="K64" i="28"/>
  <c r="L80" i="28"/>
  <c r="O50" i="28"/>
  <c r="O64" i="28"/>
  <c r="N64" i="28"/>
  <c r="N50" i="28"/>
  <c r="V33" i="32"/>
  <c r="V18" i="32"/>
  <c r="V33" i="31"/>
  <c r="V18" i="31"/>
  <c r="V33" i="28"/>
  <c r="K52" i="28"/>
  <c r="N52" i="28"/>
  <c r="O52" i="28"/>
  <c r="L52" i="28"/>
  <c r="J52" i="28"/>
  <c r="M82" i="28"/>
  <c r="N82" i="28"/>
  <c r="L82" i="28"/>
  <c r="O82" i="28"/>
  <c r="K82" i="28"/>
  <c r="J82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sharedStrings.xml><?xml version="1.0" encoding="utf-8"?>
<sst xmlns="http://schemas.openxmlformats.org/spreadsheetml/2006/main" count="2757" uniqueCount="311">
  <si>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</si>
  <si>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</si>
  <si>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</si>
  <si>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</si>
  <si>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</si>
  <si>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</si>
  <si>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</si>
  <si>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</si>
  <si>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</si>
  <si>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</si>
  <si>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</si>
  <si>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</si>
  <si>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</si>
  <si>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</si>
  <si>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</si>
  <si>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</si>
  <si>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</si>
  <si>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</si>
  <si>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</si>
  <si>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</si>
  <si>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</si>
  <si>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</si>
  <si>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</si>
  <si>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</si>
  <si>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</si>
  <si>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</si>
  <si>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</si>
  <si>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</si>
  <si>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</si>
  <si>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</si>
  <si>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</si>
  <si>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</si>
  <si>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</si>
  <si>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</si>
  <si>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</si>
  <si>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</si>
  <si>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</si>
  <si>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</si>
  <si>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</si>
  <si>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</si>
  <si>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</si>
  <si>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</si>
  <si>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</si>
  <si>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</si>
  <si>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</si>
  <si>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</si>
  <si>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</si>
  <si>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</si>
  <si>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</si>
  <si>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</si>
  <si>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</si>
  <si>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</si>
  <si>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</si>
  <si>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</si>
  <si>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</si>
  <si>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</si>
  <si>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</si>
  <si>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</si>
  <si>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</si>
  <si>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</si>
  <si>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</si>
  <si>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</si>
  <si>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</si>
  <si>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</si>
  <si>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</si>
  <si>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</si>
  <si>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</si>
  <si>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</si>
  <si>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</si>
  <si>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</si>
  <si>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</si>
  <si>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</si>
  <si>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</si>
  <si>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</si>
  <si>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</si>
  <si>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</si>
  <si>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</si>
  <si>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</si>
  <si>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</si>
  <si>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</si>
  <si>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</si>
  <si>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</si>
  <si>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</si>
  <si>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</si>
  <si>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</si>
  <si>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</si>
  <si>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</si>
  <si>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</si>
  <si>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</si>
  <si>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</si>
  <si>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</si>
  <si>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</si>
  <si>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</si>
  <si>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</si>
  <si>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</si>
  <si>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</si>
  <si>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</si>
  <si>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</si>
  <si>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</si>
  <si>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</si>
  <si>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</si>
  <si>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</si>
  <si>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</si>
  <si>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</si>
  <si>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</si>
  <si>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</si>
  <si>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</si>
  <si>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</si>
  <si>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</si>
  <si>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</si>
  <si>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</si>
  <si>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</si>
  <si>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</si>
  <si>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</si>
  <si>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</si>
  <si>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</si>
  <si>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</si>
  <si>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</si>
  <si>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</si>
  <si>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</si>
  <si>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</si>
  <si>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</si>
  <si>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</si>
  <si>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</si>
  <si>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</si>
  <si>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</si>
  <si>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</si>
  <si>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</si>
  <si>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</si>
  <si>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</si>
  <si>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</si>
  <si>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</si>
  <si>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</si>
  <si>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</si>
  <si>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</si>
  <si>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</si>
  <si>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</si>
  <si>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</si>
  <si>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</si>
  <si>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</si>
  <si>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</si>
  <si>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</si>
  <si>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</si>
  <si>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</si>
  <si>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</si>
  <si>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</si>
  <si>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</si>
  <si>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</si>
  <si>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</si>
  <si>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</si>
  <si>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</si>
  <si>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</si>
  <si>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</si>
  <si>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</si>
  <si>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</si>
  <si>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</si>
  <si>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</si>
  <si>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Solid Multi-Fuel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</si>
  <si>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</si>
  <si>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</si>
  <si>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</si>
  <si>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</si>
  <si>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</si>
  <si>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</si>
  <si>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</si>
  <si>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</si>
  <si>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</si>
  <si>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</si>
  <si>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</si>
  <si>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Solid Multi-Fuel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</si>
  <si>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</si>
  <si>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</si>
  <si>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</si>
  <si>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</si>
  <si>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</si>
  <si>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</si>
  <si>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</si>
  <si>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</si>
  <si>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</si>
  <si>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</si>
  <si>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</si>
  <si>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</si>
  <si>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</si>
  <si>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</si>
  <si>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Solid Multi-Fuel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</si>
  <si>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</si>
  <si>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</si>
  <si>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</si>
  <si>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</si>
  <si>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</si>
  <si>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</si>
  <si>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</si>
  <si>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</si>
  <si>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</si>
  <si>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</si>
  <si>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</si>
  <si>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</si>
  <si>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Solid Multi-Fuel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</si>
  <si>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</si>
  <si>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</si>
  <si>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</si>
  <si>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</si>
  <si>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</si>
  <si>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</si>
  <si>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</si>
  <si>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</si>
  <si>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</si>
  <si>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</si>
  <si>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</si>
  <si>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</si>
  <si>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</si>
  <si>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</si>
  <si>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</si>
  <si>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</si>
  <si>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</si>
  <si>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</si>
  <si>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</si>
  <si>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</si>
  <si>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</si>
  <si>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</si>
  <si>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</si>
  <si>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</si>
  <si>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</si>
  <si>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</si>
  <si>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</si>
  <si>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</si>
  <si>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</si>
  <si>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</si>
  <si>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</si>
  <si>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</si>
  <si>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</si>
  <si>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</si>
  <si>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</si>
  <si>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</si>
  <si>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</si>
  <si>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</si>
  <si>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</si>
  <si>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</si>
  <si>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</si>
  <si>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</si>
  <si>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</si>
  <si>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</si>
  <si>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</si>
  <si>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</si>
  <si>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</si>
  <si>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</si>
  <si>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</si>
  <si>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</si>
  <si>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</si>
  <si>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</si>
  <si>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</si>
  <si>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</si>
  <si>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</si>
  <si>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</si>
  <si>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</si>
  <si>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</si>
  <si>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</si>
  <si>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</si>
  <si>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</si>
  <si>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</si>
  <si>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</si>
  <si>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</si>
  <si>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</si>
  <si>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</si>
  <si>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</si>
  <si>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</si>
  <si>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</si>
  <si>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</si>
  <si>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</si>
  <si>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</si>
  <si>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</si>
  <si>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</si>
  <si>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</si>
  <si>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</si>
  <si>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</si>
  <si>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</si>
  <si>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</si>
  <si>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</si>
  <si>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</si>
  <si>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</si>
  <si>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</si>
  <si>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</si>
  <si>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</si>
  <si>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</si>
  <si>
    <t>UC_T: UC_COMPRD~UP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</si>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</sst>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</numFmts>
  <fonts count="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34394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34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7" fillId="24" borderId="9">
      <alignment vertical="top" wrapText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0" fillId="0" borderId="9">
      <alignment horizontal="right" vertical="top"/>
    </xf>
    <xf numFmtId="0" fontId="19" fillId="9" borderId="6" applyNumberFormat="0" applyAlignment="0" applyProtection="0"/>
    <xf numFmtId="0" fontId="35" fillId="0" borderId="12"/>
    <xf numFmtId="0" fontId="8" fillId="30" borderId="1">
      <alignment horizontal="centerContinuous" vertical="top" wrapText="1"/>
    </xf>
    <xf numFmtId="0" fontId="31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6" fillId="0" borderId="0">
      <alignment vertical="top"/>
    </xf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55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5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59" fillId="12" borderId="23" applyNumberFormat="0" applyAlignment="0" applyProtection="0"/>
    <xf numFmtId="0" fontId="59" fillId="12" borderId="23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8" fillId="35" borderId="23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37" fillId="25" borderId="0" applyBorder="0">
      <alignment horizontal="right" vertical="center"/>
    </xf>
    <xf numFmtId="0" fontId="33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61" fillId="36" borderId="0" applyNumberFormat="0" applyBorder="0" applyAlignment="0" applyProtection="0"/>
    <xf numFmtId="0" fontId="25" fillId="12" borderId="0" applyNumberFormat="0" applyBorder="0" applyAlignment="0" applyProtection="0"/>
    <xf numFmtId="0" fontId="61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0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0" borderId="0"/>
    <xf numFmtId="0" fontId="52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1" fontId="47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7" fillId="0" borderId="0">
      <alignment vertical="center"/>
    </xf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2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>
      <alignment vertical="top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/>
    <xf numFmtId="0" fontId="52" fillId="0" borderId="0"/>
    <xf numFmtId="0" fontId="7" fillId="0" borderId="0"/>
    <xf numFmtId="0" fontId="52" fillId="0" borderId="0"/>
    <xf numFmtId="0" fontId="49" fillId="0" borderId="0"/>
    <xf numFmtId="0" fontId="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39" fillId="0" borderId="0"/>
    <xf numFmtId="179" fontId="47" fillId="0" borderId="0">
      <alignment vertical="center"/>
    </xf>
    <xf numFmtId="0" fontId="9" fillId="0" borderId="0"/>
    <xf numFmtId="0" fontId="3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2" fillId="0" borderId="0"/>
    <xf numFmtId="0" fontId="52" fillId="0" borderId="0"/>
    <xf numFmtId="0" fontId="6" fillId="0" borderId="0"/>
    <xf numFmtId="0" fontId="62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52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2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7" fillId="31" borderId="0" applyNumberFormat="0" applyFont="0" applyBorder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4" fillId="0" borderId="0"/>
    <xf numFmtId="0" fontId="3" fillId="0" borderId="0"/>
    <xf numFmtId="167" fontId="3" fillId="0" borderId="0" applyFont="0" applyFill="0" applyBorder="0" applyAlignment="0" applyProtection="0"/>
    <xf numFmtId="0" fontId="50" fillId="0" borderId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" fillId="0" borderId="0"/>
    <xf numFmtId="0" fontId="1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64" fillId="0" borderId="0" xfId="34361" applyFont="1" applyFill="1" applyAlignment="1">
      <alignment vertical="center"/>
    </xf>
    <xf numFmtId="0" fontId="65" fillId="37" borderId="0" xfId="34362" applyFont="1" applyFill="1" applyBorder="1" applyAlignment="1">
      <alignment vertical="top"/>
    </xf>
    <xf numFmtId="0" fontId="66" fillId="0" borderId="0" xfId="34361" applyFont="1" applyBorder="1" applyAlignment="1">
      <alignment horizontal="left" vertical="center"/>
    </xf>
    <xf numFmtId="0" fontId="67" fillId="38" borderId="24" xfId="34362" applyFont="1" applyFill="1" applyBorder="1" applyAlignment="1">
      <alignment vertical="top"/>
    </xf>
    <xf numFmtId="0" fontId="69" fillId="0" borderId="0" xfId="0" applyFont="1" applyAlignment="1">
      <alignment vertical="center"/>
    </xf>
    <xf numFmtId="0" fontId="63" fillId="39" borderId="28" xfId="3468" applyFont="1" applyFill="1" applyBorder="1" applyAlignment="1">
      <alignment vertical="center" wrapText="1"/>
    </xf>
    <xf numFmtId="0" fontId="63" fillId="39" borderId="30" xfId="3468" applyFont="1" applyFill="1" applyBorder="1" applyAlignment="1">
      <alignment horizontal="center" vertical="center" wrapText="1"/>
    </xf>
    <xf numFmtId="0" fontId="63" fillId="39" borderId="28" xfId="3468" applyFont="1" applyFill="1" applyBorder="1" applyAlignment="1">
      <alignment horizontal="left" vertical="center" wrapText="1"/>
    </xf>
    <xf numFmtId="0" fontId="2" fillId="44" borderId="7" xfId="34380" applyFont="1" applyFill="1" applyBorder="1" applyAlignment="1">
      <alignment horizontal="left" vertical="center"/>
    </xf>
    <xf numFmtId="0" fontId="68" fillId="39" borderId="26" xfId="0" applyFont="1" applyFill="1" applyBorder="1" applyAlignment="1">
      <alignment vertical="center"/>
    </xf>
    <xf numFmtId="0" fontId="68" fillId="39" borderId="27" xfId="0" applyFont="1" applyFill="1" applyBorder="1" applyAlignment="1">
      <alignment vertical="center"/>
    </xf>
    <xf numFmtId="0" fontId="2" fillId="40" borderId="33" xfId="34380" applyFont="1" applyFill="1" applyBorder="1" applyAlignment="1">
      <alignment vertical="center"/>
    </xf>
    <xf numFmtId="0" fontId="2" fillId="0" borderId="0" xfId="34361" applyFont="1" applyFill="1" applyAlignment="1">
      <alignment vertical="center"/>
    </xf>
    <xf numFmtId="0" fontId="2" fillId="0" borderId="0" xfId="34361" applyFont="1" applyAlignment="1">
      <alignment vertical="center"/>
    </xf>
    <xf numFmtId="0" fontId="2" fillId="0" borderId="0" xfId="34361" applyFont="1" applyBorder="1" applyAlignment="1">
      <alignment vertical="center"/>
    </xf>
    <xf numFmtId="14" fontId="2" fillId="0" borderId="0" xfId="34361" applyNumberFormat="1" applyFont="1" applyBorder="1" applyAlignment="1">
      <alignment horizontal="left" vertical="center"/>
    </xf>
    <xf numFmtId="0" fontId="2" fillId="0" borderId="24" xfId="34361" applyFont="1" applyBorder="1" applyAlignment="1">
      <alignment vertical="center"/>
    </xf>
    <xf numFmtId="0" fontId="66" fillId="0" borderId="33" xfId="34380" applyFont="1" applyBorder="1" applyAlignment="1">
      <alignment vertical="center"/>
    </xf>
    <xf numFmtId="0" fontId="66" fillId="0" borderId="7" xfId="34380" applyFont="1" applyBorder="1" applyAlignment="1">
      <alignment horizontal="left" vertical="center"/>
    </xf>
    <xf numFmtId="0" fontId="73" fillId="0" borderId="0" xfId="2882" applyNumberFormat="1" applyFont="1" applyFill="1" applyBorder="1" applyAlignment="1">
      <alignment horizontal="left" vertical="center"/>
    </xf>
    <xf numFmtId="0" fontId="72" fillId="0" borderId="0" xfId="0" applyFont="1" applyAlignment="1">
      <alignment vertical="center"/>
    </xf>
    <xf numFmtId="0" fontId="66" fillId="0" borderId="0" xfId="0" applyFont="1"/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25" xfId="0" applyFont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66" fillId="0" borderId="29" xfId="0" applyFont="1" applyBorder="1" applyAlignment="1">
      <alignment vertical="center"/>
    </xf>
    <xf numFmtId="0" fontId="66" fillId="37" borderId="0" xfId="0" applyFont="1" applyFill="1" applyAlignment="1">
      <alignment horizontal="left" vertical="center"/>
    </xf>
    <xf numFmtId="0" fontId="66" fillId="40" borderId="0" xfId="0" applyFont="1" applyFill="1" applyAlignment="1">
      <alignment horizontal="left" vertical="center"/>
    </xf>
    <xf numFmtId="10" fontId="66" fillId="0" borderId="29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Alignment="1">
      <alignment horizontal="left" vertical="center"/>
    </xf>
    <xf numFmtId="0" fontId="66" fillId="41" borderId="0" xfId="0" applyFont="1" applyFill="1"/>
    <xf numFmtId="0" fontId="74" fillId="0" borderId="34" xfId="0" applyFont="1" applyBorder="1"/>
    <xf numFmtId="181" fontId="6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2" fillId="0" borderId="0" xfId="0" applyFont="1" applyFill="1" applyAlignment="1">
      <alignment vertical="center"/>
    </xf>
    <xf numFmtId="0" fontId="72" fillId="0" borderId="0" xfId="0" applyFont="1" applyBorder="1" applyAlignment="1">
      <alignment vertical="center"/>
    </xf>
    <xf numFmtId="0" fontId="74" fillId="0" borderId="25" xfId="0" applyFont="1" applyFill="1" applyBorder="1" applyAlignment="1">
      <alignment vertical="center"/>
    </xf>
    <xf numFmtId="0" fontId="76" fillId="0" borderId="25" xfId="0" applyFont="1" applyBorder="1" applyAlignment="1">
      <alignment vertical="center"/>
    </xf>
    <xf numFmtId="0" fontId="66" fillId="43" borderId="0" xfId="0" applyFont="1" applyFill="1" applyAlignment="1">
      <alignment vertical="center"/>
    </xf>
    <xf numFmtId="0" fontId="76" fillId="0" borderId="27" xfId="0" applyFont="1" applyBorder="1" applyAlignment="1">
      <alignment vertical="center"/>
    </xf>
    <xf numFmtId="10" fontId="66" fillId="37" borderId="31" xfId="34379" applyNumberFormat="1" applyFont="1" applyFill="1" applyBorder="1" applyAlignment="1">
      <alignment horizontal="right" vertical="center"/>
    </xf>
    <xf numFmtId="10" fontId="66" fillId="41" borderId="32" xfId="34379" applyNumberFormat="1" applyFont="1" applyFill="1" applyBorder="1" applyAlignment="1">
      <alignment vertical="center"/>
    </xf>
    <xf numFmtId="10" fontId="66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6" fillId="37" borderId="0" xfId="0" applyFont="1" applyFill="1" applyBorder="1" applyAlignment="1">
      <alignment horizontal="left" vertical="center"/>
    </xf>
    <xf numFmtId="9" fontId="63" fillId="39" borderId="28" xfId="3468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horizontal="center" vertical="center"/>
    </xf>
    <xf numFmtId="171" fontId="66" fillId="37" borderId="31" xfId="34379" applyNumberFormat="1" applyFont="1" applyFill="1" applyBorder="1" applyAlignment="1">
      <alignment horizontal="right" vertical="center"/>
    </xf>
    <xf numFmtId="0" fontId="66" fillId="0" borderId="12" xfId="0" applyFont="1" applyBorder="1" applyAlignment="1">
      <alignment vertical="center"/>
    </xf>
    <xf numFmtId="0" fontId="66" fillId="0" borderId="12" xfId="0" applyFont="1" applyBorder="1" applyAlignment="1">
      <alignment horizontal="left" vertical="center"/>
    </xf>
    <xf numFmtId="10" fontId="66" fillId="0" borderId="35" xfId="34379" applyNumberFormat="1" applyFont="1" applyFill="1" applyBorder="1" applyAlignment="1">
      <alignment horizontal="left" vertical="center"/>
    </xf>
    <xf numFmtId="0" fontId="66" fillId="37" borderId="0" xfId="0" applyFont="1" applyFill="1" applyAlignment="1">
      <alignment vertical="center"/>
    </xf>
    <xf numFmtId="0" fontId="66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6" fillId="0" borderId="12" xfId="34379" applyNumberFormat="1" applyFont="1" applyFill="1" applyBorder="1" applyAlignment="1">
      <alignment horizontal="left" vertical="center"/>
    </xf>
    <xf numFmtId="181" fontId="66" fillId="0" borderId="0" xfId="0" applyNumberFormat="1" applyFont="1"/>
    <xf numFmtId="9" fontId="66" fillId="0" borderId="0" xfId="0" applyNumberFormat="1" applyFont="1" applyAlignment="1">
      <alignment horizontal="left" vertical="center"/>
    </xf>
    <xf numFmtId="0" fontId="66" fillId="0" borderId="29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10" fontId="66" fillId="0" borderId="29" xfId="34379" applyNumberFormat="1" applyFont="1" applyBorder="1" applyAlignment="1">
      <alignment horizontal="left" vertical="center"/>
    </xf>
    <xf numFmtId="10" fontId="66" fillId="0" borderId="0" xfId="34379" applyNumberFormat="1" applyFont="1" applyBorder="1" applyAlignment="1">
      <alignment horizontal="left" vertical="center"/>
    </xf>
    <xf numFmtId="10" fontId="66" fillId="0" borderId="12" xfId="34379" applyNumberFormat="1" applyFont="1" applyBorder="1" applyAlignment="1">
      <alignment horizontal="left" vertical="center"/>
    </xf>
    <xf numFmtId="10" fontId="66" fillId="0" borderId="0" xfId="0" applyNumberFormat="1" applyFont="1" applyAlignment="1">
      <alignment horizontal="left" vertical="center"/>
    </xf>
    <xf numFmtId="10" fontId="66" fillId="0" borderId="0" xfId="34379" applyNumberFormat="1" applyFont="1" applyAlignment="1">
      <alignment horizontal="left" vertical="center"/>
    </xf>
    <xf numFmtId="0" fontId="0" fillId="0" borderId="29" xfId="0" applyBorder="1"/>
    <xf numFmtId="0" fontId="66" fillId="0" borderId="29" xfId="0" applyFont="1" applyBorder="1"/>
    <xf numFmtId="181" fontId="66" fillId="0" borderId="29" xfId="0" applyNumberFormat="1" applyFont="1" applyBorder="1"/>
    <xf numFmtId="0" fontId="0" fillId="0" borderId="0" xfId="0" applyBorder="1"/>
    <xf numFmtId="0" fontId="66" fillId="0" borderId="0" xfId="0" applyFont="1" applyBorder="1"/>
    <xf numFmtId="181" fontId="66" fillId="0" borderId="0" xfId="0" applyNumberFormat="1" applyFont="1" applyBorder="1"/>
    <xf numFmtId="0" fontId="0" fillId="0" borderId="12" xfId="0" applyBorder="1"/>
    <xf numFmtId="0" fontId="66" fillId="0" borderId="12" xfId="0" applyFont="1" applyBorder="1"/>
    <xf numFmtId="181" fontId="66" fillId="0" borderId="12" xfId="0" applyNumberFormat="1" applyFont="1" applyBorder="1"/>
    <xf numFmtId="0" fontId="63" fillId="45" borderId="28" xfId="3468" applyFont="1" applyFill="1" applyBorder="1" applyAlignment="1">
      <alignment vertical="center" wrapText="1"/>
    </xf>
    <xf numFmtId="0" fontId="66" fillId="45" borderId="0" xfId="0" applyFont="1" applyFill="1" applyAlignment="1">
      <alignment vertical="center"/>
    </xf>
    <xf numFmtId="0" fontId="66" fillId="45" borderId="0" xfId="0" applyFont="1" applyFill="1" applyBorder="1" applyAlignment="1">
      <alignment vertical="center"/>
    </xf>
    <xf numFmtId="0" fontId="66" fillId="45" borderId="0" xfId="0" applyFont="1" applyFill="1" applyAlignment="1">
      <alignment horizontal="left" vertical="center"/>
    </xf>
    <xf numFmtId="10" fontId="66" fillId="45" borderId="29" xfId="34379" applyNumberFormat="1" applyFont="1" applyFill="1" applyBorder="1" applyAlignment="1">
      <alignment horizontal="left" vertical="center"/>
    </xf>
    <xf numFmtId="9" fontId="74" fillId="41" borderId="0" xfId="34379" applyNumberFormat="1" applyFont="1" applyFill="1" applyAlignment="1">
      <alignment vertical="center"/>
    </xf>
    <xf numFmtId="10" fontId="74" fillId="41" borderId="0" xfId="34379" applyNumberFormat="1" applyFont="1" applyFill="1" applyAlignment="1">
      <alignment vertical="center"/>
    </xf>
    <xf numFmtId="171" fontId="63" fillId="39" borderId="28" xfId="3468" applyNumberFormat="1" applyFont="1" applyFill="1" applyBorder="1" applyAlignment="1">
      <alignment vertical="center" wrapText="1"/>
    </xf>
    <xf numFmtId="0" fontId="66" fillId="47" borderId="0" xfId="0" applyFont="1" applyFill="1" applyAlignment="1">
      <alignment vertical="center"/>
    </xf>
    <xf numFmtId="0" fontId="74" fillId="47" borderId="0" xfId="0" applyFont="1" applyFill="1" applyAlignment="1">
      <alignment vertical="center"/>
    </xf>
    <xf numFmtId="10" fontId="66" fillId="48" borderId="29" xfId="34379" applyNumberFormat="1" applyFont="1" applyFill="1" applyBorder="1" applyAlignment="1">
      <alignment horizontal="left" vertical="center"/>
    </xf>
    <xf numFmtId="10" fontId="66" fillId="48" borderId="0" xfId="34379" applyNumberFormat="1" applyFont="1" applyFill="1" applyBorder="1" applyAlignment="1">
      <alignment horizontal="left" vertical="center"/>
    </xf>
    <xf numFmtId="0" fontId="66" fillId="48" borderId="0" xfId="0" applyFont="1" applyFill="1" applyAlignment="1">
      <alignment vertical="center"/>
    </xf>
    <xf numFmtId="10" fontId="66" fillId="48" borderId="0" xfId="34379" applyNumberFormat="1" applyFont="1" applyFill="1" applyAlignment="1">
      <alignment horizontal="left" vertical="center"/>
    </xf>
    <xf numFmtId="9" fontId="77" fillId="41" borderId="0" xfId="34379" applyNumberFormat="1" applyFont="1" applyFill="1" applyAlignment="1">
      <alignment vertical="center"/>
    </xf>
    <xf numFmtId="0" fontId="0" fillId="0" borderId="25" xfId="0" applyBorder="1"/>
    <xf numFmtId="0" fontId="66" fillId="0" borderId="25" xfId="0" applyFont="1" applyBorder="1"/>
    <xf numFmtId="181" fontId="66" fillId="0" borderId="25" xfId="0" applyNumberFormat="1" applyFont="1" applyBorder="1"/>
    <xf numFmtId="171" fontId="66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3" fillId="39" borderId="0" xfId="3468" applyFont="1" applyFill="1" applyBorder="1" applyAlignment="1">
      <alignment horizontal="center" vertical="center" wrapText="1"/>
    </xf>
    <xf numFmtId="0" fontId="66" fillId="0" borderId="36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63" fillId="46" borderId="0" xfId="3468" applyFont="1" applyFill="1" applyBorder="1" applyAlignment="1">
      <alignment horizontal="center" vertical="center" wrapText="1"/>
    </xf>
  </cellXfs>
  <cellStyles count="34394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3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customXml" Target="../customXml/item2.xml"/><Relationship Id="rId21" Type="http://schemas.openxmlformats.org/officeDocument/2006/relationships/externalLink" Target="externalLinks/externalLink1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82"/>
  <sheetViews>
    <sheetView workbookViewId="0">
      <selection activeCell="L23" sqref="L23"/>
    </sheetView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</row>
    <row r="2" spans="1:13">
      <c r="A2" t="s">
        <v>221</v>
      </c>
      <c r="B2" t="s">
        <v>14</v>
      </c>
      <c r="C2" t="s">
        <v>297</v>
      </c>
      <c r="D2" t="s">
        <v>222</v>
      </c>
      <c r="E2" t="s">
        <v>225</v>
      </c>
      <c r="F2" t="s">
        <v>222</v>
      </c>
      <c r="G2">
        <v>2018</v>
      </c>
      <c r="H2" t="s">
        <v>222</v>
      </c>
      <c r="I2" t="s">
        <v>222</v>
      </c>
      <c r="J2" t="s">
        <v>222</v>
      </c>
      <c r="K2" t="s">
        <v>222</v>
      </c>
      <c r="L2">
        <v>1.1785536452629201E-3</v>
      </c>
      <c r="M2">
        <v>1.1785536452629201E-3</v>
      </c>
    </row>
    <row r="3" spans="1:13">
      <c r="A3" t="s">
        <v>221</v>
      </c>
      <c r="B3" t="s">
        <v>14</v>
      </c>
      <c r="C3" t="s">
        <v>298</v>
      </c>
      <c r="D3" t="s">
        <v>222</v>
      </c>
      <c r="E3" t="s">
        <v>225</v>
      </c>
      <c r="F3" t="s">
        <v>222</v>
      </c>
      <c r="G3">
        <v>2018</v>
      </c>
      <c r="H3" t="s">
        <v>222</v>
      </c>
      <c r="I3" t="s">
        <v>222</v>
      </c>
      <c r="J3" t="s">
        <v>222</v>
      </c>
      <c r="K3" t="s">
        <v>222</v>
      </c>
      <c r="L3">
        <v>1.17855540537825E-3</v>
      </c>
      <c r="M3">
        <v>1.17855540537825E-3</v>
      </c>
    </row>
    <row r="4" spans="1:13">
      <c r="A4" t="s">
        <v>221</v>
      </c>
      <c r="B4" t="s">
        <v>14</v>
      </c>
      <c r="C4" t="s">
        <v>299</v>
      </c>
      <c r="D4" t="s">
        <v>222</v>
      </c>
      <c r="E4" t="s">
        <v>225</v>
      </c>
      <c r="F4" t="s">
        <v>222</v>
      </c>
      <c r="G4">
        <v>2018</v>
      </c>
      <c r="H4" t="s">
        <v>222</v>
      </c>
      <c r="I4" t="s">
        <v>222</v>
      </c>
      <c r="J4" t="s">
        <v>222</v>
      </c>
      <c r="K4" t="s">
        <v>222</v>
      </c>
      <c r="L4">
        <v>1.17855379492591E-3</v>
      </c>
      <c r="M4">
        <v>1.17855379492591E-3</v>
      </c>
    </row>
    <row r="5" spans="1:13">
      <c r="A5" t="s">
        <v>221</v>
      </c>
      <c r="B5" t="s">
        <v>14</v>
      </c>
      <c r="C5" t="s">
        <v>49</v>
      </c>
      <c r="D5" t="s">
        <v>222</v>
      </c>
      <c r="E5" t="s">
        <v>225</v>
      </c>
      <c r="F5" t="s">
        <v>222</v>
      </c>
      <c r="G5">
        <v>2018</v>
      </c>
      <c r="H5" t="s">
        <v>222</v>
      </c>
      <c r="I5" t="s">
        <v>222</v>
      </c>
      <c r="J5" t="s">
        <v>222</v>
      </c>
      <c r="K5" t="s">
        <v>222</v>
      </c>
      <c r="L5">
        <v>4.4735749332023098E-3</v>
      </c>
      <c r="M5">
        <v>4.4735749332023098E-3</v>
      </c>
    </row>
    <row r="6" spans="1:13">
      <c r="A6" t="s">
        <v>221</v>
      </c>
      <c r="B6" t="s">
        <v>14</v>
      </c>
      <c r="C6" t="s">
        <v>48</v>
      </c>
      <c r="D6" t="s">
        <v>222</v>
      </c>
      <c r="E6" t="s">
        <v>225</v>
      </c>
      <c r="F6" t="s">
        <v>222</v>
      </c>
      <c r="G6">
        <v>2018</v>
      </c>
      <c r="H6" t="s">
        <v>222</v>
      </c>
      <c r="I6" t="s">
        <v>222</v>
      </c>
      <c r="J6" t="s">
        <v>222</v>
      </c>
      <c r="K6" t="s">
        <v>222</v>
      </c>
      <c r="L6">
        <v>0.19812084120527901</v>
      </c>
      <c r="M6">
        <v>0.19812084120527901</v>
      </c>
    </row>
    <row r="7" spans="1:13">
      <c r="A7" t="s">
        <v>221</v>
      </c>
      <c r="B7" t="s">
        <v>14</v>
      </c>
      <c r="C7" t="s">
        <v>52</v>
      </c>
      <c r="D7" t="s">
        <v>222</v>
      </c>
      <c r="E7" t="s">
        <v>225</v>
      </c>
      <c r="F7" t="s">
        <v>222</v>
      </c>
      <c r="G7">
        <v>2018</v>
      </c>
      <c r="H7" t="s">
        <v>222</v>
      </c>
      <c r="I7" t="s">
        <v>222</v>
      </c>
      <c r="J7" t="s">
        <v>222</v>
      </c>
      <c r="K7" t="s">
        <v>222</v>
      </c>
      <c r="L7">
        <v>1.35582728420454E-2</v>
      </c>
      <c r="M7">
        <v>1.35582728420454E-2</v>
      </c>
    </row>
    <row r="8" spans="1:13">
      <c r="A8" t="s">
        <v>221</v>
      </c>
      <c r="B8" t="s">
        <v>14</v>
      </c>
      <c r="C8" t="s">
        <v>53</v>
      </c>
      <c r="D8" t="s">
        <v>222</v>
      </c>
      <c r="E8" t="s">
        <v>225</v>
      </c>
      <c r="F8" t="s">
        <v>222</v>
      </c>
      <c r="G8">
        <v>2018</v>
      </c>
      <c r="H8" t="s">
        <v>222</v>
      </c>
      <c r="I8" t="s">
        <v>222</v>
      </c>
      <c r="J8" t="s">
        <v>222</v>
      </c>
      <c r="K8" t="s">
        <v>222</v>
      </c>
      <c r="L8">
        <v>2.4813655183930802E-2</v>
      </c>
      <c r="M8">
        <v>2.4813655183930802E-2</v>
      </c>
    </row>
    <row r="9" spans="1:13">
      <c r="A9" t="s">
        <v>221</v>
      </c>
      <c r="B9" t="s">
        <v>14</v>
      </c>
      <c r="C9" t="s">
        <v>50</v>
      </c>
      <c r="D9" t="s">
        <v>222</v>
      </c>
      <c r="E9" t="s">
        <v>225</v>
      </c>
      <c r="F9" t="s">
        <v>222</v>
      </c>
      <c r="G9">
        <v>2018</v>
      </c>
      <c r="H9" t="s">
        <v>222</v>
      </c>
      <c r="I9" t="s">
        <v>222</v>
      </c>
      <c r="J9" t="s">
        <v>222</v>
      </c>
      <c r="K9" t="s">
        <v>222</v>
      </c>
      <c r="L9">
        <v>9.6274926826448607E-6</v>
      </c>
      <c r="M9">
        <v>9.6274926826448607E-6</v>
      </c>
    </row>
    <row r="10" spans="1:13">
      <c r="A10" t="s">
        <v>221</v>
      </c>
      <c r="B10" t="s">
        <v>14</v>
      </c>
      <c r="C10" t="s">
        <v>55</v>
      </c>
      <c r="D10" t="s">
        <v>222</v>
      </c>
      <c r="E10" t="s">
        <v>225</v>
      </c>
      <c r="F10" t="s">
        <v>222</v>
      </c>
      <c r="G10">
        <v>2018</v>
      </c>
      <c r="H10" t="s">
        <v>222</v>
      </c>
      <c r="I10" t="s">
        <v>222</v>
      </c>
      <c r="J10" t="s">
        <v>222</v>
      </c>
      <c r="K10" t="s">
        <v>222</v>
      </c>
      <c r="L10">
        <v>1.18590868367296E-2</v>
      </c>
      <c r="M10">
        <v>1.18590868367296E-2</v>
      </c>
    </row>
    <row r="11" spans="1:13">
      <c r="A11" t="s">
        <v>221</v>
      </c>
      <c r="B11" t="s">
        <v>14</v>
      </c>
      <c r="C11" t="s">
        <v>60</v>
      </c>
      <c r="D11" t="s">
        <v>222</v>
      </c>
      <c r="E11" t="s">
        <v>225</v>
      </c>
      <c r="F11" t="s">
        <v>222</v>
      </c>
      <c r="G11">
        <v>2018</v>
      </c>
      <c r="H11" t="s">
        <v>222</v>
      </c>
      <c r="I11" t="s">
        <v>222</v>
      </c>
      <c r="J11" t="s">
        <v>222</v>
      </c>
      <c r="K11" t="s">
        <v>222</v>
      </c>
      <c r="L11">
        <v>5.3179934471147799E-2</v>
      </c>
      <c r="M11">
        <v>5.3179934471147799E-2</v>
      </c>
    </row>
    <row r="12" spans="1:13">
      <c r="A12" t="s">
        <v>221</v>
      </c>
      <c r="B12" t="s">
        <v>14</v>
      </c>
      <c r="C12" t="s">
        <v>59</v>
      </c>
      <c r="D12" t="s">
        <v>222</v>
      </c>
      <c r="E12" t="s">
        <v>225</v>
      </c>
      <c r="F12" t="s">
        <v>222</v>
      </c>
      <c r="G12">
        <v>2018</v>
      </c>
      <c r="H12" t="s">
        <v>222</v>
      </c>
      <c r="I12" t="s">
        <v>222</v>
      </c>
      <c r="J12" t="s">
        <v>222</v>
      </c>
      <c r="K12" t="s">
        <v>222</v>
      </c>
      <c r="L12">
        <v>1.1111193431909199E-3</v>
      </c>
      <c r="M12">
        <v>1.1111193431909199E-3</v>
      </c>
    </row>
    <row r="13" spans="1:13">
      <c r="A13" t="s">
        <v>221</v>
      </c>
      <c r="B13" t="s">
        <v>14</v>
      </c>
      <c r="C13" t="s">
        <v>54</v>
      </c>
      <c r="D13" t="s">
        <v>222</v>
      </c>
      <c r="E13" t="s">
        <v>225</v>
      </c>
      <c r="F13" t="s">
        <v>222</v>
      </c>
      <c r="G13">
        <v>2018</v>
      </c>
      <c r="H13" t="s">
        <v>222</v>
      </c>
      <c r="I13" t="s">
        <v>222</v>
      </c>
      <c r="J13" t="s">
        <v>222</v>
      </c>
      <c r="K13" t="s">
        <v>222</v>
      </c>
      <c r="L13">
        <v>3.7359826231663999E-2</v>
      </c>
      <c r="M13">
        <v>3.7359826231663999E-2</v>
      </c>
    </row>
    <row r="14" spans="1:13">
      <c r="A14" t="s">
        <v>221</v>
      </c>
      <c r="B14" t="s">
        <v>14</v>
      </c>
      <c r="C14" t="s">
        <v>51</v>
      </c>
      <c r="D14" t="s">
        <v>222</v>
      </c>
      <c r="E14" t="s">
        <v>225</v>
      </c>
      <c r="F14" t="s">
        <v>222</v>
      </c>
      <c r="G14">
        <v>2018</v>
      </c>
      <c r="H14" t="s">
        <v>222</v>
      </c>
      <c r="I14" t="s">
        <v>222</v>
      </c>
      <c r="J14" t="s">
        <v>222</v>
      </c>
      <c r="K14" t="s">
        <v>222</v>
      </c>
      <c r="L14">
        <v>2.3078593190679501E-2</v>
      </c>
      <c r="M14">
        <v>2.3078593190679501E-2</v>
      </c>
    </row>
    <row r="15" spans="1:13">
      <c r="A15" t="s">
        <v>221</v>
      </c>
      <c r="B15" t="s">
        <v>14</v>
      </c>
      <c r="C15" t="s">
        <v>56</v>
      </c>
      <c r="D15" t="s">
        <v>222</v>
      </c>
      <c r="E15" t="s">
        <v>225</v>
      </c>
      <c r="F15" t="s">
        <v>222</v>
      </c>
      <c r="G15">
        <v>2018</v>
      </c>
      <c r="H15" t="s">
        <v>222</v>
      </c>
      <c r="I15" t="s">
        <v>222</v>
      </c>
      <c r="J15" t="s">
        <v>222</v>
      </c>
      <c r="K15" t="s">
        <v>222</v>
      </c>
      <c r="L15">
        <v>7.4873010592929098E-2</v>
      </c>
      <c r="M15">
        <v>7.4873010592929098E-2</v>
      </c>
    </row>
    <row r="16" spans="1:13">
      <c r="A16" t="s">
        <v>221</v>
      </c>
      <c r="B16" t="s">
        <v>14</v>
      </c>
      <c r="C16" t="s">
        <v>57</v>
      </c>
      <c r="D16" t="s">
        <v>222</v>
      </c>
      <c r="E16" t="s">
        <v>225</v>
      </c>
      <c r="F16" t="s">
        <v>222</v>
      </c>
      <c r="G16">
        <v>2018</v>
      </c>
      <c r="H16" t="s">
        <v>222</v>
      </c>
      <c r="I16" t="s">
        <v>222</v>
      </c>
      <c r="J16" t="s">
        <v>222</v>
      </c>
      <c r="K16" t="s">
        <v>222</v>
      </c>
      <c r="L16">
        <v>6.95288328276885E-2</v>
      </c>
      <c r="M16">
        <v>6.95288328276885E-2</v>
      </c>
    </row>
    <row r="17" spans="1:13">
      <c r="A17" t="s">
        <v>221</v>
      </c>
      <c r="B17" t="s">
        <v>14</v>
      </c>
      <c r="C17" t="s">
        <v>58</v>
      </c>
      <c r="D17" t="s">
        <v>222</v>
      </c>
      <c r="E17" t="s">
        <v>225</v>
      </c>
      <c r="F17" t="s">
        <v>222</v>
      </c>
      <c r="G17">
        <v>2018</v>
      </c>
      <c r="H17" t="s">
        <v>222</v>
      </c>
      <c r="I17" t="s">
        <v>222</v>
      </c>
      <c r="J17" t="s">
        <v>222</v>
      </c>
      <c r="K17" t="s">
        <v>222</v>
      </c>
      <c r="L17">
        <v>1.7647904805808901E-2</v>
      </c>
      <c r="M17">
        <v>1.7647904805808901E-2</v>
      </c>
    </row>
    <row r="18" spans="1:13">
      <c r="A18" t="s">
        <v>221</v>
      </c>
      <c r="B18" t="s">
        <v>14</v>
      </c>
      <c r="C18" t="s">
        <v>74</v>
      </c>
      <c r="D18" t="s">
        <v>222</v>
      </c>
      <c r="E18" t="s">
        <v>225</v>
      </c>
      <c r="F18" t="s">
        <v>222</v>
      </c>
      <c r="G18">
        <v>2018</v>
      </c>
      <c r="H18" t="s">
        <v>222</v>
      </c>
      <c r="I18" t="s">
        <v>222</v>
      </c>
      <c r="J18" t="s">
        <v>222</v>
      </c>
      <c r="K18" t="s">
        <v>222</v>
      </c>
      <c r="L18">
        <v>1.55528798694797E-2</v>
      </c>
      <c r="M18">
        <v>1.55528798694797E-2</v>
      </c>
    </row>
    <row r="19" spans="1:13">
      <c r="A19" t="s">
        <v>221</v>
      </c>
      <c r="B19" t="s">
        <v>14</v>
      </c>
      <c r="C19" t="s">
        <v>73</v>
      </c>
      <c r="D19" t="s">
        <v>222</v>
      </c>
      <c r="E19" t="s">
        <v>225</v>
      </c>
      <c r="F19" t="s">
        <v>222</v>
      </c>
      <c r="G19">
        <v>2018</v>
      </c>
      <c r="H19" t="s">
        <v>222</v>
      </c>
      <c r="I19" t="s">
        <v>222</v>
      </c>
      <c r="J19" t="s">
        <v>222</v>
      </c>
      <c r="K19" t="s">
        <v>222</v>
      </c>
      <c r="L19">
        <v>0.200472938519001</v>
      </c>
      <c r="M19">
        <v>0.200472938519001</v>
      </c>
    </row>
    <row r="20" spans="1:13">
      <c r="A20" t="s">
        <v>221</v>
      </c>
      <c r="B20" t="s">
        <v>14</v>
      </c>
      <c r="C20" t="s">
        <v>77</v>
      </c>
      <c r="D20" t="s">
        <v>222</v>
      </c>
      <c r="E20" t="s">
        <v>225</v>
      </c>
      <c r="F20" t="s">
        <v>222</v>
      </c>
      <c r="G20">
        <v>2018</v>
      </c>
      <c r="H20" t="s">
        <v>222</v>
      </c>
      <c r="I20" t="s">
        <v>222</v>
      </c>
      <c r="J20" t="s">
        <v>222</v>
      </c>
      <c r="K20" t="s">
        <v>222</v>
      </c>
      <c r="L20">
        <v>3.19379469540736E-2</v>
      </c>
      <c r="M20">
        <v>3.19379469540736E-2</v>
      </c>
    </row>
    <row r="21" spans="1:13">
      <c r="A21" t="s">
        <v>221</v>
      </c>
      <c r="B21" t="s">
        <v>14</v>
      </c>
      <c r="C21" t="s">
        <v>78</v>
      </c>
      <c r="D21" t="s">
        <v>222</v>
      </c>
      <c r="E21" t="s">
        <v>225</v>
      </c>
      <c r="F21" t="s">
        <v>222</v>
      </c>
      <c r="G21">
        <v>2018</v>
      </c>
      <c r="H21" t="s">
        <v>222</v>
      </c>
      <c r="I21" t="s">
        <v>222</v>
      </c>
      <c r="J21" t="s">
        <v>222</v>
      </c>
      <c r="K21" t="s">
        <v>222</v>
      </c>
      <c r="L21">
        <v>1.73685782056223E-2</v>
      </c>
      <c r="M21">
        <v>1.73685782056223E-2</v>
      </c>
    </row>
    <row r="22" spans="1:13">
      <c r="A22" t="s">
        <v>221</v>
      </c>
      <c r="B22" t="s">
        <v>14</v>
      </c>
      <c r="C22" t="s">
        <v>75</v>
      </c>
      <c r="D22" t="s">
        <v>222</v>
      </c>
      <c r="E22" t="s">
        <v>225</v>
      </c>
      <c r="F22" t="s">
        <v>222</v>
      </c>
      <c r="G22">
        <v>2018</v>
      </c>
      <c r="H22" t="s">
        <v>222</v>
      </c>
      <c r="I22" t="s">
        <v>222</v>
      </c>
      <c r="J22" t="s">
        <v>222</v>
      </c>
      <c r="K22" t="s">
        <v>222</v>
      </c>
      <c r="L22">
        <v>0</v>
      </c>
      <c r="M22">
        <v>0</v>
      </c>
    </row>
    <row r="23" spans="1:13">
      <c r="A23" t="s">
        <v>221</v>
      </c>
      <c r="B23" t="s">
        <v>14</v>
      </c>
      <c r="C23" t="s">
        <v>80</v>
      </c>
      <c r="D23" t="s">
        <v>222</v>
      </c>
      <c r="E23" t="s">
        <v>225</v>
      </c>
      <c r="F23" t="s">
        <v>222</v>
      </c>
      <c r="G23">
        <v>2018</v>
      </c>
      <c r="H23" t="s">
        <v>222</v>
      </c>
      <c r="I23" t="s">
        <v>222</v>
      </c>
      <c r="J23" t="s">
        <v>222</v>
      </c>
      <c r="K23" t="s">
        <v>222</v>
      </c>
      <c r="L23">
        <v>2.2095891324020799E-2</v>
      </c>
      <c r="M23">
        <v>2.2095891324020799E-2</v>
      </c>
    </row>
    <row r="24" spans="1:13">
      <c r="A24" t="s">
        <v>221</v>
      </c>
      <c r="B24" t="s">
        <v>14</v>
      </c>
      <c r="C24" t="s">
        <v>85</v>
      </c>
      <c r="D24" t="s">
        <v>222</v>
      </c>
      <c r="E24" t="s">
        <v>225</v>
      </c>
      <c r="F24" t="s">
        <v>222</v>
      </c>
      <c r="G24">
        <v>2018</v>
      </c>
      <c r="H24" t="s">
        <v>222</v>
      </c>
      <c r="I24" t="s">
        <v>222</v>
      </c>
      <c r="J24" t="s">
        <v>222</v>
      </c>
      <c r="K24" t="s">
        <v>222</v>
      </c>
      <c r="L24">
        <v>0.249048421589953</v>
      </c>
      <c r="M24">
        <v>0.249048421589953</v>
      </c>
    </row>
    <row r="25" spans="1:13">
      <c r="A25" t="s">
        <v>221</v>
      </c>
      <c r="B25" t="s">
        <v>14</v>
      </c>
      <c r="C25" t="s">
        <v>84</v>
      </c>
      <c r="D25" t="s">
        <v>222</v>
      </c>
      <c r="E25" t="s">
        <v>225</v>
      </c>
      <c r="F25" t="s">
        <v>222</v>
      </c>
      <c r="G25">
        <v>2018</v>
      </c>
      <c r="H25" t="s">
        <v>222</v>
      </c>
      <c r="I25" t="s">
        <v>222</v>
      </c>
      <c r="J25" t="s">
        <v>222</v>
      </c>
      <c r="K25" t="s">
        <v>222</v>
      </c>
      <c r="L25">
        <v>1.4426391204160499E-2</v>
      </c>
      <c r="M25">
        <v>1.4426391204160499E-2</v>
      </c>
    </row>
    <row r="26" spans="1:13">
      <c r="A26" t="s">
        <v>221</v>
      </c>
      <c r="B26" t="s">
        <v>14</v>
      </c>
      <c r="C26" t="s">
        <v>79</v>
      </c>
      <c r="D26" t="s">
        <v>222</v>
      </c>
      <c r="E26" t="s">
        <v>225</v>
      </c>
      <c r="F26" t="s">
        <v>222</v>
      </c>
      <c r="G26">
        <v>2018</v>
      </c>
      <c r="H26" t="s">
        <v>222</v>
      </c>
      <c r="I26" t="s">
        <v>222</v>
      </c>
      <c r="J26" t="s">
        <v>222</v>
      </c>
      <c r="K26" t="s">
        <v>222</v>
      </c>
      <c r="L26">
        <v>2.8368761423682901E-2</v>
      </c>
      <c r="M26">
        <v>2.8368761423682901E-2</v>
      </c>
    </row>
    <row r="27" spans="1:13">
      <c r="A27" t="s">
        <v>221</v>
      </c>
      <c r="B27" t="s">
        <v>14</v>
      </c>
      <c r="C27" t="s">
        <v>76</v>
      </c>
      <c r="D27" t="s">
        <v>222</v>
      </c>
      <c r="E27" t="s">
        <v>225</v>
      </c>
      <c r="F27" t="s">
        <v>222</v>
      </c>
      <c r="G27">
        <v>2018</v>
      </c>
      <c r="H27" t="s">
        <v>222</v>
      </c>
      <c r="I27" t="s">
        <v>222</v>
      </c>
      <c r="J27" t="s">
        <v>222</v>
      </c>
      <c r="K27" t="s">
        <v>222</v>
      </c>
      <c r="L27">
        <v>3.0936872888717201E-2</v>
      </c>
      <c r="M27">
        <v>3.0936872888717201E-2</v>
      </c>
    </row>
    <row r="28" spans="1:13">
      <c r="A28" t="s">
        <v>221</v>
      </c>
      <c r="B28" t="s">
        <v>14</v>
      </c>
      <c r="C28" t="s">
        <v>81</v>
      </c>
      <c r="D28" t="s">
        <v>222</v>
      </c>
      <c r="E28" t="s">
        <v>225</v>
      </c>
      <c r="F28" t="s">
        <v>222</v>
      </c>
      <c r="G28">
        <v>2018</v>
      </c>
      <c r="H28" t="s">
        <v>222</v>
      </c>
      <c r="I28" t="s">
        <v>222</v>
      </c>
      <c r="J28" t="s">
        <v>222</v>
      </c>
      <c r="K28" t="s">
        <v>222</v>
      </c>
      <c r="L28">
        <v>4.47139828843457E-2</v>
      </c>
      <c r="M28">
        <v>4.47139828843457E-2</v>
      </c>
    </row>
    <row r="29" spans="1:13">
      <c r="A29" t="s">
        <v>221</v>
      </c>
      <c r="B29" t="s">
        <v>14</v>
      </c>
      <c r="C29" t="s">
        <v>82</v>
      </c>
      <c r="D29" t="s">
        <v>222</v>
      </c>
      <c r="E29" t="s">
        <v>225</v>
      </c>
      <c r="F29" t="s">
        <v>222</v>
      </c>
      <c r="G29">
        <v>2018</v>
      </c>
      <c r="H29" t="s">
        <v>222</v>
      </c>
      <c r="I29" t="s">
        <v>222</v>
      </c>
      <c r="J29" t="s">
        <v>222</v>
      </c>
      <c r="K29" t="s">
        <v>222</v>
      </c>
      <c r="L29">
        <v>4.6440816123458198E-2</v>
      </c>
      <c r="M29">
        <v>4.6440816123458198E-2</v>
      </c>
    </row>
    <row r="30" spans="1:13">
      <c r="A30" t="s">
        <v>221</v>
      </c>
      <c r="B30" t="s">
        <v>14</v>
      </c>
      <c r="C30" t="s">
        <v>83</v>
      </c>
      <c r="D30" t="s">
        <v>222</v>
      </c>
      <c r="E30" t="s">
        <v>225</v>
      </c>
      <c r="F30" t="s">
        <v>222</v>
      </c>
      <c r="G30">
        <v>2018</v>
      </c>
      <c r="H30" t="s">
        <v>222</v>
      </c>
      <c r="I30" t="s">
        <v>222</v>
      </c>
      <c r="J30" t="s">
        <v>222</v>
      </c>
      <c r="K30" t="s">
        <v>222</v>
      </c>
      <c r="L30">
        <v>7.5066866433008306E-2</v>
      </c>
      <c r="M30">
        <v>7.5066866433008306E-2</v>
      </c>
    </row>
    <row r="31" spans="1:13">
      <c r="A31" t="s">
        <v>221</v>
      </c>
      <c r="B31" t="s">
        <v>14</v>
      </c>
      <c r="C31" t="s">
        <v>99</v>
      </c>
      <c r="D31" t="s">
        <v>222</v>
      </c>
      <c r="E31" t="s">
        <v>225</v>
      </c>
      <c r="F31" t="s">
        <v>222</v>
      </c>
      <c r="G31">
        <v>2018</v>
      </c>
      <c r="H31" t="s">
        <v>222</v>
      </c>
      <c r="I31" t="s">
        <v>222</v>
      </c>
      <c r="J31" t="s">
        <v>222</v>
      </c>
      <c r="K31" t="s">
        <v>222</v>
      </c>
      <c r="L31">
        <v>0</v>
      </c>
      <c r="M31">
        <v>0</v>
      </c>
    </row>
    <row r="32" spans="1:13">
      <c r="A32" t="s">
        <v>221</v>
      </c>
      <c r="B32" t="s">
        <v>14</v>
      </c>
      <c r="C32" t="s">
        <v>98</v>
      </c>
      <c r="D32" t="s">
        <v>222</v>
      </c>
      <c r="E32" t="s">
        <v>225</v>
      </c>
      <c r="F32" t="s">
        <v>222</v>
      </c>
      <c r="G32">
        <v>2018</v>
      </c>
      <c r="H32" t="s">
        <v>222</v>
      </c>
      <c r="I32" t="s">
        <v>222</v>
      </c>
      <c r="J32" t="s">
        <v>222</v>
      </c>
      <c r="K32" t="s">
        <v>222</v>
      </c>
      <c r="L32">
        <v>0.44729159875627</v>
      </c>
      <c r="M32">
        <v>0.44729159875627</v>
      </c>
    </row>
    <row r="33" spans="1:13">
      <c r="A33" t="s">
        <v>221</v>
      </c>
      <c r="B33" t="s">
        <v>14</v>
      </c>
      <c r="C33" t="s">
        <v>102</v>
      </c>
      <c r="D33" t="s">
        <v>222</v>
      </c>
      <c r="E33" t="s">
        <v>225</v>
      </c>
      <c r="F33" t="s">
        <v>222</v>
      </c>
      <c r="G33">
        <v>2018</v>
      </c>
      <c r="H33" t="s">
        <v>222</v>
      </c>
      <c r="I33" t="s">
        <v>222</v>
      </c>
      <c r="J33" t="s">
        <v>222</v>
      </c>
      <c r="K33" t="s">
        <v>222</v>
      </c>
      <c r="L33">
        <v>5.1441804976465701E-2</v>
      </c>
      <c r="M33">
        <v>5.1441804976465701E-2</v>
      </c>
    </row>
    <row r="34" spans="1:13">
      <c r="A34" t="s">
        <v>221</v>
      </c>
      <c r="B34" t="s">
        <v>14</v>
      </c>
      <c r="C34" t="s">
        <v>103</v>
      </c>
      <c r="D34" t="s">
        <v>222</v>
      </c>
      <c r="E34" t="s">
        <v>225</v>
      </c>
      <c r="F34" t="s">
        <v>222</v>
      </c>
      <c r="G34">
        <v>2018</v>
      </c>
      <c r="H34" t="s">
        <v>222</v>
      </c>
      <c r="I34" t="s">
        <v>222</v>
      </c>
      <c r="J34" t="s">
        <v>222</v>
      </c>
      <c r="K34" t="s">
        <v>222</v>
      </c>
      <c r="L34">
        <v>3.17870115673878E-2</v>
      </c>
      <c r="M34">
        <v>3.17870115673878E-2</v>
      </c>
    </row>
    <row r="35" spans="1:13">
      <c r="A35" t="s">
        <v>221</v>
      </c>
      <c r="B35" t="s">
        <v>14</v>
      </c>
      <c r="C35" t="s">
        <v>100</v>
      </c>
      <c r="D35" t="s">
        <v>222</v>
      </c>
      <c r="E35" t="s">
        <v>225</v>
      </c>
      <c r="F35" t="s">
        <v>222</v>
      </c>
      <c r="G35">
        <v>2018</v>
      </c>
      <c r="H35" t="s">
        <v>222</v>
      </c>
      <c r="I35" t="s">
        <v>222</v>
      </c>
      <c r="J35" t="s">
        <v>222</v>
      </c>
      <c r="K35" t="s">
        <v>222</v>
      </c>
      <c r="L35">
        <v>0</v>
      </c>
      <c r="M35">
        <v>0</v>
      </c>
    </row>
    <row r="36" spans="1:13">
      <c r="A36" t="s">
        <v>221</v>
      </c>
      <c r="B36" t="s">
        <v>14</v>
      </c>
      <c r="C36" t="s">
        <v>105</v>
      </c>
      <c r="D36" t="s">
        <v>222</v>
      </c>
      <c r="E36" t="s">
        <v>225</v>
      </c>
      <c r="F36" t="s">
        <v>222</v>
      </c>
      <c r="G36">
        <v>2018</v>
      </c>
      <c r="H36" t="s">
        <v>222</v>
      </c>
      <c r="I36" t="s">
        <v>222</v>
      </c>
      <c r="J36" t="s">
        <v>222</v>
      </c>
      <c r="K36" t="s">
        <v>222</v>
      </c>
      <c r="L36">
        <v>3.7040631160092499E-2</v>
      </c>
      <c r="M36">
        <v>3.7040631160092499E-2</v>
      </c>
    </row>
    <row r="37" spans="1:13">
      <c r="A37" t="s">
        <v>221</v>
      </c>
      <c r="B37" t="s">
        <v>14</v>
      </c>
      <c r="C37" t="s">
        <v>110</v>
      </c>
      <c r="D37" t="s">
        <v>222</v>
      </c>
      <c r="E37" t="s">
        <v>225</v>
      </c>
      <c r="F37" t="s">
        <v>222</v>
      </c>
      <c r="G37">
        <v>2018</v>
      </c>
      <c r="H37" t="s">
        <v>222</v>
      </c>
      <c r="I37" t="s">
        <v>222</v>
      </c>
      <c r="J37" t="s">
        <v>222</v>
      </c>
      <c r="K37" t="s">
        <v>222</v>
      </c>
      <c r="L37">
        <v>0.22978380047467101</v>
      </c>
      <c r="M37">
        <v>0.22978380047467101</v>
      </c>
    </row>
    <row r="38" spans="1:13">
      <c r="A38" t="s">
        <v>221</v>
      </c>
      <c r="B38" t="s">
        <v>14</v>
      </c>
      <c r="C38" t="s">
        <v>109</v>
      </c>
      <c r="D38" t="s">
        <v>222</v>
      </c>
      <c r="E38" t="s">
        <v>225</v>
      </c>
      <c r="F38" t="s">
        <v>222</v>
      </c>
      <c r="G38">
        <v>2018</v>
      </c>
      <c r="H38" t="s">
        <v>222</v>
      </c>
      <c r="I38" t="s">
        <v>222</v>
      </c>
      <c r="J38" t="s">
        <v>222</v>
      </c>
      <c r="K38" t="s">
        <v>222</v>
      </c>
      <c r="L38">
        <v>0.189996602787424</v>
      </c>
      <c r="M38">
        <v>0.189996602787424</v>
      </c>
    </row>
    <row r="39" spans="1:13">
      <c r="A39" t="s">
        <v>221</v>
      </c>
      <c r="B39" t="s">
        <v>14</v>
      </c>
      <c r="C39" t="s">
        <v>104</v>
      </c>
      <c r="D39" t="s">
        <v>222</v>
      </c>
      <c r="E39" t="s">
        <v>225</v>
      </c>
      <c r="F39" t="s">
        <v>222</v>
      </c>
      <c r="G39">
        <v>2018</v>
      </c>
      <c r="H39" t="s">
        <v>222</v>
      </c>
      <c r="I39" t="s">
        <v>222</v>
      </c>
      <c r="J39" t="s">
        <v>222</v>
      </c>
      <c r="K39" t="s">
        <v>222</v>
      </c>
      <c r="L39">
        <v>4.6621727976421598E-2</v>
      </c>
      <c r="M39">
        <v>4.6621727976421598E-2</v>
      </c>
    </row>
    <row r="40" spans="1:13">
      <c r="A40" t="s">
        <v>221</v>
      </c>
      <c r="B40" t="s">
        <v>14</v>
      </c>
      <c r="C40" t="s">
        <v>101</v>
      </c>
      <c r="D40" t="s">
        <v>222</v>
      </c>
      <c r="E40" t="s">
        <v>225</v>
      </c>
      <c r="F40" t="s">
        <v>222</v>
      </c>
      <c r="G40">
        <v>2018</v>
      </c>
      <c r="H40" t="s">
        <v>222</v>
      </c>
      <c r="I40" t="s">
        <v>222</v>
      </c>
      <c r="J40" t="s">
        <v>222</v>
      </c>
      <c r="K40" t="s">
        <v>222</v>
      </c>
      <c r="L40">
        <v>6.7033675870053502E-2</v>
      </c>
      <c r="M40">
        <v>6.7033675870053502E-2</v>
      </c>
    </row>
    <row r="41" spans="1:13">
      <c r="A41" t="s">
        <v>221</v>
      </c>
      <c r="B41" t="s">
        <v>14</v>
      </c>
      <c r="C41" t="s">
        <v>106</v>
      </c>
      <c r="D41" t="s">
        <v>222</v>
      </c>
      <c r="E41" t="s">
        <v>225</v>
      </c>
      <c r="F41" t="s">
        <v>222</v>
      </c>
      <c r="G41">
        <v>2018</v>
      </c>
      <c r="H41" t="s">
        <v>222</v>
      </c>
      <c r="I41" t="s">
        <v>222</v>
      </c>
      <c r="J41" t="s">
        <v>222</v>
      </c>
      <c r="K41" t="s">
        <v>222</v>
      </c>
      <c r="L41">
        <v>9.5005552686675293E-2</v>
      </c>
      <c r="M41">
        <v>9.5005552686675293E-2</v>
      </c>
    </row>
    <row r="42" spans="1:13">
      <c r="A42" t="s">
        <v>221</v>
      </c>
      <c r="B42" t="s">
        <v>14</v>
      </c>
      <c r="C42" t="s">
        <v>107</v>
      </c>
      <c r="D42" t="s">
        <v>222</v>
      </c>
      <c r="E42" t="s">
        <v>225</v>
      </c>
      <c r="F42" t="s">
        <v>222</v>
      </c>
      <c r="G42">
        <v>2018</v>
      </c>
      <c r="H42" t="s">
        <v>222</v>
      </c>
      <c r="I42" t="s">
        <v>222</v>
      </c>
      <c r="J42" t="s">
        <v>222</v>
      </c>
      <c r="K42" t="s">
        <v>222</v>
      </c>
      <c r="L42">
        <v>0.12981046442763899</v>
      </c>
      <c r="M42">
        <v>0.12981046442763899</v>
      </c>
    </row>
    <row r="43" spans="1:13">
      <c r="A43" t="s">
        <v>221</v>
      </c>
      <c r="B43" t="s">
        <v>14</v>
      </c>
      <c r="C43" t="s">
        <v>108</v>
      </c>
      <c r="D43" t="s">
        <v>222</v>
      </c>
      <c r="E43" t="s">
        <v>225</v>
      </c>
      <c r="F43" t="s">
        <v>222</v>
      </c>
      <c r="G43">
        <v>2018</v>
      </c>
      <c r="H43" t="s">
        <v>222</v>
      </c>
      <c r="I43" t="s">
        <v>222</v>
      </c>
      <c r="J43" t="s">
        <v>222</v>
      </c>
      <c r="K43" t="s">
        <v>222</v>
      </c>
      <c r="L43">
        <v>9.1153830584100495E-2</v>
      </c>
      <c r="M43">
        <v>9.1153830584100495E-2</v>
      </c>
    </row>
    <row r="44" spans="1:13">
      <c r="A44" t="s">
        <v>221</v>
      </c>
      <c r="B44" t="s">
        <v>14</v>
      </c>
      <c r="C44" t="s">
        <v>62</v>
      </c>
      <c r="D44" t="s">
        <v>222</v>
      </c>
      <c r="E44" t="s">
        <v>225</v>
      </c>
      <c r="F44" t="s">
        <v>222</v>
      </c>
      <c r="G44">
        <v>2018</v>
      </c>
      <c r="H44" t="s">
        <v>222</v>
      </c>
      <c r="I44" t="s">
        <v>222</v>
      </c>
      <c r="J44" t="s">
        <v>222</v>
      </c>
      <c r="K44" t="s">
        <v>222</v>
      </c>
      <c r="L44">
        <v>7.1004600000000003E-3</v>
      </c>
      <c r="M44">
        <v>7.1004600000000003E-3</v>
      </c>
    </row>
    <row r="45" spans="1:13">
      <c r="A45" t="s">
        <v>221</v>
      </c>
      <c r="B45" t="s">
        <v>14</v>
      </c>
      <c r="C45" t="s">
        <v>61</v>
      </c>
      <c r="D45" t="s">
        <v>222</v>
      </c>
      <c r="E45" t="s">
        <v>225</v>
      </c>
      <c r="F45" t="s">
        <v>222</v>
      </c>
      <c r="G45">
        <v>2018</v>
      </c>
      <c r="H45" t="s">
        <v>222</v>
      </c>
      <c r="I45" t="s">
        <v>222</v>
      </c>
      <c r="J45" t="s">
        <v>222</v>
      </c>
      <c r="K45" t="s">
        <v>222</v>
      </c>
      <c r="L45">
        <v>4.2815604314722699E-2</v>
      </c>
      <c r="M45">
        <v>4.2815604314722699E-2</v>
      </c>
    </row>
    <row r="46" spans="1:13">
      <c r="A46" t="s">
        <v>221</v>
      </c>
      <c r="B46" t="s">
        <v>14</v>
      </c>
      <c r="C46" t="s">
        <v>65</v>
      </c>
      <c r="D46" t="s">
        <v>222</v>
      </c>
      <c r="E46" t="s">
        <v>225</v>
      </c>
      <c r="F46" t="s">
        <v>222</v>
      </c>
      <c r="G46">
        <v>2018</v>
      </c>
      <c r="H46" t="s">
        <v>222</v>
      </c>
      <c r="I46" t="s">
        <v>222</v>
      </c>
      <c r="J46" t="s">
        <v>222</v>
      </c>
      <c r="K46" t="s">
        <v>222</v>
      </c>
      <c r="L46">
        <v>8.4736052016827299E-3</v>
      </c>
      <c r="M46">
        <v>8.4736052016827299E-3</v>
      </c>
    </row>
    <row r="47" spans="1:13">
      <c r="A47" t="s">
        <v>221</v>
      </c>
      <c r="B47" t="s">
        <v>14</v>
      </c>
      <c r="C47" t="s">
        <v>66</v>
      </c>
      <c r="D47" t="s">
        <v>222</v>
      </c>
      <c r="E47" t="s">
        <v>225</v>
      </c>
      <c r="F47" t="s">
        <v>222</v>
      </c>
      <c r="G47">
        <v>2018</v>
      </c>
      <c r="H47" t="s">
        <v>222</v>
      </c>
      <c r="I47" t="s">
        <v>222</v>
      </c>
      <c r="J47" t="s">
        <v>222</v>
      </c>
      <c r="K47" t="s">
        <v>222</v>
      </c>
      <c r="L47">
        <v>3.6997794108646502E-2</v>
      </c>
      <c r="M47">
        <v>3.6997794108646502E-2</v>
      </c>
    </row>
    <row r="48" spans="1:13">
      <c r="A48" t="s">
        <v>221</v>
      </c>
      <c r="B48" t="s">
        <v>14</v>
      </c>
      <c r="C48" t="s">
        <v>63</v>
      </c>
      <c r="D48" t="s">
        <v>222</v>
      </c>
      <c r="E48" t="s">
        <v>225</v>
      </c>
      <c r="F48" t="s">
        <v>222</v>
      </c>
      <c r="G48">
        <v>2018</v>
      </c>
      <c r="H48" t="s">
        <v>222</v>
      </c>
      <c r="I48" t="s">
        <v>222</v>
      </c>
      <c r="J48" t="s">
        <v>222</v>
      </c>
      <c r="K48" t="s">
        <v>222</v>
      </c>
      <c r="L48">
        <v>8.5546800000000003E-3</v>
      </c>
      <c r="M48">
        <v>8.5546800000000003E-3</v>
      </c>
    </row>
    <row r="49" spans="1:13">
      <c r="A49" t="s">
        <v>221</v>
      </c>
      <c r="B49" t="s">
        <v>14</v>
      </c>
      <c r="C49" t="s">
        <v>68</v>
      </c>
      <c r="D49" t="s">
        <v>222</v>
      </c>
      <c r="E49" t="s">
        <v>225</v>
      </c>
      <c r="F49" t="s">
        <v>222</v>
      </c>
      <c r="G49">
        <v>2018</v>
      </c>
      <c r="H49" t="s">
        <v>222</v>
      </c>
      <c r="I49" t="s">
        <v>222</v>
      </c>
      <c r="J49" t="s">
        <v>222</v>
      </c>
      <c r="K49" t="s">
        <v>222</v>
      </c>
      <c r="L49">
        <v>7.0999155767537403E-3</v>
      </c>
      <c r="M49">
        <v>7.0999155767537403E-3</v>
      </c>
    </row>
    <row r="50" spans="1:13">
      <c r="A50" t="s">
        <v>221</v>
      </c>
      <c r="B50" t="s">
        <v>14</v>
      </c>
      <c r="C50" t="s">
        <v>72</v>
      </c>
      <c r="D50" t="s">
        <v>222</v>
      </c>
      <c r="E50" t="s">
        <v>225</v>
      </c>
      <c r="F50" t="s">
        <v>222</v>
      </c>
      <c r="G50">
        <v>2018</v>
      </c>
      <c r="H50" t="s">
        <v>222</v>
      </c>
      <c r="I50" t="s">
        <v>222</v>
      </c>
      <c r="J50" t="s">
        <v>222</v>
      </c>
      <c r="K50" t="s">
        <v>222</v>
      </c>
      <c r="L50">
        <v>3.0627633026508998E-4</v>
      </c>
      <c r="M50">
        <v>3.0627633026508998E-4</v>
      </c>
    </row>
    <row r="51" spans="1:13">
      <c r="A51" t="s">
        <v>221</v>
      </c>
      <c r="B51" t="s">
        <v>14</v>
      </c>
      <c r="C51" t="s">
        <v>67</v>
      </c>
      <c r="D51" t="s">
        <v>222</v>
      </c>
      <c r="E51" t="s">
        <v>225</v>
      </c>
      <c r="F51" t="s">
        <v>222</v>
      </c>
      <c r="G51">
        <v>2018</v>
      </c>
      <c r="H51" t="s">
        <v>222</v>
      </c>
      <c r="I51" t="s">
        <v>222</v>
      </c>
      <c r="J51" t="s">
        <v>222</v>
      </c>
      <c r="K51" t="s">
        <v>222</v>
      </c>
      <c r="L51">
        <v>1.0612182530373E-2</v>
      </c>
      <c r="M51">
        <v>1.0612182530373E-2</v>
      </c>
    </row>
    <row r="52" spans="1:13">
      <c r="A52" t="s">
        <v>221</v>
      </c>
      <c r="B52" t="s">
        <v>14</v>
      </c>
      <c r="C52" t="s">
        <v>64</v>
      </c>
      <c r="D52" t="s">
        <v>222</v>
      </c>
      <c r="E52" t="s">
        <v>225</v>
      </c>
      <c r="F52" t="s">
        <v>222</v>
      </c>
      <c r="G52">
        <v>2018</v>
      </c>
      <c r="H52" t="s">
        <v>222</v>
      </c>
      <c r="I52" t="s">
        <v>222</v>
      </c>
      <c r="J52" t="s">
        <v>222</v>
      </c>
      <c r="K52" t="s">
        <v>222</v>
      </c>
      <c r="L52">
        <v>1.25372293333067E-2</v>
      </c>
      <c r="M52">
        <v>1.25372293333067E-2</v>
      </c>
    </row>
    <row r="53" spans="1:13">
      <c r="A53" t="s">
        <v>221</v>
      </c>
      <c r="B53" t="s">
        <v>14</v>
      </c>
      <c r="C53" t="s">
        <v>69</v>
      </c>
      <c r="D53" t="s">
        <v>222</v>
      </c>
      <c r="E53" t="s">
        <v>225</v>
      </c>
      <c r="F53" t="s">
        <v>222</v>
      </c>
      <c r="G53">
        <v>2018</v>
      </c>
      <c r="H53" t="s">
        <v>222</v>
      </c>
      <c r="I53" t="s">
        <v>222</v>
      </c>
      <c r="J53" t="s">
        <v>222</v>
      </c>
      <c r="K53" t="s">
        <v>222</v>
      </c>
      <c r="L53">
        <v>8.5740576923076899E-3</v>
      </c>
      <c r="M53">
        <v>8.5740576923076899E-3</v>
      </c>
    </row>
    <row r="54" spans="1:13">
      <c r="A54" t="s">
        <v>221</v>
      </c>
      <c r="B54" t="s">
        <v>14</v>
      </c>
      <c r="C54" t="s">
        <v>70</v>
      </c>
      <c r="D54" t="s">
        <v>222</v>
      </c>
      <c r="E54" t="s">
        <v>225</v>
      </c>
      <c r="F54" t="s">
        <v>222</v>
      </c>
      <c r="G54">
        <v>2018</v>
      </c>
      <c r="H54" t="s">
        <v>222</v>
      </c>
      <c r="I54" t="s">
        <v>222</v>
      </c>
      <c r="J54" t="s">
        <v>222</v>
      </c>
      <c r="K54" t="s">
        <v>222</v>
      </c>
      <c r="L54">
        <v>8.5332927933924694E-3</v>
      </c>
      <c r="M54">
        <v>8.5332927933924694E-3</v>
      </c>
    </row>
    <row r="55" spans="1:13">
      <c r="A55" t="s">
        <v>221</v>
      </c>
      <c r="B55" t="s">
        <v>14</v>
      </c>
      <c r="C55" t="s">
        <v>136</v>
      </c>
      <c r="D55" t="s">
        <v>222</v>
      </c>
      <c r="E55" t="s">
        <v>225</v>
      </c>
      <c r="F55" t="s">
        <v>222</v>
      </c>
      <c r="G55">
        <v>2018</v>
      </c>
      <c r="H55" t="s">
        <v>222</v>
      </c>
      <c r="I55" t="s">
        <v>222</v>
      </c>
      <c r="J55" t="s">
        <v>222</v>
      </c>
      <c r="K55" t="s">
        <v>222</v>
      </c>
      <c r="L55">
        <v>8.6298729994523198E-3</v>
      </c>
      <c r="M55">
        <v>8.6298729994523198E-3</v>
      </c>
    </row>
    <row r="56" spans="1:13">
      <c r="A56" t="s">
        <v>221</v>
      </c>
      <c r="B56" t="s">
        <v>14</v>
      </c>
      <c r="C56" t="s">
        <v>71</v>
      </c>
      <c r="D56" t="s">
        <v>222</v>
      </c>
      <c r="E56" t="s">
        <v>225</v>
      </c>
      <c r="F56" t="s">
        <v>222</v>
      </c>
      <c r="G56">
        <v>2018</v>
      </c>
      <c r="H56" t="s">
        <v>222</v>
      </c>
      <c r="I56" t="s">
        <v>222</v>
      </c>
      <c r="J56" t="s">
        <v>222</v>
      </c>
      <c r="K56" t="s">
        <v>222</v>
      </c>
      <c r="L56">
        <v>9.7598754499754609E-3</v>
      </c>
      <c r="M56">
        <v>9.7598754499754609E-3</v>
      </c>
    </row>
    <row r="57" spans="1:13">
      <c r="A57" t="s">
        <v>221</v>
      </c>
      <c r="B57" t="s">
        <v>14</v>
      </c>
      <c r="C57" t="s">
        <v>87</v>
      </c>
      <c r="D57" t="s">
        <v>222</v>
      </c>
      <c r="E57" t="s">
        <v>225</v>
      </c>
      <c r="F57" t="s">
        <v>222</v>
      </c>
      <c r="G57">
        <v>2018</v>
      </c>
      <c r="H57" t="s">
        <v>222</v>
      </c>
      <c r="I57" t="s">
        <v>222</v>
      </c>
      <c r="J57" t="s">
        <v>222</v>
      </c>
      <c r="K57" t="s">
        <v>222</v>
      </c>
      <c r="L57">
        <v>1.40208E-2</v>
      </c>
      <c r="M57">
        <v>1.40208E-2</v>
      </c>
    </row>
    <row r="58" spans="1:13">
      <c r="A58" t="s">
        <v>221</v>
      </c>
      <c r="B58" t="s">
        <v>14</v>
      </c>
      <c r="C58" t="s">
        <v>86</v>
      </c>
      <c r="D58" t="s">
        <v>222</v>
      </c>
      <c r="E58" t="s">
        <v>225</v>
      </c>
      <c r="F58" t="s">
        <v>222</v>
      </c>
      <c r="G58">
        <v>2018</v>
      </c>
      <c r="H58" t="s">
        <v>222</v>
      </c>
      <c r="I58" t="s">
        <v>222</v>
      </c>
      <c r="J58" t="s">
        <v>222</v>
      </c>
      <c r="K58" t="s">
        <v>222</v>
      </c>
      <c r="L58">
        <v>1.6455462342683601E-2</v>
      </c>
      <c r="M58">
        <v>1.6455462342683601E-2</v>
      </c>
    </row>
    <row r="59" spans="1:13">
      <c r="A59" t="s">
        <v>221</v>
      </c>
      <c r="B59" t="s">
        <v>14</v>
      </c>
      <c r="C59" t="s">
        <v>90</v>
      </c>
      <c r="D59" t="s">
        <v>222</v>
      </c>
      <c r="E59" t="s">
        <v>225</v>
      </c>
      <c r="F59" t="s">
        <v>222</v>
      </c>
      <c r="G59">
        <v>2018</v>
      </c>
      <c r="H59" t="s">
        <v>222</v>
      </c>
      <c r="I59" t="s">
        <v>222</v>
      </c>
      <c r="J59" t="s">
        <v>222</v>
      </c>
      <c r="K59" t="s">
        <v>222</v>
      </c>
      <c r="L59">
        <v>1.29275684703049E-2</v>
      </c>
      <c r="M59">
        <v>1.29275684703049E-2</v>
      </c>
    </row>
    <row r="60" spans="1:13">
      <c r="A60" t="s">
        <v>221</v>
      </c>
      <c r="B60" t="s">
        <v>14</v>
      </c>
      <c r="C60" t="s">
        <v>91</v>
      </c>
      <c r="D60" t="s">
        <v>222</v>
      </c>
      <c r="E60" t="s">
        <v>225</v>
      </c>
      <c r="F60" t="s">
        <v>222</v>
      </c>
      <c r="G60">
        <v>2018</v>
      </c>
      <c r="H60" t="s">
        <v>222</v>
      </c>
      <c r="I60" t="s">
        <v>222</v>
      </c>
      <c r="J60" t="s">
        <v>222</v>
      </c>
      <c r="K60" t="s">
        <v>222</v>
      </c>
      <c r="L60">
        <v>2.3641548707263999E-2</v>
      </c>
      <c r="M60">
        <v>2.3641548707263999E-2</v>
      </c>
    </row>
    <row r="61" spans="1:13">
      <c r="A61" t="s">
        <v>221</v>
      </c>
      <c r="B61" t="s">
        <v>14</v>
      </c>
      <c r="C61" t="s">
        <v>88</v>
      </c>
      <c r="D61" t="s">
        <v>222</v>
      </c>
      <c r="E61" t="s">
        <v>225</v>
      </c>
      <c r="F61" t="s">
        <v>222</v>
      </c>
      <c r="G61">
        <v>2018</v>
      </c>
      <c r="H61" t="s">
        <v>222</v>
      </c>
      <c r="I61" t="s">
        <v>222</v>
      </c>
      <c r="J61" t="s">
        <v>222</v>
      </c>
      <c r="K61" t="s">
        <v>222</v>
      </c>
      <c r="L61">
        <v>1.059804E-2</v>
      </c>
      <c r="M61">
        <v>1.059804E-2</v>
      </c>
    </row>
    <row r="62" spans="1:13">
      <c r="A62" t="s">
        <v>221</v>
      </c>
      <c r="B62" t="s">
        <v>14</v>
      </c>
      <c r="C62" t="s">
        <v>93</v>
      </c>
      <c r="D62" t="s">
        <v>222</v>
      </c>
      <c r="E62" t="s">
        <v>225</v>
      </c>
      <c r="F62" t="s">
        <v>222</v>
      </c>
      <c r="G62">
        <v>2018</v>
      </c>
      <c r="H62" t="s">
        <v>222</v>
      </c>
      <c r="I62" t="s">
        <v>222</v>
      </c>
      <c r="J62" t="s">
        <v>222</v>
      </c>
      <c r="K62" t="s">
        <v>222</v>
      </c>
      <c r="L62">
        <v>9.2067094002643308E-3</v>
      </c>
      <c r="M62">
        <v>9.2067094002643308E-3</v>
      </c>
    </row>
    <row r="63" spans="1:13">
      <c r="A63" t="s">
        <v>221</v>
      </c>
      <c r="B63" t="s">
        <v>14</v>
      </c>
      <c r="C63" t="s">
        <v>97</v>
      </c>
      <c r="D63" t="s">
        <v>222</v>
      </c>
      <c r="E63" t="s">
        <v>225</v>
      </c>
      <c r="F63" t="s">
        <v>222</v>
      </c>
      <c r="G63">
        <v>2018</v>
      </c>
      <c r="H63" t="s">
        <v>222</v>
      </c>
      <c r="I63" t="s">
        <v>222</v>
      </c>
      <c r="J63" t="s">
        <v>222</v>
      </c>
      <c r="K63" t="s">
        <v>222</v>
      </c>
      <c r="L63">
        <v>7.6939300464232304E-4</v>
      </c>
      <c r="M63">
        <v>7.6939300464232304E-4</v>
      </c>
    </row>
    <row r="64" spans="1:13">
      <c r="A64" t="s">
        <v>221</v>
      </c>
      <c r="B64" t="s">
        <v>14</v>
      </c>
      <c r="C64" t="s">
        <v>92</v>
      </c>
      <c r="D64" t="s">
        <v>222</v>
      </c>
      <c r="E64" t="s">
        <v>225</v>
      </c>
      <c r="F64" t="s">
        <v>222</v>
      </c>
      <c r="G64">
        <v>2018</v>
      </c>
      <c r="H64" t="s">
        <v>222</v>
      </c>
      <c r="I64" t="s">
        <v>222</v>
      </c>
      <c r="J64" t="s">
        <v>222</v>
      </c>
      <c r="K64" t="s">
        <v>222</v>
      </c>
      <c r="L64">
        <v>1.0991128214065201E-2</v>
      </c>
      <c r="M64">
        <v>1.0991128214065201E-2</v>
      </c>
    </row>
    <row r="65" spans="1:13">
      <c r="A65" t="s">
        <v>221</v>
      </c>
      <c r="B65" t="s">
        <v>14</v>
      </c>
      <c r="C65" t="s">
        <v>89</v>
      </c>
      <c r="D65" t="s">
        <v>222</v>
      </c>
      <c r="E65" t="s">
        <v>225</v>
      </c>
      <c r="F65" t="s">
        <v>222</v>
      </c>
      <c r="G65">
        <v>2018</v>
      </c>
      <c r="H65" t="s">
        <v>222</v>
      </c>
      <c r="I65" t="s">
        <v>222</v>
      </c>
      <c r="J65" t="s">
        <v>222</v>
      </c>
      <c r="K65" t="s">
        <v>222</v>
      </c>
      <c r="L65">
        <v>1.5857470577174002E-2</v>
      </c>
      <c r="M65">
        <v>1.5857470577174002E-2</v>
      </c>
    </row>
    <row r="66" spans="1:13">
      <c r="A66" t="s">
        <v>221</v>
      </c>
      <c r="B66" t="s">
        <v>14</v>
      </c>
      <c r="C66" t="s">
        <v>94</v>
      </c>
      <c r="D66" t="s">
        <v>222</v>
      </c>
      <c r="E66" t="s">
        <v>225</v>
      </c>
      <c r="F66" t="s">
        <v>222</v>
      </c>
      <c r="G66">
        <v>2018</v>
      </c>
      <c r="H66" t="s">
        <v>222</v>
      </c>
      <c r="I66" t="s">
        <v>222</v>
      </c>
      <c r="J66" t="s">
        <v>222</v>
      </c>
      <c r="K66" t="s">
        <v>222</v>
      </c>
      <c r="L66">
        <v>1.08711386313101E-2</v>
      </c>
      <c r="M66">
        <v>1.08711386313101E-2</v>
      </c>
    </row>
    <row r="67" spans="1:13">
      <c r="A67" t="s">
        <v>221</v>
      </c>
      <c r="B67" t="s">
        <v>14</v>
      </c>
      <c r="C67" t="s">
        <v>95</v>
      </c>
      <c r="D67" t="s">
        <v>222</v>
      </c>
      <c r="E67" t="s">
        <v>225</v>
      </c>
      <c r="F67" t="s">
        <v>222</v>
      </c>
      <c r="G67">
        <v>2018</v>
      </c>
      <c r="H67" t="s">
        <v>222</v>
      </c>
      <c r="I67" t="s">
        <v>222</v>
      </c>
      <c r="J67" t="s">
        <v>222</v>
      </c>
      <c r="K67" t="s">
        <v>222</v>
      </c>
      <c r="L67">
        <v>9.3095279184719493E-3</v>
      </c>
      <c r="M67">
        <v>9.3095279184719493E-3</v>
      </c>
    </row>
    <row r="68" spans="1:13">
      <c r="A68" t="s">
        <v>221</v>
      </c>
      <c r="B68" t="s">
        <v>14</v>
      </c>
      <c r="C68" t="s">
        <v>223</v>
      </c>
      <c r="D68" t="s">
        <v>222</v>
      </c>
      <c r="E68" t="s">
        <v>225</v>
      </c>
      <c r="F68" t="s">
        <v>222</v>
      </c>
      <c r="G68">
        <v>2018</v>
      </c>
      <c r="H68" t="s">
        <v>222</v>
      </c>
      <c r="I68" t="s">
        <v>222</v>
      </c>
      <c r="J68" t="s">
        <v>222</v>
      </c>
      <c r="K68" t="s">
        <v>222</v>
      </c>
      <c r="L68">
        <v>3.4409606285151599E-2</v>
      </c>
      <c r="M68">
        <v>3.4409606285151599E-2</v>
      </c>
    </row>
    <row r="69" spans="1:13">
      <c r="A69" t="s">
        <v>221</v>
      </c>
      <c r="B69" t="s">
        <v>14</v>
      </c>
      <c r="C69" t="s">
        <v>96</v>
      </c>
      <c r="D69" t="s">
        <v>222</v>
      </c>
      <c r="E69" t="s">
        <v>225</v>
      </c>
      <c r="F69" t="s">
        <v>222</v>
      </c>
      <c r="G69">
        <v>2018</v>
      </c>
      <c r="H69" t="s">
        <v>222</v>
      </c>
      <c r="I69" t="s">
        <v>222</v>
      </c>
      <c r="J69" t="s">
        <v>222</v>
      </c>
      <c r="K69" t="s">
        <v>222</v>
      </c>
      <c r="L69">
        <v>1.0844937056477299E-2</v>
      </c>
      <c r="M69">
        <v>1.0844937056477299E-2</v>
      </c>
    </row>
    <row r="70" spans="1:13">
      <c r="A70" t="s">
        <v>221</v>
      </c>
      <c r="B70" t="s">
        <v>14</v>
      </c>
      <c r="C70" t="s">
        <v>112</v>
      </c>
      <c r="D70" t="s">
        <v>222</v>
      </c>
      <c r="E70" t="s">
        <v>225</v>
      </c>
      <c r="F70" t="s">
        <v>222</v>
      </c>
      <c r="G70">
        <v>2018</v>
      </c>
      <c r="H70" t="s">
        <v>222</v>
      </c>
      <c r="I70" t="s">
        <v>222</v>
      </c>
      <c r="J70" t="s">
        <v>222</v>
      </c>
      <c r="K70" t="s">
        <v>222</v>
      </c>
      <c r="L70">
        <v>1.0679040000000001E-2</v>
      </c>
      <c r="M70">
        <v>1.0679040000000001E-2</v>
      </c>
    </row>
    <row r="71" spans="1:13">
      <c r="A71" t="s">
        <v>221</v>
      </c>
      <c r="B71" t="s">
        <v>14</v>
      </c>
      <c r="C71" t="s">
        <v>111</v>
      </c>
      <c r="D71" t="s">
        <v>222</v>
      </c>
      <c r="E71" t="s">
        <v>225</v>
      </c>
      <c r="F71" t="s">
        <v>222</v>
      </c>
      <c r="G71">
        <v>2018</v>
      </c>
      <c r="H71" t="s">
        <v>222</v>
      </c>
      <c r="I71" t="s">
        <v>222</v>
      </c>
      <c r="J71" t="s">
        <v>222</v>
      </c>
      <c r="K71" t="s">
        <v>222</v>
      </c>
      <c r="L71">
        <v>1.82955006878423E-2</v>
      </c>
      <c r="M71">
        <v>1.82955006878423E-2</v>
      </c>
    </row>
    <row r="72" spans="1:13">
      <c r="A72" t="s">
        <v>221</v>
      </c>
      <c r="B72" t="s">
        <v>14</v>
      </c>
      <c r="C72" t="s">
        <v>115</v>
      </c>
      <c r="D72" t="s">
        <v>222</v>
      </c>
      <c r="E72" t="s">
        <v>225</v>
      </c>
      <c r="F72" t="s">
        <v>222</v>
      </c>
      <c r="G72">
        <v>2018</v>
      </c>
      <c r="H72" t="s">
        <v>222</v>
      </c>
      <c r="I72" t="s">
        <v>222</v>
      </c>
      <c r="J72" t="s">
        <v>222</v>
      </c>
      <c r="K72" t="s">
        <v>222</v>
      </c>
      <c r="L72">
        <v>1.33284867630703E-2</v>
      </c>
      <c r="M72">
        <v>1.33284867630703E-2</v>
      </c>
    </row>
    <row r="73" spans="1:13">
      <c r="A73" t="s">
        <v>221</v>
      </c>
      <c r="B73" t="s">
        <v>14</v>
      </c>
      <c r="C73" t="s">
        <v>116</v>
      </c>
      <c r="D73" t="s">
        <v>222</v>
      </c>
      <c r="E73" t="s">
        <v>225</v>
      </c>
      <c r="F73" t="s">
        <v>222</v>
      </c>
      <c r="G73">
        <v>2018</v>
      </c>
      <c r="H73" t="s">
        <v>222</v>
      </c>
      <c r="I73" t="s">
        <v>222</v>
      </c>
      <c r="J73" t="s">
        <v>222</v>
      </c>
      <c r="K73" t="s">
        <v>222</v>
      </c>
      <c r="L73">
        <v>2.2499180043814002E-2</v>
      </c>
      <c r="M73">
        <v>2.2499180043814002E-2</v>
      </c>
    </row>
    <row r="74" spans="1:13">
      <c r="A74" t="s">
        <v>221</v>
      </c>
      <c r="B74" t="s">
        <v>14</v>
      </c>
      <c r="C74" t="s">
        <v>113</v>
      </c>
      <c r="D74" t="s">
        <v>222</v>
      </c>
      <c r="E74" t="s">
        <v>225</v>
      </c>
      <c r="F74" t="s">
        <v>222</v>
      </c>
      <c r="G74">
        <v>2018</v>
      </c>
      <c r="H74" t="s">
        <v>222</v>
      </c>
      <c r="I74" t="s">
        <v>222</v>
      </c>
      <c r="J74" t="s">
        <v>222</v>
      </c>
      <c r="K74" t="s">
        <v>222</v>
      </c>
      <c r="L74">
        <v>1.2096539999999999E-2</v>
      </c>
      <c r="M74">
        <v>1.2096539999999999E-2</v>
      </c>
    </row>
    <row r="75" spans="1:13">
      <c r="A75" t="s">
        <v>221</v>
      </c>
      <c r="B75" t="s">
        <v>14</v>
      </c>
      <c r="C75" t="s">
        <v>118</v>
      </c>
      <c r="D75" t="s">
        <v>222</v>
      </c>
      <c r="E75" t="s">
        <v>225</v>
      </c>
      <c r="F75" t="s">
        <v>222</v>
      </c>
      <c r="G75">
        <v>2018</v>
      </c>
      <c r="H75" t="s">
        <v>222</v>
      </c>
      <c r="I75" t="s">
        <v>222</v>
      </c>
      <c r="J75" t="s">
        <v>222</v>
      </c>
      <c r="K75" t="s">
        <v>222</v>
      </c>
      <c r="L75">
        <v>1.18538093576453E-2</v>
      </c>
      <c r="M75">
        <v>1.18538093576453E-2</v>
      </c>
    </row>
    <row r="76" spans="1:13">
      <c r="A76" t="s">
        <v>221</v>
      </c>
      <c r="B76" t="s">
        <v>14</v>
      </c>
      <c r="C76" t="s">
        <v>122</v>
      </c>
      <c r="D76" t="s">
        <v>222</v>
      </c>
      <c r="E76" t="s">
        <v>225</v>
      </c>
      <c r="F76" t="s">
        <v>222</v>
      </c>
      <c r="G76">
        <v>2018</v>
      </c>
      <c r="H76" t="s">
        <v>222</v>
      </c>
      <c r="I76" t="s">
        <v>222</v>
      </c>
      <c r="J76" t="s">
        <v>222</v>
      </c>
      <c r="K76" t="s">
        <v>222</v>
      </c>
      <c r="L76">
        <v>1.2874844310725899E-3</v>
      </c>
      <c r="M76">
        <v>1.2874844310725899E-3</v>
      </c>
    </row>
    <row r="77" spans="1:13">
      <c r="A77" t="s">
        <v>221</v>
      </c>
      <c r="B77" t="s">
        <v>14</v>
      </c>
      <c r="C77" t="s">
        <v>117</v>
      </c>
      <c r="D77" t="s">
        <v>222</v>
      </c>
      <c r="E77" t="s">
        <v>225</v>
      </c>
      <c r="F77" t="s">
        <v>222</v>
      </c>
      <c r="G77">
        <v>2018</v>
      </c>
      <c r="H77" t="s">
        <v>222</v>
      </c>
      <c r="I77" t="s">
        <v>222</v>
      </c>
      <c r="J77" t="s">
        <v>222</v>
      </c>
      <c r="K77" t="s">
        <v>222</v>
      </c>
      <c r="L77">
        <v>1.35372248660808E-2</v>
      </c>
      <c r="M77">
        <v>1.35372248660808E-2</v>
      </c>
    </row>
    <row r="78" spans="1:13">
      <c r="A78" t="s">
        <v>221</v>
      </c>
      <c r="B78" t="s">
        <v>14</v>
      </c>
      <c r="C78" t="s">
        <v>114</v>
      </c>
      <c r="D78" t="s">
        <v>222</v>
      </c>
      <c r="E78" t="s">
        <v>225</v>
      </c>
      <c r="F78" t="s">
        <v>222</v>
      </c>
      <c r="G78">
        <v>2018</v>
      </c>
      <c r="H78" t="s">
        <v>222</v>
      </c>
      <c r="I78" t="s">
        <v>222</v>
      </c>
      <c r="J78" t="s">
        <v>222</v>
      </c>
      <c r="K78" t="s">
        <v>222</v>
      </c>
      <c r="L78">
        <v>1.7354263255049698E-2</v>
      </c>
      <c r="M78">
        <v>1.7354263255049698E-2</v>
      </c>
    </row>
    <row r="79" spans="1:13">
      <c r="A79" t="s">
        <v>221</v>
      </c>
      <c r="B79" t="s">
        <v>14</v>
      </c>
      <c r="C79" t="s">
        <v>119</v>
      </c>
      <c r="D79" t="s">
        <v>222</v>
      </c>
      <c r="E79" t="s">
        <v>225</v>
      </c>
      <c r="F79" t="s">
        <v>222</v>
      </c>
      <c r="G79">
        <v>2018</v>
      </c>
      <c r="H79" t="s">
        <v>222</v>
      </c>
      <c r="I79" t="s">
        <v>222</v>
      </c>
      <c r="J79" t="s">
        <v>222</v>
      </c>
      <c r="K79" t="s">
        <v>222</v>
      </c>
      <c r="L79">
        <v>1.24915801777354E-2</v>
      </c>
      <c r="M79">
        <v>1.24915801777354E-2</v>
      </c>
    </row>
    <row r="80" spans="1:13">
      <c r="A80" t="s">
        <v>221</v>
      </c>
      <c r="B80" t="s">
        <v>14</v>
      </c>
      <c r="C80" t="s">
        <v>120</v>
      </c>
      <c r="D80" t="s">
        <v>222</v>
      </c>
      <c r="E80" t="s">
        <v>225</v>
      </c>
      <c r="F80" t="s">
        <v>222</v>
      </c>
      <c r="G80">
        <v>2018</v>
      </c>
      <c r="H80" t="s">
        <v>222</v>
      </c>
      <c r="I80" t="s">
        <v>222</v>
      </c>
      <c r="J80" t="s">
        <v>222</v>
      </c>
      <c r="K80" t="s">
        <v>222</v>
      </c>
      <c r="L80">
        <v>1.1286753739723199E-2</v>
      </c>
      <c r="M80">
        <v>1.1286753739723199E-2</v>
      </c>
    </row>
    <row r="81" spans="1:13">
      <c r="A81" t="s">
        <v>221</v>
      </c>
      <c r="B81" t="s">
        <v>14</v>
      </c>
      <c r="C81" t="s">
        <v>224</v>
      </c>
      <c r="D81" t="s">
        <v>222</v>
      </c>
      <c r="E81" t="s">
        <v>225</v>
      </c>
      <c r="F81" t="s">
        <v>222</v>
      </c>
      <c r="G81">
        <v>2018</v>
      </c>
      <c r="H81" t="s">
        <v>222</v>
      </c>
      <c r="I81" t="s">
        <v>222</v>
      </c>
      <c r="J81" t="s">
        <v>222</v>
      </c>
      <c r="K81" t="s">
        <v>222</v>
      </c>
      <c r="L81">
        <v>0.113051511576835</v>
      </c>
      <c r="M81">
        <v>0.113051511576835</v>
      </c>
    </row>
    <row r="82" spans="1:13">
      <c r="A82" t="s">
        <v>221</v>
      </c>
      <c r="B82" t="s">
        <v>14</v>
      </c>
      <c r="C82" t="s">
        <v>121</v>
      </c>
      <c r="D82" t="s">
        <v>222</v>
      </c>
      <c r="E82" t="s">
        <v>225</v>
      </c>
      <c r="F82" t="s">
        <v>222</v>
      </c>
      <c r="G82">
        <v>2018</v>
      </c>
      <c r="H82" t="s">
        <v>222</v>
      </c>
      <c r="I82" t="s">
        <v>222</v>
      </c>
      <c r="J82" t="s">
        <v>222</v>
      </c>
      <c r="K82" t="s">
        <v>222</v>
      </c>
      <c r="L82">
        <v>1.4581963570516601E-2</v>
      </c>
      <c r="M82">
        <v>1.4581963570516601E-2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2"/>
  <sheetViews>
    <sheetView workbookViewId="0">
      <selection activeCell="M27" sqref="M27"/>
    </sheetView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 ht="15.75" thickBot="1">
      <c r="A2" s="69" t="s">
        <v>49</v>
      </c>
      <c r="B2" s="70">
        <v>2018</v>
      </c>
      <c r="C2" s="71">
        <f ca="1">OFFSET(AF!$K$4,MATCH(Stock!$C5,AF!$C$5:$C$146,0),MATCH(Stock!L$1,AF!$L$1:$L$1,0))*Stock!L5*$H$2</f>
        <v>2.0589564411781969E-5</v>
      </c>
      <c r="H2" s="35">
        <v>1</v>
      </c>
    </row>
    <row r="3" spans="1:8">
      <c r="A3" s="72" t="s">
        <v>48</v>
      </c>
      <c r="B3" s="73">
        <v>2018</v>
      </c>
      <c r="C3" s="71">
        <f ca="1">OFFSET(AF!$K$4,MATCH(Stock!$C6,AF!$C$5:$C$146,0),MATCH(Stock!L$1,AF!$L$1:$L$1,0))*Stock!L6*$H$2</f>
        <v>8.8449287778906677E-2</v>
      </c>
    </row>
    <row r="4" spans="1:8">
      <c r="A4" s="72" t="s">
        <v>52</v>
      </c>
      <c r="B4" s="73">
        <v>2018</v>
      </c>
      <c r="C4" s="74">
        <f ca="1">OFFSET(AF!$K$4,MATCH(Stock!$C7,AF!$C$5:$C$146,0),MATCH(Stock!L$1,AF!$L$1:$L$1,0))*Stock!L7*$H$2</f>
        <v>0.785679710799147</v>
      </c>
    </row>
    <row r="5" spans="1:8">
      <c r="A5" s="72" t="s">
        <v>53</v>
      </c>
      <c r="B5" s="73">
        <v>2018</v>
      </c>
      <c r="C5" s="74">
        <f ca="1">OFFSET(AF!$K$4,MATCH(Stock!$C8,AF!$C$5:$C$146,0),MATCH(Stock!L$1,AF!$L$1:$L$1,0))*Stock!L8*$H$2</f>
        <v>0.8600416696813844</v>
      </c>
    </row>
    <row r="6" spans="1:8">
      <c r="A6" s="72" t="s">
        <v>50</v>
      </c>
      <c r="B6" s="73">
        <v>2018</v>
      </c>
      <c r="C6" s="74">
        <f ca="1">OFFSET(AF!$K$4,MATCH(Stock!$C9,AF!$C$5:$C$146,0),MATCH(Stock!L$1,AF!$L$1:$L$1,0))*Stock!L9*$H$2</f>
        <v>1.4770132289657088E-8</v>
      </c>
    </row>
    <row r="7" spans="1:8">
      <c r="A7" s="72" t="s">
        <v>55</v>
      </c>
      <c r="B7" s="73">
        <v>2018</v>
      </c>
      <c r="C7" s="74">
        <f ca="1">OFFSET(AF!$K$4,MATCH(Stock!$C10,AF!$C$5:$C$146,0),MATCH(Stock!L$1,AF!$L$1:$L$1,0))*Stock!L10*$H$2</f>
        <v>0.99911027417720977</v>
      </c>
    </row>
    <row r="8" spans="1:8">
      <c r="A8" s="72" t="s">
        <v>60</v>
      </c>
      <c r="B8" s="73">
        <v>2018</v>
      </c>
      <c r="C8" s="74">
        <f ca="1">OFFSET(AF!$K$4,MATCH(Stock!$C11,AF!$C$5:$C$146,0),MATCH(Stock!L$1,AF!$L$1:$L$1,0))*Stock!L11*$H$2</f>
        <v>0.32527364917626389</v>
      </c>
    </row>
    <row r="9" spans="1:8">
      <c r="A9" s="72" t="s">
        <v>59</v>
      </c>
      <c r="B9" s="73">
        <v>2018</v>
      </c>
      <c r="C9" s="74">
        <f ca="1">OFFSET(AF!$K$4,MATCH(Stock!$C12,AF!$C$5:$C$146,0),MATCH(Stock!L$1,AF!$L$1:$L$1,0))*Stock!L12*$H$2</f>
        <v>1.4944552073114405E-2</v>
      </c>
    </row>
    <row r="10" spans="1:8">
      <c r="A10" s="72" t="s">
        <v>54</v>
      </c>
      <c r="B10" s="73">
        <v>2018</v>
      </c>
      <c r="C10" s="74">
        <f ca="1">OFFSET(AF!$K$4,MATCH(Stock!$C13,AF!$C$5:$C$146,0),MATCH(Stock!L$1,AF!$L$1:$L$1,0))*Stock!L13*$H$2</f>
        <v>0.22485075159910381</v>
      </c>
    </row>
    <row r="11" spans="1:8">
      <c r="A11" s="72" t="s">
        <v>51</v>
      </c>
      <c r="B11" s="73">
        <v>2018</v>
      </c>
      <c r="C11" s="74">
        <f ca="1">OFFSET(AF!$K$4,MATCH(Stock!$C14,AF!$C$5:$C$146,0),MATCH(Stock!L$1,AF!$L$1:$L$1,0))*Stock!L14*$H$2</f>
        <v>6.7484403903063372E-2</v>
      </c>
    </row>
    <row r="12" spans="1:8">
      <c r="A12" s="72" t="s">
        <v>56</v>
      </c>
      <c r="B12" s="73">
        <v>2018</v>
      </c>
      <c r="C12" s="74">
        <f ca="1">OFFSET(AF!$K$4,MATCH(Stock!$C15,AF!$C$5:$C$146,0),MATCH(Stock!L$1,AF!$L$1:$L$1,0))*Stock!L15*$H$2</f>
        <v>1.6081424634332817E-3</v>
      </c>
    </row>
    <row r="13" spans="1:8">
      <c r="A13" s="72" t="s">
        <v>57</v>
      </c>
      <c r="B13" s="73">
        <v>2018</v>
      </c>
      <c r="C13" s="74">
        <f ca="1">OFFSET(AF!$K$4,MATCH(Stock!$C16,AF!$C$5:$C$146,0),MATCH(Stock!L$1,AF!$L$1:$L$1,0))*Stock!L16*$H$2</f>
        <v>4.6720796430186465E-2</v>
      </c>
    </row>
    <row r="14" spans="1:8" ht="15.75" thickBot="1">
      <c r="A14" s="75" t="s">
        <v>58</v>
      </c>
      <c r="B14" s="76">
        <v>2018</v>
      </c>
      <c r="C14" s="77">
        <f ca="1">OFFSET(AF!$K$4,MATCH(Stock!$C17,AF!$C$5:$C$146,0),MATCH(Stock!L$1,AF!$L$1:$L$1,0))*Stock!L17*$H$2</f>
        <v>5.0629769118662833E-3</v>
      </c>
    </row>
    <row r="15" spans="1:8">
      <c r="A15" t="s">
        <v>74</v>
      </c>
      <c r="B15" s="22">
        <v>2018</v>
      </c>
      <c r="C15" s="60">
        <f ca="1">OFFSET(AF!$K$4,MATCH(Stock!$C18,AF!$C$5:$C$146,0),MATCH(Stock!L$1,AF!$L$1:$L$1,0))*Stock!L18*$H$2</f>
        <v>2.8723539310243253E-5</v>
      </c>
    </row>
    <row r="16" spans="1:8">
      <c r="A16" t="s">
        <v>73</v>
      </c>
      <c r="B16" s="22">
        <v>2018</v>
      </c>
      <c r="C16" s="60">
        <f ca="1">OFFSET(AF!$K$4,MATCH(Stock!$C19,AF!$C$5:$C$146,0),MATCH(Stock!L$1,AF!$L$1:$L$1,0))*Stock!L19*$H$2</f>
        <v>2.5450271467347063</v>
      </c>
    </row>
    <row r="17" spans="1:3">
      <c r="A17" t="s">
        <v>77</v>
      </c>
      <c r="B17" s="22">
        <v>2018</v>
      </c>
      <c r="C17" s="60">
        <f ca="1">OFFSET(AF!$K$4,MATCH(Stock!$C20,AF!$C$5:$C$146,0),MATCH(Stock!L$1,AF!$L$1:$L$1,0))*Stock!L20*$H$2</f>
        <v>0.75175092315687486</v>
      </c>
    </row>
    <row r="18" spans="1:3">
      <c r="A18" t="s">
        <v>78</v>
      </c>
      <c r="B18" s="22">
        <v>2018</v>
      </c>
      <c r="C18" s="60">
        <f ca="1">OFFSET(AF!$K$4,MATCH(Stock!$C21,AF!$C$5:$C$146,0),MATCH(Stock!L$1,AF!$L$1:$L$1,0))*Stock!L21*$H$2</f>
        <v>0.5998639325201568</v>
      </c>
    </row>
    <row r="19" spans="1:3">
      <c r="A19" t="s">
        <v>75</v>
      </c>
      <c r="B19" s="22">
        <v>2018</v>
      </c>
      <c r="C19" s="60">
        <f ca="1">OFFSET(AF!$K$4,MATCH(Stock!$C22,AF!$C$5:$C$146,0),MATCH(Stock!L$1,AF!$L$1:$L$1,0))*Stock!L22*$H$2</f>
        <v>0</v>
      </c>
    </row>
    <row r="20" spans="1:3">
      <c r="A20" t="s">
        <v>80</v>
      </c>
      <c r="B20" s="22">
        <v>2018</v>
      </c>
      <c r="C20" s="60">
        <f ca="1">OFFSET(AF!$K$4,MATCH(Stock!$C23,AF!$C$5:$C$146,0),MATCH(Stock!L$1,AF!$L$1:$L$1,0))*Stock!L23*$H$2</f>
        <v>9.1969213604429889</v>
      </c>
    </row>
    <row r="21" spans="1:3">
      <c r="A21" t="s">
        <v>85</v>
      </c>
      <c r="B21" s="22">
        <v>2018</v>
      </c>
      <c r="C21" s="60">
        <f ca="1">OFFSET(AF!$K$4,MATCH(Stock!$C24,AF!$C$5:$C$146,0),MATCH(Stock!L$1,AF!$L$1:$L$1,0))*Stock!L24*$H$2</f>
        <v>1.5179050601768751</v>
      </c>
    </row>
    <row r="22" spans="1:3">
      <c r="A22" t="s">
        <v>84</v>
      </c>
      <c r="B22" s="22">
        <v>2018</v>
      </c>
      <c r="C22" s="60">
        <f ca="1">OFFSET(AF!$K$4,MATCH(Stock!$C25,AF!$C$5:$C$146,0),MATCH(Stock!L$1,AF!$L$1:$L$1,0))*Stock!L25*$H$2</f>
        <v>2.7096038010118752E-2</v>
      </c>
    </row>
    <row r="23" spans="1:3">
      <c r="A23" t="s">
        <v>79</v>
      </c>
      <c r="B23" s="22">
        <v>2018</v>
      </c>
      <c r="C23" s="60">
        <f ca="1">OFFSET(AF!$K$4,MATCH(Stock!$C26,AF!$C$5:$C$146,0),MATCH(Stock!L$1,AF!$L$1:$L$1,0))*Stock!L26*$H$2</f>
        <v>6.5132542461166185</v>
      </c>
    </row>
    <row r="24" spans="1:3">
      <c r="A24" t="s">
        <v>76</v>
      </c>
      <c r="B24" s="22">
        <v>2018</v>
      </c>
      <c r="C24" s="60">
        <f ca="1">OFFSET(AF!$K$4,MATCH(Stock!$C27,AF!$C$5:$C$146,0),MATCH(Stock!L$1,AF!$L$1:$L$1,0))*Stock!L27*$H$2</f>
        <v>0.26470725727282063</v>
      </c>
    </row>
    <row r="25" spans="1:3">
      <c r="A25" t="s">
        <v>81</v>
      </c>
      <c r="B25" s="22">
        <v>2018</v>
      </c>
      <c r="C25" s="60">
        <f ca="1">OFFSET(AF!$K$4,MATCH(Stock!$C28,AF!$C$5:$C$146,0),MATCH(Stock!L$1,AF!$L$1:$L$1,0))*Stock!L28*$H$2</f>
        <v>5.1116503617735114E-2</v>
      </c>
    </row>
    <row r="26" spans="1:3">
      <c r="A26" t="s">
        <v>82</v>
      </c>
      <c r="B26" s="22">
        <v>2018</v>
      </c>
      <c r="C26" s="60">
        <f ca="1">OFFSET(AF!$K$4,MATCH(Stock!$C29,AF!$C$5:$C$146,0),MATCH(Stock!L$1,AF!$L$1:$L$1,0))*Stock!L29*$H$2</f>
        <v>1.4487129428594199</v>
      </c>
    </row>
    <row r="27" spans="1:3" ht="15.75" thickBot="1">
      <c r="A27" s="75" t="s">
        <v>83</v>
      </c>
      <c r="B27" s="76">
        <v>2018</v>
      </c>
      <c r="C27" s="77">
        <f ca="1">OFFSET(AF!$K$4,MATCH(Stock!$C30,AF!$C$5:$C$146,0),MATCH(Stock!L$1,AF!$L$1:$L$1,0))*Stock!L30*$H$2</f>
        <v>6.6961095930231695E-2</v>
      </c>
    </row>
    <row r="28" spans="1:3">
      <c r="A28" t="s">
        <v>99</v>
      </c>
      <c r="B28" s="22">
        <v>2018</v>
      </c>
      <c r="C28" s="60">
        <f ca="1">OFFSET(AF!$K$4,MATCH(Stock!$C31,AF!$C$5:$C$146,0),MATCH(Stock!L$1,AF!$L$1:$L$1,0))*Stock!L31*$H$2</f>
        <v>0</v>
      </c>
    </row>
    <row r="29" spans="1:3">
      <c r="A29" t="s">
        <v>98</v>
      </c>
      <c r="B29" s="22">
        <v>2018</v>
      </c>
      <c r="C29" s="60">
        <f ca="1">OFFSET(AF!$K$4,MATCH(Stock!$C32,AF!$C$5:$C$146,0),MATCH(Stock!L$1,AF!$L$1:$L$1,0))*Stock!L32*$H$2</f>
        <v>1.9467902199625422</v>
      </c>
    </row>
    <row r="30" spans="1:3">
      <c r="A30" t="s">
        <v>102</v>
      </c>
      <c r="B30" s="22">
        <v>2018</v>
      </c>
      <c r="C30" s="60">
        <f ca="1">OFFSET(AF!$K$4,MATCH(Stock!$C33,AF!$C$5:$C$146,0),MATCH(Stock!L$1,AF!$L$1:$L$1,0))*Stock!L33*$H$2</f>
        <v>0.88421022799969862</v>
      </c>
    </row>
    <row r="31" spans="1:3">
      <c r="A31" t="s">
        <v>103</v>
      </c>
      <c r="B31" s="22">
        <v>2018</v>
      </c>
      <c r="C31" s="60">
        <f ca="1">OFFSET(AF!$K$4,MATCH(Stock!$C34,AF!$C$5:$C$146,0),MATCH(Stock!L$1,AF!$L$1:$L$1,0))*Stock!L34*$H$2</f>
        <v>0.85495756536986789</v>
      </c>
    </row>
    <row r="32" spans="1:3">
      <c r="A32" t="s">
        <v>100</v>
      </c>
      <c r="B32" s="22">
        <v>2018</v>
      </c>
      <c r="C32" s="60">
        <f ca="1">OFFSET(AF!$K$4,MATCH(Stock!$C35,AF!$C$5:$C$146,0),MATCH(Stock!L$1,AF!$L$1:$L$1,0))*Stock!L35*$H$2</f>
        <v>0</v>
      </c>
    </row>
    <row r="33" spans="1:7">
      <c r="A33" t="s">
        <v>105</v>
      </c>
      <c r="B33" s="22">
        <v>2018</v>
      </c>
      <c r="C33" s="60">
        <f ca="1">OFFSET(AF!$K$4,MATCH(Stock!$C36,AF!$C$5:$C$146,0),MATCH(Stock!L$1,AF!$L$1:$L$1,0))*Stock!L36*$H$2</f>
        <v>4.2098976593733486</v>
      </c>
    </row>
    <row r="34" spans="1:7">
      <c r="A34" t="s">
        <v>110</v>
      </c>
      <c r="B34" s="22">
        <v>2018</v>
      </c>
      <c r="C34" s="60">
        <f ca="1">OFFSET(AF!$K$4,MATCH(Stock!$C37,AF!$C$5:$C$146,0),MATCH(Stock!L$1,AF!$L$1:$L$1,0))*Stock!L37*$H$2</f>
        <v>1.0906530071924962</v>
      </c>
    </row>
    <row r="35" spans="1:7">
      <c r="A35" t="s">
        <v>109</v>
      </c>
      <c r="B35" s="22">
        <v>2018</v>
      </c>
      <c r="C35" s="60">
        <f ca="1">OFFSET(AF!$K$4,MATCH(Stock!$C38,AF!$C$5:$C$146,0),MATCH(Stock!L$1,AF!$L$1:$L$1,0))*Stock!L38*$H$2</f>
        <v>9.8507016095347566E-2</v>
      </c>
    </row>
    <row r="36" spans="1:7">
      <c r="A36" t="s">
        <v>104</v>
      </c>
      <c r="B36" s="22">
        <v>2018</v>
      </c>
      <c r="C36" s="60">
        <f ca="1">OFFSET(AF!$K$4,MATCH(Stock!$C39,AF!$C$5:$C$146,0),MATCH(Stock!L$1,AF!$L$1:$L$1,0))*Stock!L39*$H$2</f>
        <v>23.480778921915498</v>
      </c>
    </row>
    <row r="37" spans="1:7">
      <c r="A37" t="s">
        <v>101</v>
      </c>
      <c r="B37" s="22">
        <v>2018</v>
      </c>
      <c r="C37" s="60">
        <f ca="1">OFFSET(AF!$K$4,MATCH(Stock!$C40,AF!$C$5:$C$146,0),MATCH(Stock!L$1,AF!$L$1:$L$1,0))*Stock!L40*$H$2</f>
        <v>1.0711784586508297</v>
      </c>
    </row>
    <row r="38" spans="1:7">
      <c r="A38" t="s">
        <v>106</v>
      </c>
      <c r="B38" s="22">
        <v>2018</v>
      </c>
      <c r="C38" s="60">
        <f ca="1">OFFSET(AF!$K$4,MATCH(Stock!$C41,AF!$C$5:$C$146,0),MATCH(Stock!L$1,AF!$L$1:$L$1,0))*Stock!L41*$H$2</f>
        <v>0.19988080696795923</v>
      </c>
    </row>
    <row r="39" spans="1:7">
      <c r="A39" t="s">
        <v>107</v>
      </c>
      <c r="B39" s="22">
        <v>2018</v>
      </c>
      <c r="C39" s="60">
        <f ca="1">OFFSET(AF!$K$4,MATCH(Stock!$C42,AF!$C$5:$C$146,0),MATCH(Stock!L$1,AF!$L$1:$L$1,0))*Stock!L42*$H$2</f>
        <v>4.1213910024872318</v>
      </c>
    </row>
    <row r="40" spans="1:7" ht="15.75" thickBot="1">
      <c r="A40" s="75" t="s">
        <v>108</v>
      </c>
      <c r="B40" s="76">
        <v>2018</v>
      </c>
      <c r="C40" s="77">
        <f ca="1">OFFSET(AF!$K$4,MATCH(Stock!$C43,AF!$C$5:$C$146,0),MATCH(Stock!L$1,AF!$L$1:$L$1,0))*Stock!L43*$H$2</f>
        <v>0.32758833306316276</v>
      </c>
    </row>
    <row r="41" spans="1:7">
      <c r="A41" t="s">
        <v>62</v>
      </c>
      <c r="B41" s="22">
        <v>2018</v>
      </c>
      <c r="C41" s="60">
        <f ca="1">OFFSET(AF!$K$4,MATCH(Stock!$C44,AF!$C$5:$C$146,0),MATCH(Stock!L$1,AF!$L$1:$L$1,0))*Stock!L44*$H$2</f>
        <v>4.3780235572596468E-5</v>
      </c>
    </row>
    <row r="42" spans="1:7">
      <c r="A42" t="s">
        <v>61</v>
      </c>
      <c r="B42" s="22">
        <v>2018</v>
      </c>
      <c r="C42" s="60">
        <f ca="1">OFFSET(AF!$K$4,MATCH(Stock!$C45,AF!$C$5:$C$146,0),MATCH(Stock!L$1,AF!$L$1:$L$1,0))*Stock!L45*$H$2</f>
        <v>3.1247434668323134E-3</v>
      </c>
    </row>
    <row r="43" spans="1:7">
      <c r="A43" t="s">
        <v>65</v>
      </c>
      <c r="B43" s="22">
        <v>2018</v>
      </c>
      <c r="C43" s="60">
        <f ca="1">OFFSET(AF!$K$4,MATCH(Stock!$C46,AF!$C$5:$C$146,0),MATCH(Stock!L$1,AF!$L$1:$L$1,0))*Stock!L46*$H$2</f>
        <v>0.49086335821409155</v>
      </c>
    </row>
    <row r="44" spans="1:7">
      <c r="A44" t="s">
        <v>66</v>
      </c>
      <c r="B44" s="22">
        <v>2018</v>
      </c>
      <c r="C44" s="60">
        <f ca="1">OFFSET(AF!$K$4,MATCH(Stock!$C47,AF!$C$5:$C$146,0),MATCH(Stock!L$1,AF!$L$1:$L$1,0))*Stock!L47*$H$2</f>
        <v>1.5039719654878982</v>
      </c>
    </row>
    <row r="45" spans="1:7">
      <c r="A45" t="s">
        <v>63</v>
      </c>
      <c r="B45" s="22">
        <v>2018</v>
      </c>
      <c r="C45" s="60">
        <f ca="1">OFFSET(AF!$K$4,MATCH(Stock!$C48,AF!$C$5:$C$146,0),MATCH(Stock!L$1,AF!$L$1:$L$1,0))*Stock!L48*$H$2</f>
        <v>3.9560032622694091E-5</v>
      </c>
    </row>
    <row r="46" spans="1:7">
      <c r="A46" t="s">
        <v>68</v>
      </c>
      <c r="B46" s="22">
        <v>2018</v>
      </c>
      <c r="C46" s="60">
        <f ca="1">OFFSET(AF!$K$4,MATCH(Stock!$C49,AF!$C$5:$C$146,0),MATCH(Stock!L$1,AF!$L$1:$L$1,0))*Stock!L49*$H$2</f>
        <v>0.59435152215477594</v>
      </c>
      <c r="E46"/>
      <c r="F46"/>
      <c r="G46"/>
    </row>
    <row r="47" spans="1:7">
      <c r="A47" t="s">
        <v>72</v>
      </c>
      <c r="B47" s="22">
        <v>2018</v>
      </c>
      <c r="C47" s="60">
        <f ca="1">OFFSET(AF!$K$4,MATCH(Stock!$C50,AF!$C$5:$C$146,0),MATCH(Stock!L$1,AF!$L$1:$L$1,0))*Stock!L50*$H$2</f>
        <v>4.0485237376115882E-3</v>
      </c>
      <c r="E47"/>
      <c r="F47"/>
      <c r="G47"/>
    </row>
    <row r="48" spans="1:7">
      <c r="A48" t="s">
        <v>67</v>
      </c>
      <c r="B48" s="22">
        <v>2018</v>
      </c>
      <c r="C48" s="60">
        <f ca="1">OFFSET(AF!$K$4,MATCH(Stock!$C51,AF!$C$5:$C$146,0),MATCH(Stock!L$1,AF!$L$1:$L$1,0))*Stock!L51*$H$2</f>
        <v>5.9124301035885049E-2</v>
      </c>
      <c r="E48"/>
      <c r="F48"/>
      <c r="G48"/>
    </row>
    <row r="49" spans="1:7">
      <c r="A49" t="s">
        <v>64</v>
      </c>
      <c r="B49" s="22">
        <v>2018</v>
      </c>
      <c r="C49" s="60">
        <f ca="1">OFFSET(AF!$K$4,MATCH(Stock!$C52,AF!$C$5:$C$146,0),MATCH(Stock!L$1,AF!$L$1:$L$1,0))*Stock!L52*$H$2</f>
        <v>3.3497961470155491E-2</v>
      </c>
      <c r="E49"/>
      <c r="F49"/>
      <c r="G49"/>
    </row>
    <row r="50" spans="1:7">
      <c r="A50" t="s">
        <v>69</v>
      </c>
      <c r="B50" s="22">
        <v>2018</v>
      </c>
      <c r="C50" s="60">
        <f ca="1">OFFSET(AF!$K$4,MATCH(Stock!$C53,AF!$C$5:$C$146,0),MATCH(Stock!L$1,AF!$L$1:$L$1,0))*Stock!L53*$H$2</f>
        <v>1.7181511664629583E-4</v>
      </c>
      <c r="E50"/>
      <c r="F50"/>
      <c r="G50"/>
    </row>
    <row r="51" spans="1:7">
      <c r="A51" t="s">
        <v>70</v>
      </c>
      <c r="B51" s="22">
        <v>2018</v>
      </c>
      <c r="C51" s="60">
        <f ca="1">OFFSET(AF!$K$4,MATCH(Stock!$C54,AF!$C$5:$C$146,0),MATCH(Stock!L$1,AF!$L$1:$L$1,0))*Stock!L54*$H$2</f>
        <v>5.1299469257913696E-3</v>
      </c>
      <c r="E51"/>
      <c r="F51"/>
      <c r="G51"/>
    </row>
    <row r="52" spans="1:7">
      <c r="A52" t="s">
        <v>136</v>
      </c>
      <c r="B52" s="22">
        <v>2018</v>
      </c>
      <c r="C52" s="60">
        <f ca="1">OFFSET(AF!$K$4,MATCH(Stock!$C55,AF!$C$5:$C$146,0),MATCH(Stock!L$1,AF!$L$1:$L$1,0))*Stock!L55*$H$2</f>
        <v>1.7846481139783453E-2</v>
      </c>
      <c r="E52"/>
      <c r="F52"/>
      <c r="G52"/>
    </row>
    <row r="53" spans="1:7" ht="15.75" thickBot="1">
      <c r="A53" s="75" t="s">
        <v>71</v>
      </c>
      <c r="B53" s="76">
        <v>2018</v>
      </c>
      <c r="C53" s="77">
        <f ca="1">OFFSET(AF!$K$4,MATCH(Stock!$C56,AF!$C$5:$C$146,0),MATCH(Stock!L$1,AF!$L$1:$L$1,0))*Stock!L56*$H$2</f>
        <v>2.6628650610511701E-3</v>
      </c>
      <c r="E53"/>
      <c r="F53"/>
      <c r="G53"/>
    </row>
    <row r="54" spans="1:7">
      <c r="A54" t="s">
        <v>87</v>
      </c>
      <c r="B54" s="22">
        <v>2018</v>
      </c>
      <c r="C54" s="60">
        <f ca="1">OFFSET(AF!$K$4,MATCH(Stock!$C57,AF!$C$5:$C$146,0),MATCH(Stock!L$1,AF!$L$1:$L$1,0))*Stock!L57*$H$2</f>
        <v>7.815318224429967E-5</v>
      </c>
      <c r="E54"/>
      <c r="F54"/>
      <c r="G54"/>
    </row>
    <row r="55" spans="1:7">
      <c r="A55" t="s">
        <v>86</v>
      </c>
      <c r="B55" s="22">
        <v>2018</v>
      </c>
      <c r="C55" s="60">
        <f ca="1">OFFSET(AF!$K$4,MATCH(Stock!$C58,AF!$C$5:$C$146,0),MATCH(Stock!L$1,AF!$L$1:$L$1,0))*Stock!L58*$H$2</f>
        <v>0.1766235195647701</v>
      </c>
      <c r="E55"/>
      <c r="F55"/>
      <c r="G55"/>
    </row>
    <row r="56" spans="1:7">
      <c r="A56" t="s">
        <v>90</v>
      </c>
      <c r="B56" s="22">
        <v>2018</v>
      </c>
      <c r="C56" s="60">
        <f ca="1">OFFSET(AF!$K$4,MATCH(Stock!$C59,AF!$C$5:$C$146,0),MATCH(Stock!L$1,AF!$L$1:$L$1,0))*Stock!L59*$H$2</f>
        <v>0.29197945620727073</v>
      </c>
      <c r="E56"/>
      <c r="F56"/>
      <c r="G56"/>
    </row>
    <row r="57" spans="1:7">
      <c r="A57" t="s">
        <v>91</v>
      </c>
      <c r="B57" s="22">
        <v>2018</v>
      </c>
      <c r="C57" s="60">
        <f ca="1">OFFSET(AF!$K$4,MATCH(Stock!$C60,AF!$C$5:$C$146,0),MATCH(Stock!L$1,AF!$L$1:$L$1,0))*Stock!L60*$H$2</f>
        <v>0.9271071853279278</v>
      </c>
      <c r="E57"/>
      <c r="F57"/>
      <c r="G57"/>
    </row>
    <row r="58" spans="1:7">
      <c r="A58" t="s">
        <v>88</v>
      </c>
      <c r="B58" s="22">
        <v>2018</v>
      </c>
      <c r="C58" s="60">
        <f ca="1">OFFSET(AF!$K$4,MATCH(Stock!$C61,AF!$C$5:$C$146,0),MATCH(Stock!L$1,AF!$L$1:$L$1,0))*Stock!L61*$H$2</f>
        <v>1.9691471517373691E-5</v>
      </c>
      <c r="E58"/>
      <c r="F58"/>
      <c r="G58"/>
    </row>
    <row r="59" spans="1:7">
      <c r="A59" t="s">
        <v>93</v>
      </c>
      <c r="B59" s="22">
        <v>2018</v>
      </c>
      <c r="C59" s="60">
        <f ca="1">OFFSET(AF!$K$4,MATCH(Stock!$C62,AF!$C$5:$C$146,0),MATCH(Stock!L$1,AF!$L$1:$L$1,0))*Stock!L62*$H$2</f>
        <v>3.8312514721340452</v>
      </c>
      <c r="E59"/>
      <c r="F59"/>
      <c r="G59"/>
    </row>
    <row r="60" spans="1:7">
      <c r="A60" t="s">
        <v>97</v>
      </c>
      <c r="B60" s="22">
        <v>2018</v>
      </c>
      <c r="C60" s="60">
        <f ca="1">OFFSET(AF!$K$4,MATCH(Stock!$C63,AF!$C$5:$C$146,0),MATCH(Stock!L$1,AF!$L$1:$L$1,0))*Stock!L63*$H$2</f>
        <v>1.4538573740052638E-3</v>
      </c>
      <c r="E60"/>
      <c r="F60"/>
      <c r="G60"/>
    </row>
    <row r="61" spans="1:7">
      <c r="A61" t="s">
        <v>92</v>
      </c>
      <c r="B61" s="22">
        <v>2018</v>
      </c>
      <c r="C61" s="60">
        <f ca="1">OFFSET(AF!$K$4,MATCH(Stock!$C64,AF!$C$5:$C$146,0),MATCH(Stock!L$1,AF!$L$1:$L$1,0))*Stock!L64*$H$2</f>
        <v>2.5116164706651007</v>
      </c>
      <c r="E61"/>
      <c r="F61"/>
      <c r="G61"/>
    </row>
    <row r="62" spans="1:7">
      <c r="A62" t="s">
        <v>89</v>
      </c>
      <c r="B62" s="22">
        <v>2018</v>
      </c>
      <c r="C62" s="60">
        <f ca="1">OFFSET(AF!$K$4,MATCH(Stock!$C65,AF!$C$5:$C$146,0),MATCH(Stock!L$1,AF!$L$1:$L$1,0))*Stock!L65*$H$2</f>
        <v>0.12082394237598795</v>
      </c>
      <c r="E62"/>
      <c r="F62"/>
      <c r="G62"/>
    </row>
    <row r="63" spans="1:7">
      <c r="A63" t="s">
        <v>94</v>
      </c>
      <c r="B63" s="22">
        <v>2018</v>
      </c>
      <c r="C63" s="60">
        <f ca="1">OFFSET(AF!$K$4,MATCH(Stock!$C66,AF!$C$5:$C$146,0),MATCH(Stock!L$1,AF!$L$1:$L$1,0))*Stock!L66*$H$2</f>
        <v>1.2927293980841078E-2</v>
      </c>
      <c r="E63"/>
      <c r="F63"/>
      <c r="G63"/>
    </row>
    <row r="64" spans="1:7">
      <c r="A64" t="s">
        <v>95</v>
      </c>
      <c r="B64" s="22">
        <v>2018</v>
      </c>
      <c r="C64" s="60">
        <f ca="1">OFFSET(AF!$K$4,MATCH(Stock!$C67,AF!$C$5:$C$146,0),MATCH(Stock!L$1,AF!$L$1:$L$1,0))*Stock!L67*$H$2</f>
        <v>0.27832830383465024</v>
      </c>
      <c r="E64"/>
      <c r="F64"/>
      <c r="G64"/>
    </row>
    <row r="65" spans="1:7">
      <c r="A65" t="s">
        <v>223</v>
      </c>
      <c r="B65" s="22">
        <v>2018</v>
      </c>
      <c r="C65" s="60">
        <f ca="1">OFFSET(AF!$K$4,MATCH(Stock!$C68,AF!$C$5:$C$146,0),MATCH(Stock!L$1,AF!$L$1:$L$1,0))*Stock!L68*$H$2</f>
        <v>0.26369860995558347</v>
      </c>
      <c r="E65"/>
      <c r="F65"/>
      <c r="G65"/>
    </row>
    <row r="66" spans="1:7" ht="15.75" thickBot="1">
      <c r="A66" s="75" t="s">
        <v>96</v>
      </c>
      <c r="B66" s="76">
        <v>2018</v>
      </c>
      <c r="C66" s="77">
        <f ca="1">OFFSET(AF!$K$4,MATCH(Stock!$C69,AF!$C$5:$C$146,0),MATCH(Stock!L$1,AF!$L$1:$L$1,0))*Stock!L69*$H$2</f>
        <v>9.7728535691822705E-3</v>
      </c>
    </row>
    <row r="67" spans="1:7">
      <c r="A67" t="s">
        <v>112</v>
      </c>
      <c r="B67" s="22">
        <v>2018</v>
      </c>
      <c r="C67" s="60">
        <f ca="1">OFFSET(AF!$K$4,MATCH(Stock!$C70,AF!$C$5:$C$146,0),MATCH(Stock!L$1,AF!$L$1:$L$1,0))*Stock!L70*$H$2</f>
        <v>5.887193693799944E-5</v>
      </c>
    </row>
    <row r="68" spans="1:7">
      <c r="A68" t="s">
        <v>111</v>
      </c>
      <c r="B68" s="22">
        <v>2018</v>
      </c>
      <c r="C68" s="60">
        <f ca="1">OFFSET(AF!$K$4,MATCH(Stock!$C71,AF!$C$5:$C$146,0),MATCH(Stock!L$1,AF!$L$1:$L$1,0))*Stock!L71*$H$2</f>
        <v>5.6660815266202348E-2</v>
      </c>
    </row>
    <row r="69" spans="1:7">
      <c r="A69" t="s">
        <v>115</v>
      </c>
      <c r="B69" s="22">
        <v>2018</v>
      </c>
      <c r="C69" s="60">
        <f ca="1">OFFSET(AF!$K$4,MATCH(Stock!$C72,AF!$C$5:$C$146,0),MATCH(Stock!L$1,AF!$L$1:$L$1,0))*Stock!L72*$H$2</f>
        <v>0.21762511792704878</v>
      </c>
    </row>
    <row r="70" spans="1:7">
      <c r="A70" t="s">
        <v>116</v>
      </c>
      <c r="B70" s="22">
        <v>2018</v>
      </c>
      <c r="C70" s="60">
        <f ca="1">OFFSET(AF!$K$4,MATCH(Stock!$C73,AF!$C$5:$C$146,0),MATCH(Stock!L$1,AF!$L$1:$L$1,0))*Stock!L73*$H$2</f>
        <v>0.69146491095279861</v>
      </c>
    </row>
    <row r="71" spans="1:7">
      <c r="A71" t="s">
        <v>113</v>
      </c>
      <c r="B71" s="22">
        <v>2018</v>
      </c>
      <c r="C71" s="60">
        <f ca="1">OFFSET(AF!$K$4,MATCH(Stock!$C74,AF!$C$5:$C$146,0),MATCH(Stock!L$1,AF!$L$1:$L$1,0))*Stock!L74*$H$2</f>
        <v>6.6686400654739344E-5</v>
      </c>
    </row>
    <row r="72" spans="1:7">
      <c r="A72" t="s">
        <v>118</v>
      </c>
      <c r="B72" s="22">
        <v>2018</v>
      </c>
      <c r="C72" s="60">
        <f ca="1">OFFSET(AF!$K$4,MATCH(Stock!$C75,AF!$C$5:$C$146,0),MATCH(Stock!L$1,AF!$L$1:$L$1,0))*Stock!L75*$H$2</f>
        <v>1.3450159246005136</v>
      </c>
    </row>
    <row r="73" spans="1:7">
      <c r="A73" t="s">
        <v>122</v>
      </c>
      <c r="B73" s="22">
        <v>2018</v>
      </c>
      <c r="C73" s="60">
        <f ca="1">OFFSET(AF!$K$4,MATCH(Stock!$C76,AF!$C$5:$C$146,0),MATCH(Stock!L$1,AF!$L$1:$L$1,0))*Stock!L76*$H$2</f>
        <v>6.7428221191252627E-4</v>
      </c>
    </row>
    <row r="74" spans="1:7">
      <c r="A74" t="s">
        <v>117</v>
      </c>
      <c r="B74" s="22">
        <v>2018</v>
      </c>
      <c r="C74" s="60">
        <f ca="1">OFFSET(AF!$K$4,MATCH(Stock!$C77,AF!$C$5:$C$146,0),MATCH(Stock!L$1,AF!$L$1:$L$1,0))*Stock!L77*$H$2</f>
        <v>6.8205220721877646</v>
      </c>
    </row>
    <row r="75" spans="1:7">
      <c r="A75" t="s">
        <v>114</v>
      </c>
      <c r="B75" s="22">
        <v>2018</v>
      </c>
      <c r="C75" s="60">
        <f ca="1">OFFSET(AF!$K$4,MATCH(Stock!$C78,AF!$C$5:$C$146,0),MATCH(Stock!L$1,AF!$L$1:$L$1,0))*Stock!L78*$H$2</f>
        <v>0.26116149422103202</v>
      </c>
    </row>
    <row r="76" spans="1:7">
      <c r="A76" t="s">
        <v>119</v>
      </c>
      <c r="B76" s="22">
        <v>2018</v>
      </c>
      <c r="C76" s="60">
        <f ca="1">OFFSET(AF!$K$4,MATCH(Stock!$C79,AF!$C$5:$C$146,0),MATCH(Stock!L$1,AF!$L$1:$L$1,0))*Stock!L79*$H$2</f>
        <v>2.7270222240006841E-2</v>
      </c>
    </row>
    <row r="77" spans="1:7">
      <c r="A77" t="s">
        <v>120</v>
      </c>
      <c r="B77" s="22">
        <v>2018</v>
      </c>
      <c r="C77" s="60">
        <f ca="1">OFFSET(AF!$K$4,MATCH(Stock!$C80,AF!$C$5:$C$146,0),MATCH(Stock!L$1,AF!$L$1:$L$1,0))*Stock!L80*$H$2</f>
        <v>0.3210524030498324</v>
      </c>
    </row>
    <row r="78" spans="1:7">
      <c r="A78" t="s">
        <v>224</v>
      </c>
      <c r="B78" s="22">
        <v>2018</v>
      </c>
      <c r="C78" s="60">
        <f ca="1">OFFSET(AF!$K$4,MATCH(Stock!$C81,AF!$C$5:$C$146,0),MATCH(Stock!L$1,AF!$L$1:$L$1,0))*Stock!L81*$H$2</f>
        <v>0.81897875894646943</v>
      </c>
    </row>
    <row r="79" spans="1:7">
      <c r="A79" s="93" t="s">
        <v>121</v>
      </c>
      <c r="B79" s="94">
        <v>2018</v>
      </c>
      <c r="C79" s="95">
        <f ca="1">OFFSET(AF!$K$4,MATCH(Stock!$C82,AF!$C$5:$C$146,0),MATCH(Stock!L$1,AF!$L$1:$L$1,0))*Stock!L82*$H$2</f>
        <v>5.1247455796048377E-2</v>
      </c>
    </row>
    <row r="80" spans="1:7">
      <c r="A80" s="24" t="s">
        <v>297</v>
      </c>
      <c r="B80" s="22">
        <v>2018</v>
      </c>
      <c r="C80" s="22">
        <f ca="1">OFFSET(AF!$K$1,MATCH(Stock!$C2,AF!$C$2:$C$146,0),MATCH(Stock!L$1,AF!$L$1:$L$1,0))*Stock!L2</f>
        <v>1.5182832416441094</v>
      </c>
    </row>
    <row r="81" spans="1:3">
      <c r="A81" s="24" t="s">
        <v>298</v>
      </c>
      <c r="B81" s="22">
        <v>2018</v>
      </c>
      <c r="C81" s="22">
        <f ca="1">OFFSET(AF!$K$1,MATCH(Stock!$C3,AF!$C$2:$C$146,0),MATCH(Stock!L$1,AF!$L$1:$L$1,0))*Stock!L3</f>
        <v>0.45555167559079701</v>
      </c>
    </row>
    <row r="82" spans="1:3">
      <c r="A82" s="24" t="s">
        <v>299</v>
      </c>
      <c r="B82" s="22">
        <v>2018</v>
      </c>
      <c r="C82" s="22">
        <f ca="1">OFFSET(AF!$K$1,MATCH(Stock!$C4,AF!$C$2:$C$146,0),MATCH(Stock!L$1,AF!$L$1:$L$1,0))*Stock!L4</f>
        <v>2.6854836315100068E-2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82"/>
  <sheetViews>
    <sheetView workbookViewId="0">
      <selection activeCell="L23" sqref="L23"/>
    </sheetView>
  </sheetViews>
  <sheetFormatPr defaultRowHeight="12.75"/>
  <cols>
    <col min="3" max="3" width="19.7109375" customWidth="1"/>
  </cols>
  <sheetData>
    <row r="1" spans="1:1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</row>
    <row r="2" spans="1:13">
      <c r="A2" t="s">
        <v>221</v>
      </c>
      <c r="B2" t="s">
        <v>5</v>
      </c>
      <c r="C2" t="s">
        <v>297</v>
      </c>
      <c r="D2" t="s">
        <v>222</v>
      </c>
      <c r="E2" t="s">
        <v>222</v>
      </c>
      <c r="F2" t="s">
        <v>222</v>
      </c>
      <c r="G2">
        <v>2018</v>
      </c>
      <c r="H2" t="s">
        <v>222</v>
      </c>
      <c r="I2" t="s">
        <v>222</v>
      </c>
      <c r="J2" t="s">
        <v>222</v>
      </c>
      <c r="K2" t="s">
        <v>222</v>
      </c>
      <c r="L2">
        <v>1288.2597646248</v>
      </c>
      <c r="M2">
        <v>1288.2597646248</v>
      </c>
    </row>
    <row r="3" spans="1:13">
      <c r="A3" t="s">
        <v>221</v>
      </c>
      <c r="B3" t="s">
        <v>5</v>
      </c>
      <c r="C3" t="s">
        <v>298</v>
      </c>
      <c r="D3" t="s">
        <v>222</v>
      </c>
      <c r="E3" t="s">
        <v>222</v>
      </c>
      <c r="F3" t="s">
        <v>222</v>
      </c>
      <c r="G3">
        <v>2018</v>
      </c>
      <c r="H3" t="s">
        <v>222</v>
      </c>
      <c r="I3" t="s">
        <v>222</v>
      </c>
      <c r="J3" t="s">
        <v>222</v>
      </c>
      <c r="K3" t="s">
        <v>222</v>
      </c>
      <c r="L3">
        <v>386.53394953849499</v>
      </c>
      <c r="M3">
        <v>386.53394953849499</v>
      </c>
    </row>
    <row r="4" spans="1:13">
      <c r="A4" t="s">
        <v>221</v>
      </c>
      <c r="B4" t="s">
        <v>5</v>
      </c>
      <c r="C4" t="s">
        <v>299</v>
      </c>
      <c r="D4" t="s">
        <v>222</v>
      </c>
      <c r="E4" t="s">
        <v>222</v>
      </c>
      <c r="F4" t="s">
        <v>222</v>
      </c>
      <c r="G4">
        <v>2018</v>
      </c>
      <c r="H4" t="s">
        <v>222</v>
      </c>
      <c r="I4" t="s">
        <v>222</v>
      </c>
      <c r="J4" t="s">
        <v>222</v>
      </c>
      <c r="K4" t="s">
        <v>222</v>
      </c>
      <c r="L4">
        <v>22.786262647254301</v>
      </c>
      <c r="M4">
        <v>22.786262647254301</v>
      </c>
    </row>
    <row r="5" spans="1:13">
      <c r="A5" t="s">
        <v>221</v>
      </c>
      <c r="B5" t="s">
        <v>5</v>
      </c>
      <c r="C5" t="s">
        <v>49</v>
      </c>
      <c r="D5" t="s">
        <v>222</v>
      </c>
      <c r="E5" t="s">
        <v>222</v>
      </c>
      <c r="F5" t="s">
        <v>222</v>
      </c>
      <c r="G5">
        <v>2018</v>
      </c>
      <c r="H5" t="s">
        <v>222</v>
      </c>
      <c r="I5" t="s">
        <v>222</v>
      </c>
      <c r="J5" t="s">
        <v>222</v>
      </c>
      <c r="K5" t="s">
        <v>222</v>
      </c>
      <c r="L5">
        <v>4.60248564497463E-3</v>
      </c>
      <c r="M5">
        <v>4.60248564497463E-3</v>
      </c>
    </row>
    <row r="6" spans="1:13">
      <c r="A6" t="s">
        <v>221</v>
      </c>
      <c r="B6" t="s">
        <v>5</v>
      </c>
      <c r="C6" t="s">
        <v>48</v>
      </c>
      <c r="D6" t="s">
        <v>222</v>
      </c>
      <c r="E6" t="s">
        <v>222</v>
      </c>
      <c r="F6" t="s">
        <v>222</v>
      </c>
      <c r="G6">
        <v>2018</v>
      </c>
      <c r="H6" t="s">
        <v>222</v>
      </c>
      <c r="I6" t="s">
        <v>222</v>
      </c>
      <c r="J6" t="s">
        <v>222</v>
      </c>
      <c r="K6" t="s">
        <v>222</v>
      </c>
      <c r="L6">
        <v>0.44644110756253902</v>
      </c>
      <c r="M6">
        <v>0.44644110756253902</v>
      </c>
    </row>
    <row r="7" spans="1:13">
      <c r="A7" t="s">
        <v>221</v>
      </c>
      <c r="B7" t="s">
        <v>5</v>
      </c>
      <c r="C7" t="s">
        <v>52</v>
      </c>
      <c r="D7" t="s">
        <v>222</v>
      </c>
      <c r="E7" t="s">
        <v>222</v>
      </c>
      <c r="F7" t="s">
        <v>222</v>
      </c>
      <c r="G7">
        <v>2018</v>
      </c>
      <c r="H7" t="s">
        <v>222</v>
      </c>
      <c r="I7" t="s">
        <v>222</v>
      </c>
      <c r="J7" t="s">
        <v>222</v>
      </c>
      <c r="K7" t="s">
        <v>222</v>
      </c>
      <c r="L7">
        <v>57.948362593993899</v>
      </c>
      <c r="M7">
        <v>57.948362593993899</v>
      </c>
    </row>
    <row r="8" spans="1:13">
      <c r="A8" t="s">
        <v>221</v>
      </c>
      <c r="B8" t="s">
        <v>5</v>
      </c>
      <c r="C8" t="s">
        <v>53</v>
      </c>
      <c r="D8" t="s">
        <v>222</v>
      </c>
      <c r="E8" t="s">
        <v>222</v>
      </c>
      <c r="F8" t="s">
        <v>222</v>
      </c>
      <c r="G8">
        <v>2018</v>
      </c>
      <c r="H8" t="s">
        <v>222</v>
      </c>
      <c r="I8" t="s">
        <v>222</v>
      </c>
      <c r="J8" t="s">
        <v>222</v>
      </c>
      <c r="K8" t="s">
        <v>222</v>
      </c>
      <c r="L8">
        <v>34.660015354704498</v>
      </c>
      <c r="M8">
        <v>34.660015354704498</v>
      </c>
    </row>
    <row r="9" spans="1:13">
      <c r="A9" t="s">
        <v>221</v>
      </c>
      <c r="B9" t="s">
        <v>5</v>
      </c>
      <c r="C9" t="s">
        <v>50</v>
      </c>
      <c r="D9" t="s">
        <v>222</v>
      </c>
      <c r="E9" t="s">
        <v>222</v>
      </c>
      <c r="F9" t="s">
        <v>222</v>
      </c>
      <c r="G9">
        <v>2018</v>
      </c>
      <c r="H9" t="s">
        <v>222</v>
      </c>
      <c r="I9" t="s">
        <v>222</v>
      </c>
      <c r="J9" t="s">
        <v>222</v>
      </c>
      <c r="K9" t="s">
        <v>222</v>
      </c>
      <c r="L9">
        <v>1.53416188165821E-3</v>
      </c>
      <c r="M9">
        <v>1.53416188165821E-3</v>
      </c>
    </row>
    <row r="10" spans="1:13">
      <c r="A10" t="s">
        <v>221</v>
      </c>
      <c r="B10" t="s">
        <v>5</v>
      </c>
      <c r="C10" t="s">
        <v>55</v>
      </c>
      <c r="D10" t="s">
        <v>222</v>
      </c>
      <c r="E10" t="s">
        <v>222</v>
      </c>
      <c r="F10" t="s">
        <v>222</v>
      </c>
      <c r="G10">
        <v>2018</v>
      </c>
      <c r="H10" t="s">
        <v>222</v>
      </c>
      <c r="I10" t="s">
        <v>222</v>
      </c>
      <c r="J10" t="s">
        <v>222</v>
      </c>
      <c r="K10" t="s">
        <v>222</v>
      </c>
      <c r="L10">
        <v>84.248499731260594</v>
      </c>
      <c r="M10">
        <v>84.248499731260594</v>
      </c>
    </row>
    <row r="11" spans="1:13">
      <c r="A11" t="s">
        <v>221</v>
      </c>
      <c r="B11" t="s">
        <v>5</v>
      </c>
      <c r="C11" t="s">
        <v>60</v>
      </c>
      <c r="D11" t="s">
        <v>222</v>
      </c>
      <c r="E11" t="s">
        <v>222</v>
      </c>
      <c r="F11" t="s">
        <v>222</v>
      </c>
      <c r="G11">
        <v>2018</v>
      </c>
      <c r="H11" t="s">
        <v>222</v>
      </c>
      <c r="I11" t="s">
        <v>222</v>
      </c>
      <c r="J11" t="s">
        <v>222</v>
      </c>
      <c r="K11" t="s">
        <v>222</v>
      </c>
      <c r="L11">
        <v>6.1164732978890299</v>
      </c>
      <c r="M11">
        <v>6.1164732978890299</v>
      </c>
    </row>
    <row r="12" spans="1:13">
      <c r="A12" t="s">
        <v>221</v>
      </c>
      <c r="B12" t="s">
        <v>5</v>
      </c>
      <c r="C12" t="s">
        <v>59</v>
      </c>
      <c r="D12" t="s">
        <v>222</v>
      </c>
      <c r="E12" t="s">
        <v>222</v>
      </c>
      <c r="F12" t="s">
        <v>222</v>
      </c>
      <c r="G12">
        <v>2018</v>
      </c>
      <c r="H12" t="s">
        <v>222</v>
      </c>
      <c r="I12" t="s">
        <v>222</v>
      </c>
      <c r="J12" t="s">
        <v>222</v>
      </c>
      <c r="K12" t="s">
        <v>222</v>
      </c>
      <c r="L12">
        <v>13.449997216497501</v>
      </c>
      <c r="M12">
        <v>13.449997216497501</v>
      </c>
    </row>
    <row r="13" spans="1:13">
      <c r="A13" t="s">
        <v>221</v>
      </c>
      <c r="B13" t="s">
        <v>5</v>
      </c>
      <c r="C13" t="s">
        <v>54</v>
      </c>
      <c r="D13" t="s">
        <v>222</v>
      </c>
      <c r="E13" t="s">
        <v>222</v>
      </c>
      <c r="F13" t="s">
        <v>222</v>
      </c>
      <c r="G13">
        <v>2018</v>
      </c>
      <c r="H13" t="s">
        <v>222</v>
      </c>
      <c r="I13" t="s">
        <v>222</v>
      </c>
      <c r="J13" t="s">
        <v>222</v>
      </c>
      <c r="K13" t="s">
        <v>222</v>
      </c>
      <c r="L13">
        <v>6.0185170617451504</v>
      </c>
      <c r="M13">
        <v>6.0185170617451504</v>
      </c>
    </row>
    <row r="14" spans="1:13">
      <c r="A14" t="s">
        <v>221</v>
      </c>
      <c r="B14" t="s">
        <v>5</v>
      </c>
      <c r="C14" t="s">
        <v>51</v>
      </c>
      <c r="D14" t="s">
        <v>222</v>
      </c>
      <c r="E14" t="s">
        <v>222</v>
      </c>
      <c r="F14" t="s">
        <v>222</v>
      </c>
      <c r="G14">
        <v>2018</v>
      </c>
      <c r="H14" t="s">
        <v>222</v>
      </c>
      <c r="I14" t="s">
        <v>222</v>
      </c>
      <c r="J14" t="s">
        <v>222</v>
      </c>
      <c r="K14" t="s">
        <v>222</v>
      </c>
      <c r="L14">
        <v>2.9241125464405502</v>
      </c>
      <c r="M14">
        <v>2.9241125464405502</v>
      </c>
    </row>
    <row r="15" spans="1:13">
      <c r="A15" t="s">
        <v>221</v>
      </c>
      <c r="B15" t="s">
        <v>5</v>
      </c>
      <c r="C15" t="s">
        <v>56</v>
      </c>
      <c r="D15" t="s">
        <v>222</v>
      </c>
      <c r="E15" t="s">
        <v>222</v>
      </c>
      <c r="F15" t="s">
        <v>222</v>
      </c>
      <c r="G15">
        <v>2018</v>
      </c>
      <c r="H15" t="s">
        <v>222</v>
      </c>
      <c r="I15" t="s">
        <v>222</v>
      </c>
      <c r="J15" t="s">
        <v>222</v>
      </c>
      <c r="K15" t="s">
        <v>222</v>
      </c>
      <c r="L15">
        <v>2.14782663432149E-2</v>
      </c>
      <c r="M15">
        <v>2.14782663432149E-2</v>
      </c>
    </row>
    <row r="16" spans="1:13">
      <c r="A16" t="s">
        <v>221</v>
      </c>
      <c r="B16" t="s">
        <v>5</v>
      </c>
      <c r="C16" t="s">
        <v>57</v>
      </c>
      <c r="D16" t="s">
        <v>222</v>
      </c>
      <c r="E16" t="s">
        <v>222</v>
      </c>
      <c r="F16" t="s">
        <v>222</v>
      </c>
      <c r="G16">
        <v>2018</v>
      </c>
      <c r="H16" t="s">
        <v>222</v>
      </c>
      <c r="I16" t="s">
        <v>222</v>
      </c>
      <c r="J16" t="s">
        <v>222</v>
      </c>
      <c r="K16" t="s">
        <v>222</v>
      </c>
      <c r="L16">
        <v>0.671962904166296</v>
      </c>
      <c r="M16">
        <v>0.671962904166296</v>
      </c>
    </row>
    <row r="17" spans="1:13">
      <c r="A17" t="s">
        <v>221</v>
      </c>
      <c r="B17" t="s">
        <v>5</v>
      </c>
      <c r="C17" t="s">
        <v>58</v>
      </c>
      <c r="D17" t="s">
        <v>222</v>
      </c>
      <c r="E17" t="s">
        <v>222</v>
      </c>
      <c r="F17" t="s">
        <v>222</v>
      </c>
      <c r="G17">
        <v>2018</v>
      </c>
      <c r="H17" t="s">
        <v>222</v>
      </c>
      <c r="I17" t="s">
        <v>222</v>
      </c>
      <c r="J17" t="s">
        <v>222</v>
      </c>
      <c r="K17" t="s">
        <v>222</v>
      </c>
      <c r="L17">
        <v>0.28688827187008498</v>
      </c>
      <c r="M17">
        <v>0.28688827187008498</v>
      </c>
    </row>
    <row r="18" spans="1:13">
      <c r="A18" t="s">
        <v>221</v>
      </c>
      <c r="B18" t="s">
        <v>5</v>
      </c>
      <c r="C18" t="s">
        <v>74</v>
      </c>
      <c r="D18" t="s">
        <v>222</v>
      </c>
      <c r="E18" t="s">
        <v>222</v>
      </c>
      <c r="F18" t="s">
        <v>222</v>
      </c>
      <c r="G18">
        <v>2018</v>
      </c>
      <c r="H18" t="s">
        <v>222</v>
      </c>
      <c r="I18" t="s">
        <v>222</v>
      </c>
      <c r="J18" t="s">
        <v>222</v>
      </c>
      <c r="K18" t="s">
        <v>222</v>
      </c>
      <c r="L18">
        <v>1.8468309117856099E-3</v>
      </c>
      <c r="M18">
        <v>1.8468309117856099E-3</v>
      </c>
    </row>
    <row r="19" spans="1:13">
      <c r="A19" t="s">
        <v>221</v>
      </c>
      <c r="B19" t="s">
        <v>5</v>
      </c>
      <c r="C19" t="s">
        <v>73</v>
      </c>
      <c r="D19" t="s">
        <v>222</v>
      </c>
      <c r="E19" t="s">
        <v>222</v>
      </c>
      <c r="F19" t="s">
        <v>222</v>
      </c>
      <c r="G19">
        <v>2018</v>
      </c>
      <c r="H19" t="s">
        <v>222</v>
      </c>
      <c r="I19" t="s">
        <v>222</v>
      </c>
      <c r="J19" t="s">
        <v>222</v>
      </c>
      <c r="K19" t="s">
        <v>222</v>
      </c>
      <c r="L19">
        <v>12.695115687614299</v>
      </c>
      <c r="M19">
        <v>12.695115687614299</v>
      </c>
    </row>
    <row r="20" spans="1:13">
      <c r="A20" t="s">
        <v>221</v>
      </c>
      <c r="B20" t="s">
        <v>5</v>
      </c>
      <c r="C20" t="s">
        <v>77</v>
      </c>
      <c r="D20" t="s">
        <v>222</v>
      </c>
      <c r="E20" t="s">
        <v>222</v>
      </c>
      <c r="F20" t="s">
        <v>222</v>
      </c>
      <c r="G20">
        <v>2018</v>
      </c>
      <c r="H20" t="s">
        <v>222</v>
      </c>
      <c r="I20" t="s">
        <v>222</v>
      </c>
      <c r="J20" t="s">
        <v>222</v>
      </c>
      <c r="K20" t="s">
        <v>222</v>
      </c>
      <c r="L20">
        <v>23.5378599707077</v>
      </c>
      <c r="M20">
        <v>23.5378599707077</v>
      </c>
    </row>
    <row r="21" spans="1:13">
      <c r="A21" t="s">
        <v>221</v>
      </c>
      <c r="B21" t="s">
        <v>5</v>
      </c>
      <c r="C21" t="s">
        <v>78</v>
      </c>
      <c r="D21" t="s">
        <v>222</v>
      </c>
      <c r="E21" t="s">
        <v>222</v>
      </c>
      <c r="F21" t="s">
        <v>222</v>
      </c>
      <c r="G21">
        <v>2018</v>
      </c>
      <c r="H21" t="s">
        <v>222</v>
      </c>
      <c r="I21" t="s">
        <v>222</v>
      </c>
      <c r="J21" t="s">
        <v>222</v>
      </c>
      <c r="K21" t="s">
        <v>222</v>
      </c>
      <c r="L21">
        <v>34.537307856665997</v>
      </c>
      <c r="M21">
        <v>34.537307856665997</v>
      </c>
    </row>
    <row r="22" spans="1:13">
      <c r="A22" t="s">
        <v>221</v>
      </c>
      <c r="B22" t="s">
        <v>5</v>
      </c>
      <c r="C22" t="s">
        <v>75</v>
      </c>
      <c r="D22" t="s">
        <v>222</v>
      </c>
      <c r="E22" t="s">
        <v>222</v>
      </c>
      <c r="F22" t="s">
        <v>222</v>
      </c>
      <c r="G22">
        <v>2018</v>
      </c>
      <c r="H22" t="s">
        <v>222</v>
      </c>
      <c r="I22" t="s">
        <v>222</v>
      </c>
      <c r="J22" t="s">
        <v>222</v>
      </c>
      <c r="K22" t="s">
        <v>222</v>
      </c>
      <c r="L22">
        <v>0</v>
      </c>
      <c r="M22">
        <v>0</v>
      </c>
    </row>
    <row r="23" spans="1:13">
      <c r="A23" t="s">
        <v>221</v>
      </c>
      <c r="B23" t="s">
        <v>5</v>
      </c>
      <c r="C23" t="s">
        <v>80</v>
      </c>
      <c r="D23" t="s">
        <v>222</v>
      </c>
      <c r="E23" t="s">
        <v>222</v>
      </c>
      <c r="F23" t="s">
        <v>222</v>
      </c>
      <c r="G23">
        <v>2018</v>
      </c>
      <c r="H23" t="s">
        <v>222</v>
      </c>
      <c r="I23" t="s">
        <v>222</v>
      </c>
      <c r="J23" t="s">
        <v>222</v>
      </c>
      <c r="K23" t="s">
        <v>222</v>
      </c>
      <c r="L23">
        <v>416.22766991277098</v>
      </c>
      <c r="M23">
        <v>416.22766991277098</v>
      </c>
    </row>
    <row r="24" spans="1:13">
      <c r="A24" t="s">
        <v>221</v>
      </c>
      <c r="B24" t="s">
        <v>5</v>
      </c>
      <c r="C24" t="s">
        <v>85</v>
      </c>
      <c r="D24" t="s">
        <v>222</v>
      </c>
      <c r="E24" t="s">
        <v>222</v>
      </c>
      <c r="F24" t="s">
        <v>222</v>
      </c>
      <c r="G24">
        <v>2018</v>
      </c>
      <c r="H24" t="s">
        <v>222</v>
      </c>
      <c r="I24" t="s">
        <v>222</v>
      </c>
      <c r="J24" t="s">
        <v>222</v>
      </c>
      <c r="K24" t="s">
        <v>222</v>
      </c>
      <c r="L24">
        <v>6.0948190335293004</v>
      </c>
      <c r="M24">
        <v>6.0948190335293004</v>
      </c>
    </row>
    <row r="25" spans="1:13">
      <c r="A25" t="s">
        <v>221</v>
      </c>
      <c r="B25" t="s">
        <v>5</v>
      </c>
      <c r="C25" t="s">
        <v>84</v>
      </c>
      <c r="D25" t="s">
        <v>222</v>
      </c>
      <c r="E25" t="s">
        <v>222</v>
      </c>
      <c r="F25" t="s">
        <v>222</v>
      </c>
      <c r="G25">
        <v>2018</v>
      </c>
      <c r="H25" t="s">
        <v>222</v>
      </c>
      <c r="I25" t="s">
        <v>222</v>
      </c>
      <c r="J25" t="s">
        <v>222</v>
      </c>
      <c r="K25" t="s">
        <v>222</v>
      </c>
      <c r="L25">
        <v>1.87822703728597</v>
      </c>
      <c r="M25">
        <v>1.87822703728597</v>
      </c>
    </row>
    <row r="26" spans="1:13">
      <c r="A26" t="s">
        <v>221</v>
      </c>
      <c r="B26" t="s">
        <v>5</v>
      </c>
      <c r="C26" t="s">
        <v>79</v>
      </c>
      <c r="D26" t="s">
        <v>222</v>
      </c>
      <c r="E26" t="s">
        <v>222</v>
      </c>
      <c r="F26" t="s">
        <v>222</v>
      </c>
      <c r="G26">
        <v>2018</v>
      </c>
      <c r="H26" t="s">
        <v>222</v>
      </c>
      <c r="I26" t="s">
        <v>222</v>
      </c>
      <c r="J26" t="s">
        <v>222</v>
      </c>
      <c r="K26" t="s">
        <v>222</v>
      </c>
      <c r="L26">
        <v>229.59247846045201</v>
      </c>
      <c r="M26">
        <v>229.59247846045201</v>
      </c>
    </row>
    <row r="27" spans="1:13">
      <c r="A27" t="s">
        <v>221</v>
      </c>
      <c r="B27" t="s">
        <v>5</v>
      </c>
      <c r="C27" t="s">
        <v>76</v>
      </c>
      <c r="D27" t="s">
        <v>222</v>
      </c>
      <c r="E27" t="s">
        <v>222</v>
      </c>
      <c r="F27" t="s">
        <v>222</v>
      </c>
      <c r="G27">
        <v>2018</v>
      </c>
      <c r="H27" t="s">
        <v>222</v>
      </c>
      <c r="I27" t="s">
        <v>222</v>
      </c>
      <c r="J27" t="s">
        <v>222</v>
      </c>
      <c r="K27" t="s">
        <v>222</v>
      </c>
      <c r="L27">
        <v>8.5563676143027507</v>
      </c>
      <c r="M27">
        <v>8.5563676143027507</v>
      </c>
    </row>
    <row r="28" spans="1:13">
      <c r="A28" t="s">
        <v>221</v>
      </c>
      <c r="B28" t="s">
        <v>5</v>
      </c>
      <c r="C28" t="s">
        <v>81</v>
      </c>
      <c r="D28" t="s">
        <v>222</v>
      </c>
      <c r="E28" t="s">
        <v>222</v>
      </c>
      <c r="F28" t="s">
        <v>222</v>
      </c>
      <c r="G28">
        <v>2018</v>
      </c>
      <c r="H28" t="s">
        <v>222</v>
      </c>
      <c r="I28" t="s">
        <v>222</v>
      </c>
      <c r="J28" t="s">
        <v>222</v>
      </c>
      <c r="K28" t="s">
        <v>222</v>
      </c>
      <c r="L28">
        <v>1.1431883343953</v>
      </c>
      <c r="M28">
        <v>1.1431883343953</v>
      </c>
    </row>
    <row r="29" spans="1:13">
      <c r="A29" t="s">
        <v>221</v>
      </c>
      <c r="B29" t="s">
        <v>5</v>
      </c>
      <c r="C29" t="s">
        <v>82</v>
      </c>
      <c r="D29" t="s">
        <v>222</v>
      </c>
      <c r="E29" t="s">
        <v>222</v>
      </c>
      <c r="F29" t="s">
        <v>222</v>
      </c>
      <c r="G29">
        <v>2018</v>
      </c>
      <c r="H29" t="s">
        <v>222</v>
      </c>
      <c r="I29" t="s">
        <v>222</v>
      </c>
      <c r="J29" t="s">
        <v>222</v>
      </c>
      <c r="K29" t="s">
        <v>222</v>
      </c>
      <c r="L29">
        <v>31.194820930970799</v>
      </c>
      <c r="M29">
        <v>31.194820930970799</v>
      </c>
    </row>
    <row r="30" spans="1:13">
      <c r="A30" t="s">
        <v>221</v>
      </c>
      <c r="B30" t="s">
        <v>5</v>
      </c>
      <c r="C30" t="s">
        <v>83</v>
      </c>
      <c r="D30" t="s">
        <v>222</v>
      </c>
      <c r="E30" t="s">
        <v>222</v>
      </c>
      <c r="F30" t="s">
        <v>222</v>
      </c>
      <c r="G30">
        <v>2018</v>
      </c>
      <c r="H30" t="s">
        <v>222</v>
      </c>
      <c r="I30" t="s">
        <v>222</v>
      </c>
      <c r="J30" t="s">
        <v>222</v>
      </c>
      <c r="K30" t="s">
        <v>222</v>
      </c>
      <c r="L30">
        <v>0.89201933039245196</v>
      </c>
      <c r="M30">
        <v>0.89201933039245196</v>
      </c>
    </row>
    <row r="31" spans="1:13">
      <c r="A31" t="s">
        <v>221</v>
      </c>
      <c r="B31" t="s">
        <v>5</v>
      </c>
      <c r="C31" t="s">
        <v>99</v>
      </c>
      <c r="D31" t="s">
        <v>222</v>
      </c>
      <c r="E31" t="s">
        <v>222</v>
      </c>
      <c r="F31" t="s">
        <v>222</v>
      </c>
      <c r="G31">
        <v>2018</v>
      </c>
      <c r="H31" t="s">
        <v>222</v>
      </c>
      <c r="I31" t="s">
        <v>222</v>
      </c>
      <c r="J31" t="s">
        <v>222</v>
      </c>
      <c r="K31" t="s">
        <v>222</v>
      </c>
      <c r="L31">
        <v>0</v>
      </c>
      <c r="M31">
        <v>0</v>
      </c>
    </row>
    <row r="32" spans="1:13">
      <c r="A32" t="s">
        <v>221</v>
      </c>
      <c r="B32" t="s">
        <v>5</v>
      </c>
      <c r="C32" t="s">
        <v>98</v>
      </c>
      <c r="D32" t="s">
        <v>222</v>
      </c>
      <c r="E32" t="s">
        <v>222</v>
      </c>
      <c r="F32" t="s">
        <v>222</v>
      </c>
      <c r="G32">
        <v>2018</v>
      </c>
      <c r="H32" t="s">
        <v>222</v>
      </c>
      <c r="I32" t="s">
        <v>222</v>
      </c>
      <c r="J32" t="s">
        <v>222</v>
      </c>
      <c r="K32" t="s">
        <v>222</v>
      </c>
      <c r="L32">
        <v>4.3523961222963896</v>
      </c>
      <c r="M32">
        <v>4.3523961222963896</v>
      </c>
    </row>
    <row r="33" spans="1:13">
      <c r="A33" t="s">
        <v>221</v>
      </c>
      <c r="B33" t="s">
        <v>5</v>
      </c>
      <c r="C33" t="s">
        <v>102</v>
      </c>
      <c r="D33" t="s">
        <v>222</v>
      </c>
      <c r="E33" t="s">
        <v>222</v>
      </c>
      <c r="F33" t="s">
        <v>222</v>
      </c>
      <c r="G33">
        <v>2018</v>
      </c>
      <c r="H33" t="s">
        <v>222</v>
      </c>
      <c r="I33" t="s">
        <v>222</v>
      </c>
      <c r="J33" t="s">
        <v>222</v>
      </c>
      <c r="K33" t="s">
        <v>222</v>
      </c>
      <c r="L33">
        <v>17.188553714322801</v>
      </c>
      <c r="M33">
        <v>17.188553714322801</v>
      </c>
    </row>
    <row r="34" spans="1:13">
      <c r="A34" t="s">
        <v>221</v>
      </c>
      <c r="B34" t="s">
        <v>5</v>
      </c>
      <c r="C34" t="s">
        <v>103</v>
      </c>
      <c r="D34" t="s">
        <v>222</v>
      </c>
      <c r="E34" t="s">
        <v>222</v>
      </c>
      <c r="F34" t="s">
        <v>222</v>
      </c>
      <c r="G34">
        <v>2018</v>
      </c>
      <c r="H34" t="s">
        <v>222</v>
      </c>
      <c r="I34" t="s">
        <v>222</v>
      </c>
      <c r="J34" t="s">
        <v>222</v>
      </c>
      <c r="K34" t="s">
        <v>222</v>
      </c>
      <c r="L34">
        <v>26.8964436482925</v>
      </c>
      <c r="M34">
        <v>26.8964436482925</v>
      </c>
    </row>
    <row r="35" spans="1:13">
      <c r="A35" t="s">
        <v>221</v>
      </c>
      <c r="B35" t="s">
        <v>5</v>
      </c>
      <c r="C35" t="s">
        <v>100</v>
      </c>
      <c r="D35" t="s">
        <v>222</v>
      </c>
      <c r="E35" t="s">
        <v>222</v>
      </c>
      <c r="F35" t="s">
        <v>222</v>
      </c>
      <c r="G35">
        <v>2018</v>
      </c>
      <c r="H35" t="s">
        <v>222</v>
      </c>
      <c r="I35" t="s">
        <v>222</v>
      </c>
      <c r="J35" t="s">
        <v>222</v>
      </c>
      <c r="K35" t="s">
        <v>222</v>
      </c>
      <c r="L35">
        <v>0</v>
      </c>
      <c r="M35">
        <v>0</v>
      </c>
    </row>
    <row r="36" spans="1:13">
      <c r="A36" t="s">
        <v>221</v>
      </c>
      <c r="B36" t="s">
        <v>5</v>
      </c>
      <c r="C36" t="s">
        <v>105</v>
      </c>
      <c r="D36" t="s">
        <v>222</v>
      </c>
      <c r="E36" t="s">
        <v>222</v>
      </c>
      <c r="F36" t="s">
        <v>222</v>
      </c>
      <c r="G36">
        <v>2018</v>
      </c>
      <c r="H36" t="s">
        <v>222</v>
      </c>
      <c r="I36" t="s">
        <v>222</v>
      </c>
      <c r="J36" t="s">
        <v>222</v>
      </c>
      <c r="K36" t="s">
        <v>222</v>
      </c>
      <c r="L36">
        <v>113.656207454399</v>
      </c>
      <c r="M36">
        <v>113.656207454399</v>
      </c>
    </row>
    <row r="37" spans="1:13">
      <c r="A37" t="s">
        <v>221</v>
      </c>
      <c r="B37" t="s">
        <v>5</v>
      </c>
      <c r="C37" t="s">
        <v>110</v>
      </c>
      <c r="D37" t="s">
        <v>222</v>
      </c>
      <c r="E37" t="s">
        <v>222</v>
      </c>
      <c r="F37" t="s">
        <v>222</v>
      </c>
      <c r="G37">
        <v>2018</v>
      </c>
      <c r="H37" t="s">
        <v>222</v>
      </c>
      <c r="I37" t="s">
        <v>222</v>
      </c>
      <c r="J37" t="s">
        <v>222</v>
      </c>
      <c r="K37" t="s">
        <v>222</v>
      </c>
      <c r="L37">
        <v>4.74643123205162</v>
      </c>
      <c r="M37">
        <v>4.74643123205162</v>
      </c>
    </row>
    <row r="38" spans="1:13">
      <c r="A38" t="s">
        <v>221</v>
      </c>
      <c r="B38" t="s">
        <v>5</v>
      </c>
      <c r="C38" t="s">
        <v>109</v>
      </c>
      <c r="D38" t="s">
        <v>222</v>
      </c>
      <c r="E38" t="s">
        <v>222</v>
      </c>
      <c r="F38" t="s">
        <v>222</v>
      </c>
      <c r="G38">
        <v>2018</v>
      </c>
      <c r="H38" t="s">
        <v>222</v>
      </c>
      <c r="I38" t="s">
        <v>222</v>
      </c>
      <c r="J38" t="s">
        <v>222</v>
      </c>
      <c r="K38" t="s">
        <v>222</v>
      </c>
      <c r="L38">
        <v>0.518467249677939</v>
      </c>
      <c r="M38">
        <v>0.518467249677939</v>
      </c>
    </row>
    <row r="39" spans="1:13">
      <c r="A39" t="s">
        <v>221</v>
      </c>
      <c r="B39" t="s">
        <v>5</v>
      </c>
      <c r="C39" t="s">
        <v>104</v>
      </c>
      <c r="D39" t="s">
        <v>222</v>
      </c>
      <c r="E39" t="s">
        <v>222</v>
      </c>
      <c r="F39" t="s">
        <v>222</v>
      </c>
      <c r="G39">
        <v>2018</v>
      </c>
      <c r="H39" t="s">
        <v>222</v>
      </c>
      <c r="I39" t="s">
        <v>222</v>
      </c>
      <c r="J39" t="s">
        <v>222</v>
      </c>
      <c r="K39" t="s">
        <v>222</v>
      </c>
      <c r="L39">
        <v>503.64454388714699</v>
      </c>
      <c r="M39">
        <v>503.64454388714699</v>
      </c>
    </row>
    <row r="40" spans="1:13">
      <c r="A40" t="s">
        <v>221</v>
      </c>
      <c r="B40" t="s">
        <v>5</v>
      </c>
      <c r="C40" t="s">
        <v>101</v>
      </c>
      <c r="D40" t="s">
        <v>222</v>
      </c>
      <c r="E40" t="s">
        <v>222</v>
      </c>
      <c r="F40" t="s">
        <v>222</v>
      </c>
      <c r="G40">
        <v>2018</v>
      </c>
      <c r="H40" t="s">
        <v>222</v>
      </c>
      <c r="I40" t="s">
        <v>222</v>
      </c>
      <c r="J40" t="s">
        <v>222</v>
      </c>
      <c r="K40" t="s">
        <v>222</v>
      </c>
      <c r="L40">
        <v>15.979706390073799</v>
      </c>
      <c r="M40">
        <v>15.979706390073799</v>
      </c>
    </row>
    <row r="41" spans="1:13">
      <c r="A41" t="s">
        <v>221</v>
      </c>
      <c r="B41" t="s">
        <v>5</v>
      </c>
      <c r="C41" t="s">
        <v>106</v>
      </c>
      <c r="D41" t="s">
        <v>222</v>
      </c>
      <c r="E41" t="s">
        <v>222</v>
      </c>
      <c r="F41" t="s">
        <v>222</v>
      </c>
      <c r="G41">
        <v>2018</v>
      </c>
      <c r="H41" t="s">
        <v>222</v>
      </c>
      <c r="I41" t="s">
        <v>222</v>
      </c>
      <c r="J41" t="s">
        <v>222</v>
      </c>
      <c r="K41" t="s">
        <v>222</v>
      </c>
      <c r="L41">
        <v>2.1038855236931102</v>
      </c>
      <c r="M41">
        <v>2.1038855236931102</v>
      </c>
    </row>
    <row r="42" spans="1:13">
      <c r="A42" t="s">
        <v>221</v>
      </c>
      <c r="B42" t="s">
        <v>5</v>
      </c>
      <c r="C42" t="s">
        <v>107</v>
      </c>
      <c r="D42" t="s">
        <v>222</v>
      </c>
      <c r="E42" t="s">
        <v>222</v>
      </c>
      <c r="F42" t="s">
        <v>222</v>
      </c>
      <c r="G42">
        <v>2018</v>
      </c>
      <c r="H42" t="s">
        <v>222</v>
      </c>
      <c r="I42" t="s">
        <v>222</v>
      </c>
      <c r="J42" t="s">
        <v>222</v>
      </c>
      <c r="K42" t="s">
        <v>222</v>
      </c>
      <c r="L42">
        <v>31.749297105278</v>
      </c>
      <c r="M42">
        <v>31.749297105278</v>
      </c>
    </row>
    <row r="43" spans="1:13">
      <c r="A43" t="s">
        <v>221</v>
      </c>
      <c r="B43" t="s">
        <v>5</v>
      </c>
      <c r="C43" t="s">
        <v>108</v>
      </c>
      <c r="D43" t="s">
        <v>222</v>
      </c>
      <c r="E43" t="s">
        <v>222</v>
      </c>
      <c r="F43" t="s">
        <v>222</v>
      </c>
      <c r="G43">
        <v>2018</v>
      </c>
      <c r="H43" t="s">
        <v>222</v>
      </c>
      <c r="I43" t="s">
        <v>222</v>
      </c>
      <c r="J43" t="s">
        <v>222</v>
      </c>
      <c r="K43" t="s">
        <v>222</v>
      </c>
      <c r="L43">
        <v>3.5937966727676098</v>
      </c>
      <c r="M43">
        <v>3.5937966727676098</v>
      </c>
    </row>
    <row r="44" spans="1:13">
      <c r="A44" t="s">
        <v>221</v>
      </c>
      <c r="B44" t="s">
        <v>5</v>
      </c>
      <c r="C44" t="s">
        <v>62</v>
      </c>
      <c r="D44" t="s">
        <v>222</v>
      </c>
      <c r="E44" t="s">
        <v>222</v>
      </c>
      <c r="F44" t="s">
        <v>222</v>
      </c>
      <c r="G44">
        <v>2018</v>
      </c>
      <c r="H44" t="s">
        <v>222</v>
      </c>
      <c r="I44" t="s">
        <v>222</v>
      </c>
      <c r="J44" t="s">
        <v>222</v>
      </c>
      <c r="K44" t="s">
        <v>222</v>
      </c>
      <c r="L44">
        <v>6.16583088597027E-3</v>
      </c>
      <c r="M44">
        <v>6.16583088597027E-3</v>
      </c>
    </row>
    <row r="45" spans="1:13">
      <c r="A45" t="s">
        <v>221</v>
      </c>
      <c r="B45" t="s">
        <v>5</v>
      </c>
      <c r="C45" t="s">
        <v>61</v>
      </c>
      <c r="D45" t="s">
        <v>222</v>
      </c>
      <c r="E45" t="s">
        <v>222</v>
      </c>
      <c r="F45" t="s">
        <v>222</v>
      </c>
      <c r="G45">
        <v>2018</v>
      </c>
      <c r="H45" t="s">
        <v>222</v>
      </c>
      <c r="I45" t="s">
        <v>222</v>
      </c>
      <c r="J45" t="s">
        <v>222</v>
      </c>
      <c r="K45" t="s">
        <v>222</v>
      </c>
      <c r="L45">
        <v>7.2981416865295301E-2</v>
      </c>
      <c r="M45">
        <v>7.2981416865295301E-2</v>
      </c>
    </row>
    <row r="46" spans="1:13">
      <c r="A46" t="s">
        <v>221</v>
      </c>
      <c r="B46" t="s">
        <v>5</v>
      </c>
      <c r="C46" t="s">
        <v>65</v>
      </c>
      <c r="D46" t="s">
        <v>222</v>
      </c>
      <c r="E46" t="s">
        <v>222</v>
      </c>
      <c r="F46" t="s">
        <v>222</v>
      </c>
      <c r="G46">
        <v>2018</v>
      </c>
      <c r="H46" t="s">
        <v>222</v>
      </c>
      <c r="I46" t="s">
        <v>222</v>
      </c>
      <c r="J46" t="s">
        <v>222</v>
      </c>
      <c r="K46" t="s">
        <v>222</v>
      </c>
      <c r="L46">
        <v>57.9285140776459</v>
      </c>
      <c r="M46">
        <v>57.9285140776459</v>
      </c>
    </row>
    <row r="47" spans="1:13">
      <c r="A47" t="s">
        <v>221</v>
      </c>
      <c r="B47" t="s">
        <v>5</v>
      </c>
      <c r="C47" t="s">
        <v>66</v>
      </c>
      <c r="D47" t="s">
        <v>222</v>
      </c>
      <c r="E47" t="s">
        <v>222</v>
      </c>
      <c r="F47" t="s">
        <v>222</v>
      </c>
      <c r="G47">
        <v>2018</v>
      </c>
      <c r="H47" t="s">
        <v>222</v>
      </c>
      <c r="I47" t="s">
        <v>222</v>
      </c>
      <c r="J47" t="s">
        <v>222</v>
      </c>
      <c r="K47" t="s">
        <v>222</v>
      </c>
      <c r="L47">
        <v>40.6503144774357</v>
      </c>
      <c r="M47">
        <v>40.6503144774357</v>
      </c>
    </row>
    <row r="48" spans="1:13">
      <c r="A48" t="s">
        <v>221</v>
      </c>
      <c r="B48" t="s">
        <v>5</v>
      </c>
      <c r="C48" t="s">
        <v>63</v>
      </c>
      <c r="D48" t="s">
        <v>222</v>
      </c>
      <c r="E48" t="s">
        <v>222</v>
      </c>
      <c r="F48" t="s">
        <v>222</v>
      </c>
      <c r="G48">
        <v>2018</v>
      </c>
      <c r="H48" t="s">
        <v>222</v>
      </c>
      <c r="I48" t="s">
        <v>222</v>
      </c>
      <c r="J48" t="s">
        <v>222</v>
      </c>
      <c r="K48" t="s">
        <v>222</v>
      </c>
      <c r="L48">
        <v>4.6243731644776999E-3</v>
      </c>
      <c r="M48">
        <v>4.6243731644776999E-3</v>
      </c>
    </row>
    <row r="49" spans="1:13">
      <c r="A49" t="s">
        <v>221</v>
      </c>
      <c r="B49" t="s">
        <v>5</v>
      </c>
      <c r="C49" t="s">
        <v>68</v>
      </c>
      <c r="D49" t="s">
        <v>222</v>
      </c>
      <c r="E49" t="s">
        <v>222</v>
      </c>
      <c r="F49" t="s">
        <v>222</v>
      </c>
      <c r="G49">
        <v>2018</v>
      </c>
      <c r="H49" t="s">
        <v>222</v>
      </c>
      <c r="I49" t="s">
        <v>222</v>
      </c>
      <c r="J49" t="s">
        <v>222</v>
      </c>
      <c r="K49" t="s">
        <v>222</v>
      </c>
      <c r="L49">
        <v>83.712477385051997</v>
      </c>
      <c r="M49">
        <v>83.712477385051997</v>
      </c>
    </row>
    <row r="50" spans="1:13">
      <c r="A50" t="s">
        <v>221</v>
      </c>
      <c r="B50" t="s">
        <v>5</v>
      </c>
      <c r="C50" t="s">
        <v>72</v>
      </c>
      <c r="D50" t="s">
        <v>222</v>
      </c>
      <c r="E50" t="s">
        <v>222</v>
      </c>
      <c r="F50" t="s">
        <v>222</v>
      </c>
      <c r="G50">
        <v>2018</v>
      </c>
      <c r="H50" t="s">
        <v>222</v>
      </c>
      <c r="I50" t="s">
        <v>222</v>
      </c>
      <c r="J50" t="s">
        <v>222</v>
      </c>
      <c r="K50" t="s">
        <v>222</v>
      </c>
      <c r="L50">
        <v>13.2185328657539</v>
      </c>
      <c r="M50">
        <v>13.2185328657539</v>
      </c>
    </row>
    <row r="51" spans="1:13">
      <c r="A51" t="s">
        <v>221</v>
      </c>
      <c r="B51" t="s">
        <v>5</v>
      </c>
      <c r="C51" t="s">
        <v>67</v>
      </c>
      <c r="D51" t="s">
        <v>222</v>
      </c>
      <c r="E51" t="s">
        <v>222</v>
      </c>
      <c r="F51" t="s">
        <v>222</v>
      </c>
      <c r="G51">
        <v>2018</v>
      </c>
      <c r="H51" t="s">
        <v>222</v>
      </c>
      <c r="I51" t="s">
        <v>222</v>
      </c>
      <c r="J51" t="s">
        <v>222</v>
      </c>
      <c r="K51" t="s">
        <v>222</v>
      </c>
      <c r="L51">
        <v>5.5713611094292901</v>
      </c>
      <c r="M51">
        <v>5.5713611094292901</v>
      </c>
    </row>
    <row r="52" spans="1:13">
      <c r="A52" t="s">
        <v>221</v>
      </c>
      <c r="B52" t="s">
        <v>5</v>
      </c>
      <c r="C52" t="s">
        <v>64</v>
      </c>
      <c r="D52" t="s">
        <v>222</v>
      </c>
      <c r="E52" t="s">
        <v>222</v>
      </c>
      <c r="F52" t="s">
        <v>222</v>
      </c>
      <c r="G52">
        <v>2018</v>
      </c>
      <c r="H52" t="s">
        <v>222</v>
      </c>
      <c r="I52" t="s">
        <v>222</v>
      </c>
      <c r="J52" t="s">
        <v>222</v>
      </c>
      <c r="K52" t="s">
        <v>222</v>
      </c>
      <c r="L52">
        <v>2.6718791353017699</v>
      </c>
      <c r="M52">
        <v>2.6718791353017699</v>
      </c>
    </row>
    <row r="53" spans="1:13">
      <c r="A53" t="s">
        <v>221</v>
      </c>
      <c r="B53" t="s">
        <v>5</v>
      </c>
      <c r="C53" t="s">
        <v>69</v>
      </c>
      <c r="D53" t="s">
        <v>222</v>
      </c>
      <c r="E53" t="s">
        <v>222</v>
      </c>
      <c r="F53" t="s">
        <v>222</v>
      </c>
      <c r="G53">
        <v>2018</v>
      </c>
      <c r="H53" t="s">
        <v>222</v>
      </c>
      <c r="I53" t="s">
        <v>222</v>
      </c>
      <c r="J53" t="s">
        <v>222</v>
      </c>
      <c r="K53" t="s">
        <v>222</v>
      </c>
      <c r="L53">
        <v>2.0038950379403401E-2</v>
      </c>
      <c r="M53">
        <v>2.0038950379403401E-2</v>
      </c>
    </row>
    <row r="54" spans="1:13">
      <c r="A54" t="s">
        <v>221</v>
      </c>
      <c r="B54" t="s">
        <v>5</v>
      </c>
      <c r="C54" t="s">
        <v>70</v>
      </c>
      <c r="D54" t="s">
        <v>222</v>
      </c>
      <c r="E54" t="s">
        <v>222</v>
      </c>
      <c r="F54" t="s">
        <v>222</v>
      </c>
      <c r="G54">
        <v>2018</v>
      </c>
      <c r="H54" t="s">
        <v>222</v>
      </c>
      <c r="I54" t="s">
        <v>222</v>
      </c>
      <c r="J54" t="s">
        <v>222</v>
      </c>
      <c r="K54" t="s">
        <v>222</v>
      </c>
      <c r="L54">
        <v>0.60116851138210203</v>
      </c>
      <c r="M54">
        <v>0.60116851138210203</v>
      </c>
    </row>
    <row r="55" spans="1:13">
      <c r="A55" t="s">
        <v>221</v>
      </c>
      <c r="B55" t="s">
        <v>5</v>
      </c>
      <c r="C55" t="s">
        <v>136</v>
      </c>
      <c r="D55" t="s">
        <v>222</v>
      </c>
      <c r="E55" t="s">
        <v>222</v>
      </c>
      <c r="F55" t="s">
        <v>222</v>
      </c>
      <c r="G55">
        <v>2018</v>
      </c>
      <c r="H55" t="s">
        <v>222</v>
      </c>
      <c r="I55" t="s">
        <v>222</v>
      </c>
      <c r="J55" t="s">
        <v>222</v>
      </c>
      <c r="K55" t="s">
        <v>222</v>
      </c>
      <c r="L55">
        <v>2.0679888499999999</v>
      </c>
      <c r="M55">
        <v>2.0679888499999999</v>
      </c>
    </row>
    <row r="56" spans="1:13">
      <c r="A56" t="s">
        <v>221</v>
      </c>
      <c r="B56" t="s">
        <v>5</v>
      </c>
      <c r="C56" t="s">
        <v>71</v>
      </c>
      <c r="D56" t="s">
        <v>222</v>
      </c>
      <c r="E56" t="s">
        <v>222</v>
      </c>
      <c r="F56" t="s">
        <v>222</v>
      </c>
      <c r="G56">
        <v>2018</v>
      </c>
      <c r="H56" t="s">
        <v>222</v>
      </c>
      <c r="I56" t="s">
        <v>222</v>
      </c>
      <c r="J56" t="s">
        <v>222</v>
      </c>
      <c r="K56" t="s">
        <v>222</v>
      </c>
      <c r="L56">
        <v>0.272838016704185</v>
      </c>
      <c r="M56">
        <v>0.272838016704185</v>
      </c>
    </row>
    <row r="57" spans="1:13">
      <c r="A57" t="s">
        <v>221</v>
      </c>
      <c r="B57" t="s">
        <v>5</v>
      </c>
      <c r="C57" t="s">
        <v>87</v>
      </c>
      <c r="D57" t="s">
        <v>222</v>
      </c>
      <c r="E57" t="s">
        <v>222</v>
      </c>
      <c r="F57" t="s">
        <v>222</v>
      </c>
      <c r="G57">
        <v>2018</v>
      </c>
      <c r="H57" t="s">
        <v>222</v>
      </c>
      <c r="I57" t="s">
        <v>222</v>
      </c>
      <c r="J57" t="s">
        <v>222</v>
      </c>
      <c r="K57" t="s">
        <v>222</v>
      </c>
      <c r="L57">
        <v>5.5740886571593396E-3</v>
      </c>
      <c r="M57">
        <v>5.5740886571593396E-3</v>
      </c>
    </row>
    <row r="58" spans="1:13">
      <c r="A58" t="s">
        <v>221</v>
      </c>
      <c r="B58" t="s">
        <v>5</v>
      </c>
      <c r="C58" t="s">
        <v>86</v>
      </c>
      <c r="D58" t="s">
        <v>222</v>
      </c>
      <c r="E58" t="s">
        <v>222</v>
      </c>
      <c r="F58" t="s">
        <v>222</v>
      </c>
      <c r="G58">
        <v>2018</v>
      </c>
      <c r="H58" t="s">
        <v>222</v>
      </c>
      <c r="I58" t="s">
        <v>222</v>
      </c>
      <c r="J58" t="s">
        <v>222</v>
      </c>
      <c r="K58" t="s">
        <v>222</v>
      </c>
      <c r="L58">
        <v>10.733427957635</v>
      </c>
      <c r="M58">
        <v>10.733427957635</v>
      </c>
    </row>
    <row r="59" spans="1:13">
      <c r="A59" t="s">
        <v>221</v>
      </c>
      <c r="B59" t="s">
        <v>5</v>
      </c>
      <c r="C59" t="s">
        <v>90</v>
      </c>
      <c r="D59" t="s">
        <v>222</v>
      </c>
      <c r="E59" t="s">
        <v>222</v>
      </c>
      <c r="F59" t="s">
        <v>222</v>
      </c>
      <c r="G59">
        <v>2018</v>
      </c>
      <c r="H59" t="s">
        <v>222</v>
      </c>
      <c r="I59" t="s">
        <v>222</v>
      </c>
      <c r="J59" t="s">
        <v>222</v>
      </c>
      <c r="K59" t="s">
        <v>222</v>
      </c>
      <c r="L59">
        <v>22.585798472308099</v>
      </c>
      <c r="M59">
        <v>22.585798472308099</v>
      </c>
    </row>
    <row r="60" spans="1:13">
      <c r="A60" t="s">
        <v>221</v>
      </c>
      <c r="B60" t="s">
        <v>5</v>
      </c>
      <c r="C60" t="s">
        <v>91</v>
      </c>
      <c r="D60" t="s">
        <v>222</v>
      </c>
      <c r="E60" t="s">
        <v>222</v>
      </c>
      <c r="F60" t="s">
        <v>222</v>
      </c>
      <c r="G60">
        <v>2018</v>
      </c>
      <c r="H60" t="s">
        <v>222</v>
      </c>
      <c r="I60" t="s">
        <v>222</v>
      </c>
      <c r="J60" t="s">
        <v>222</v>
      </c>
      <c r="K60" t="s">
        <v>222</v>
      </c>
      <c r="L60">
        <v>39.215162966166801</v>
      </c>
      <c r="M60">
        <v>39.215162966166801</v>
      </c>
    </row>
    <row r="61" spans="1:13">
      <c r="A61" t="s">
        <v>221</v>
      </c>
      <c r="B61" t="s">
        <v>5</v>
      </c>
      <c r="C61" t="s">
        <v>88</v>
      </c>
      <c r="D61" t="s">
        <v>222</v>
      </c>
      <c r="E61" t="s">
        <v>222</v>
      </c>
      <c r="F61" t="s">
        <v>222</v>
      </c>
      <c r="G61">
        <v>2018</v>
      </c>
      <c r="H61" t="s">
        <v>222</v>
      </c>
      <c r="I61" t="s">
        <v>222</v>
      </c>
      <c r="J61" t="s">
        <v>222</v>
      </c>
      <c r="K61" t="s">
        <v>222</v>
      </c>
      <c r="L61">
        <v>1.8580295523864499E-3</v>
      </c>
      <c r="M61">
        <v>1.8580295523864499E-3</v>
      </c>
    </row>
    <row r="62" spans="1:13">
      <c r="A62" t="s">
        <v>221</v>
      </c>
      <c r="B62" t="s">
        <v>5</v>
      </c>
      <c r="C62" t="s">
        <v>93</v>
      </c>
      <c r="D62" t="s">
        <v>222</v>
      </c>
      <c r="E62" t="s">
        <v>222</v>
      </c>
      <c r="F62" t="s">
        <v>222</v>
      </c>
      <c r="G62">
        <v>2018</v>
      </c>
      <c r="H62" t="s">
        <v>222</v>
      </c>
      <c r="I62" t="s">
        <v>222</v>
      </c>
      <c r="J62" t="s">
        <v>222</v>
      </c>
      <c r="K62" t="s">
        <v>222</v>
      </c>
      <c r="L62">
        <v>416.13689599283401</v>
      </c>
      <c r="M62">
        <v>416.13689599283401</v>
      </c>
    </row>
    <row r="63" spans="1:13">
      <c r="A63" t="s">
        <v>221</v>
      </c>
      <c r="B63" t="s">
        <v>5</v>
      </c>
      <c r="C63" t="s">
        <v>97</v>
      </c>
      <c r="D63" t="s">
        <v>222</v>
      </c>
      <c r="E63" t="s">
        <v>222</v>
      </c>
      <c r="F63" t="s">
        <v>222</v>
      </c>
      <c r="G63">
        <v>2018</v>
      </c>
      <c r="H63" t="s">
        <v>222</v>
      </c>
      <c r="I63" t="s">
        <v>222</v>
      </c>
      <c r="J63" t="s">
        <v>222</v>
      </c>
      <c r="K63" t="s">
        <v>222</v>
      </c>
      <c r="L63">
        <v>1.88961605477702</v>
      </c>
      <c r="M63">
        <v>1.88961605477702</v>
      </c>
    </row>
    <row r="64" spans="1:13">
      <c r="A64" t="s">
        <v>221</v>
      </c>
      <c r="B64" t="s">
        <v>5</v>
      </c>
      <c r="C64" t="s">
        <v>92</v>
      </c>
      <c r="D64" t="s">
        <v>222</v>
      </c>
      <c r="E64" t="s">
        <v>222</v>
      </c>
      <c r="F64" t="s">
        <v>222</v>
      </c>
      <c r="G64">
        <v>2018</v>
      </c>
      <c r="H64" t="s">
        <v>222</v>
      </c>
      <c r="I64" t="s">
        <v>222</v>
      </c>
      <c r="J64" t="s">
        <v>222</v>
      </c>
      <c r="K64" t="s">
        <v>222</v>
      </c>
      <c r="L64">
        <v>228.51307179285001</v>
      </c>
      <c r="M64">
        <v>228.51307179285001</v>
      </c>
    </row>
    <row r="65" spans="1:13">
      <c r="A65" t="s">
        <v>221</v>
      </c>
      <c r="B65" t="s">
        <v>5</v>
      </c>
      <c r="C65" t="s">
        <v>89</v>
      </c>
      <c r="D65" t="s">
        <v>222</v>
      </c>
      <c r="E65" t="s">
        <v>222</v>
      </c>
      <c r="F65" t="s">
        <v>222</v>
      </c>
      <c r="G65">
        <v>2018</v>
      </c>
      <c r="H65" t="s">
        <v>222</v>
      </c>
      <c r="I65" t="s">
        <v>222</v>
      </c>
      <c r="J65" t="s">
        <v>222</v>
      </c>
      <c r="K65" t="s">
        <v>222</v>
      </c>
      <c r="L65">
        <v>7.6193704278352996</v>
      </c>
      <c r="M65">
        <v>7.6193704278352996</v>
      </c>
    </row>
    <row r="66" spans="1:13">
      <c r="A66" t="s">
        <v>221</v>
      </c>
      <c r="B66" t="s">
        <v>5</v>
      </c>
      <c r="C66" t="s">
        <v>94</v>
      </c>
      <c r="D66" t="s">
        <v>222</v>
      </c>
      <c r="E66" t="s">
        <v>222</v>
      </c>
      <c r="F66" t="s">
        <v>222</v>
      </c>
      <c r="G66">
        <v>2018</v>
      </c>
      <c r="H66" t="s">
        <v>222</v>
      </c>
      <c r="I66" t="s">
        <v>222</v>
      </c>
      <c r="J66" t="s">
        <v>222</v>
      </c>
      <c r="K66" t="s">
        <v>222</v>
      </c>
      <c r="L66">
        <v>1.18913891352733</v>
      </c>
      <c r="M66">
        <v>1.18913891352733</v>
      </c>
    </row>
    <row r="67" spans="1:13">
      <c r="A67" t="s">
        <v>221</v>
      </c>
      <c r="B67" t="s">
        <v>5</v>
      </c>
      <c r="C67" t="s">
        <v>95</v>
      </c>
      <c r="D67" t="s">
        <v>222</v>
      </c>
      <c r="E67" t="s">
        <v>222</v>
      </c>
      <c r="F67" t="s">
        <v>222</v>
      </c>
      <c r="G67">
        <v>2018</v>
      </c>
      <c r="H67" t="s">
        <v>222</v>
      </c>
      <c r="I67" t="s">
        <v>222</v>
      </c>
      <c r="J67" t="s">
        <v>222</v>
      </c>
      <c r="K67" t="s">
        <v>222</v>
      </c>
      <c r="L67">
        <v>29.897144760948802</v>
      </c>
      <c r="M67">
        <v>29.897144760948802</v>
      </c>
    </row>
    <row r="68" spans="1:13">
      <c r="A68" t="s">
        <v>221</v>
      </c>
      <c r="B68" t="s">
        <v>5</v>
      </c>
      <c r="C68" t="s">
        <v>223</v>
      </c>
      <c r="D68" t="s">
        <v>222</v>
      </c>
      <c r="E68" t="s">
        <v>222</v>
      </c>
      <c r="F68" t="s">
        <v>222</v>
      </c>
      <c r="G68">
        <v>2018</v>
      </c>
      <c r="H68" t="s">
        <v>222</v>
      </c>
      <c r="I68" t="s">
        <v>222</v>
      </c>
      <c r="J68" t="s">
        <v>222</v>
      </c>
      <c r="K68" t="s">
        <v>222</v>
      </c>
      <c r="L68">
        <v>7.6635172100000002</v>
      </c>
      <c r="M68">
        <v>7.6635172100000002</v>
      </c>
    </row>
    <row r="69" spans="1:13">
      <c r="A69" t="s">
        <v>221</v>
      </c>
      <c r="B69" t="s">
        <v>5</v>
      </c>
      <c r="C69" t="s">
        <v>96</v>
      </c>
      <c r="D69" t="s">
        <v>222</v>
      </c>
      <c r="E69" t="s">
        <v>222</v>
      </c>
      <c r="F69" t="s">
        <v>222</v>
      </c>
      <c r="G69">
        <v>2018</v>
      </c>
      <c r="H69" t="s">
        <v>222</v>
      </c>
      <c r="I69" t="s">
        <v>222</v>
      </c>
      <c r="J69" t="s">
        <v>222</v>
      </c>
      <c r="K69" t="s">
        <v>222</v>
      </c>
      <c r="L69">
        <v>0.90114433290742701</v>
      </c>
      <c r="M69">
        <v>0.90114433290742701</v>
      </c>
    </row>
    <row r="70" spans="1:13">
      <c r="A70" t="s">
        <v>221</v>
      </c>
      <c r="B70" t="s">
        <v>5</v>
      </c>
      <c r="C70" t="s">
        <v>112</v>
      </c>
      <c r="D70" t="s">
        <v>222</v>
      </c>
      <c r="E70" t="s">
        <v>222</v>
      </c>
      <c r="F70" t="s">
        <v>222</v>
      </c>
      <c r="G70">
        <v>2018</v>
      </c>
      <c r="H70" t="s">
        <v>222</v>
      </c>
      <c r="I70" t="s">
        <v>222</v>
      </c>
      <c r="J70" t="s">
        <v>222</v>
      </c>
      <c r="K70" t="s">
        <v>222</v>
      </c>
      <c r="L70">
        <v>5.5128491828853E-3</v>
      </c>
      <c r="M70">
        <v>5.5128491828853E-3</v>
      </c>
    </row>
    <row r="71" spans="1:13">
      <c r="A71" t="s">
        <v>221</v>
      </c>
      <c r="B71" t="s">
        <v>5</v>
      </c>
      <c r="C71" t="s">
        <v>111</v>
      </c>
      <c r="D71" t="s">
        <v>222</v>
      </c>
      <c r="E71" t="s">
        <v>222</v>
      </c>
      <c r="F71" t="s">
        <v>222</v>
      </c>
      <c r="G71">
        <v>2018</v>
      </c>
      <c r="H71" t="s">
        <v>222</v>
      </c>
      <c r="I71" t="s">
        <v>222</v>
      </c>
      <c r="J71" t="s">
        <v>222</v>
      </c>
      <c r="K71" t="s">
        <v>222</v>
      </c>
      <c r="L71">
        <v>3.0969808497153899</v>
      </c>
      <c r="M71">
        <v>3.0969808497153899</v>
      </c>
    </row>
    <row r="72" spans="1:13">
      <c r="A72" t="s">
        <v>221</v>
      </c>
      <c r="B72" t="s">
        <v>5</v>
      </c>
      <c r="C72" t="s">
        <v>115</v>
      </c>
      <c r="D72" t="s">
        <v>222</v>
      </c>
      <c r="E72" t="s">
        <v>222</v>
      </c>
      <c r="F72" t="s">
        <v>222</v>
      </c>
      <c r="G72">
        <v>2018</v>
      </c>
      <c r="H72" t="s">
        <v>222</v>
      </c>
      <c r="I72" t="s">
        <v>222</v>
      </c>
      <c r="J72" t="s">
        <v>222</v>
      </c>
      <c r="K72" t="s">
        <v>222</v>
      </c>
      <c r="L72">
        <v>16.327818888640099</v>
      </c>
      <c r="M72">
        <v>16.327818888640099</v>
      </c>
    </row>
    <row r="73" spans="1:13">
      <c r="A73" t="s">
        <v>221</v>
      </c>
      <c r="B73" t="s">
        <v>5</v>
      </c>
      <c r="C73" t="s">
        <v>116</v>
      </c>
      <c r="D73" t="s">
        <v>222</v>
      </c>
      <c r="E73" t="s">
        <v>222</v>
      </c>
      <c r="F73" t="s">
        <v>222</v>
      </c>
      <c r="G73">
        <v>2018</v>
      </c>
      <c r="H73" t="s">
        <v>222</v>
      </c>
      <c r="I73" t="s">
        <v>222</v>
      </c>
      <c r="J73" t="s">
        <v>222</v>
      </c>
      <c r="K73" t="s">
        <v>222</v>
      </c>
      <c r="L73">
        <v>30.732893803519399</v>
      </c>
      <c r="M73">
        <v>30.732893803519399</v>
      </c>
    </row>
    <row r="74" spans="1:13">
      <c r="A74" t="s">
        <v>221</v>
      </c>
      <c r="B74" t="s">
        <v>5</v>
      </c>
      <c r="C74" t="s">
        <v>113</v>
      </c>
      <c r="D74" t="s">
        <v>222</v>
      </c>
      <c r="E74" t="s">
        <v>222</v>
      </c>
      <c r="F74" t="s">
        <v>222</v>
      </c>
      <c r="G74">
        <v>2018</v>
      </c>
      <c r="H74" t="s">
        <v>222</v>
      </c>
      <c r="I74" t="s">
        <v>222</v>
      </c>
      <c r="J74" t="s">
        <v>222</v>
      </c>
      <c r="K74" t="s">
        <v>222</v>
      </c>
      <c r="L74">
        <v>5.5128491828853E-3</v>
      </c>
      <c r="M74">
        <v>5.5128491828853E-3</v>
      </c>
    </row>
    <row r="75" spans="1:13">
      <c r="A75" t="s">
        <v>221</v>
      </c>
      <c r="B75" t="s">
        <v>5</v>
      </c>
      <c r="C75" t="s">
        <v>118</v>
      </c>
      <c r="D75" t="s">
        <v>222</v>
      </c>
      <c r="E75" t="s">
        <v>222</v>
      </c>
      <c r="F75" t="s">
        <v>222</v>
      </c>
      <c r="G75">
        <v>2018</v>
      </c>
      <c r="H75" t="s">
        <v>222</v>
      </c>
      <c r="I75" t="s">
        <v>222</v>
      </c>
      <c r="J75" t="s">
        <v>222</v>
      </c>
      <c r="K75" t="s">
        <v>222</v>
      </c>
      <c r="L75">
        <v>113.466977915671</v>
      </c>
      <c r="M75">
        <v>113.466977915671</v>
      </c>
    </row>
    <row r="76" spans="1:13">
      <c r="A76" t="s">
        <v>221</v>
      </c>
      <c r="B76" t="s">
        <v>5</v>
      </c>
      <c r="C76" t="s">
        <v>122</v>
      </c>
      <c r="D76" t="s">
        <v>222</v>
      </c>
      <c r="E76" t="s">
        <v>222</v>
      </c>
      <c r="F76" t="s">
        <v>222</v>
      </c>
      <c r="G76">
        <v>2018</v>
      </c>
      <c r="H76" t="s">
        <v>222</v>
      </c>
      <c r="I76" t="s">
        <v>222</v>
      </c>
      <c r="J76" t="s">
        <v>222</v>
      </c>
      <c r="K76" t="s">
        <v>222</v>
      </c>
      <c r="L76">
        <v>0.52372067237410302</v>
      </c>
      <c r="M76">
        <v>0.52372067237410302</v>
      </c>
    </row>
    <row r="77" spans="1:13">
      <c r="A77" t="s">
        <v>221</v>
      </c>
      <c r="B77" t="s">
        <v>5</v>
      </c>
      <c r="C77" t="s">
        <v>117</v>
      </c>
      <c r="D77" t="s">
        <v>222</v>
      </c>
      <c r="E77" t="s">
        <v>222</v>
      </c>
      <c r="F77" t="s">
        <v>222</v>
      </c>
      <c r="G77">
        <v>2018</v>
      </c>
      <c r="H77" t="s">
        <v>222</v>
      </c>
      <c r="I77" t="s">
        <v>222</v>
      </c>
      <c r="J77" t="s">
        <v>222</v>
      </c>
      <c r="K77" t="s">
        <v>222</v>
      </c>
      <c r="L77">
        <v>503.83458498036998</v>
      </c>
      <c r="M77">
        <v>503.83458498036998</v>
      </c>
    </row>
    <row r="78" spans="1:13">
      <c r="A78" t="s">
        <v>221</v>
      </c>
      <c r="B78" t="s">
        <v>5</v>
      </c>
      <c r="C78" t="s">
        <v>114</v>
      </c>
      <c r="D78" t="s">
        <v>222</v>
      </c>
      <c r="E78" t="s">
        <v>222</v>
      </c>
      <c r="F78" t="s">
        <v>222</v>
      </c>
      <c r="G78">
        <v>2018</v>
      </c>
      <c r="H78" t="s">
        <v>222</v>
      </c>
      <c r="I78" t="s">
        <v>222</v>
      </c>
      <c r="J78" t="s">
        <v>222</v>
      </c>
      <c r="K78" t="s">
        <v>222</v>
      </c>
      <c r="L78">
        <v>15.0488378782107</v>
      </c>
      <c r="M78">
        <v>15.0488378782107</v>
      </c>
    </row>
    <row r="79" spans="1:13">
      <c r="A79" t="s">
        <v>221</v>
      </c>
      <c r="B79" t="s">
        <v>5</v>
      </c>
      <c r="C79" t="s">
        <v>119</v>
      </c>
      <c r="D79" t="s">
        <v>222</v>
      </c>
      <c r="E79" t="s">
        <v>222</v>
      </c>
      <c r="F79" t="s">
        <v>222</v>
      </c>
      <c r="G79">
        <v>2018</v>
      </c>
      <c r="H79" t="s">
        <v>222</v>
      </c>
      <c r="I79" t="s">
        <v>222</v>
      </c>
      <c r="J79" t="s">
        <v>222</v>
      </c>
      <c r="K79" t="s">
        <v>222</v>
      </c>
      <c r="L79">
        <v>2.1830882764225801</v>
      </c>
      <c r="M79">
        <v>2.1830882764225801</v>
      </c>
    </row>
    <row r="80" spans="1:13">
      <c r="A80" t="s">
        <v>221</v>
      </c>
      <c r="B80" t="s">
        <v>5</v>
      </c>
      <c r="C80" t="s">
        <v>120</v>
      </c>
      <c r="D80" t="s">
        <v>222</v>
      </c>
      <c r="E80" t="s">
        <v>222</v>
      </c>
      <c r="F80" t="s">
        <v>222</v>
      </c>
      <c r="G80">
        <v>2018</v>
      </c>
      <c r="H80" t="s">
        <v>222</v>
      </c>
      <c r="I80" t="s">
        <v>222</v>
      </c>
      <c r="J80" t="s">
        <v>222</v>
      </c>
      <c r="K80" t="s">
        <v>222</v>
      </c>
      <c r="L80">
        <v>28.445061392622002</v>
      </c>
      <c r="M80">
        <v>28.445061392622002</v>
      </c>
    </row>
    <row r="81" spans="1:13">
      <c r="A81" t="s">
        <v>221</v>
      </c>
      <c r="B81" t="s">
        <v>5</v>
      </c>
      <c r="C81" t="s">
        <v>224</v>
      </c>
      <c r="D81" t="s">
        <v>222</v>
      </c>
      <c r="E81" t="s">
        <v>222</v>
      </c>
      <c r="F81" t="s">
        <v>222</v>
      </c>
      <c r="G81">
        <v>2018</v>
      </c>
      <c r="H81" t="s">
        <v>222</v>
      </c>
      <c r="I81" t="s">
        <v>222</v>
      </c>
      <c r="J81" t="s">
        <v>222</v>
      </c>
      <c r="K81" t="s">
        <v>222</v>
      </c>
      <c r="L81">
        <v>7.2442972899999996</v>
      </c>
      <c r="M81">
        <v>7.2442972899999996</v>
      </c>
    </row>
    <row r="82" spans="1:13">
      <c r="A82" t="s">
        <v>221</v>
      </c>
      <c r="B82" t="s">
        <v>5</v>
      </c>
      <c r="C82" t="s">
        <v>121</v>
      </c>
      <c r="D82" t="s">
        <v>222</v>
      </c>
      <c r="E82" t="s">
        <v>222</v>
      </c>
      <c r="F82" t="s">
        <v>222</v>
      </c>
      <c r="G82">
        <v>2018</v>
      </c>
      <c r="H82" t="s">
        <v>222</v>
      </c>
      <c r="I82" t="s">
        <v>222</v>
      </c>
      <c r="J82" t="s">
        <v>222</v>
      </c>
      <c r="K82" t="s">
        <v>222</v>
      </c>
      <c r="L82">
        <v>3.5144413540893802</v>
      </c>
      <c r="M82">
        <v>3.5144413540893802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22"/>
  <sheetViews>
    <sheetView zoomScale="90" zoomScaleNormal="90" workbookViewId="0">
      <selection activeCell="D7" sqref="D7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300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99" t="s">
        <v>134</v>
      </c>
      <c r="T3" s="99"/>
      <c r="U3" s="99"/>
      <c r="V3" s="99"/>
    </row>
    <row r="4" spans="1:26" ht="15.75" thickBot="1">
      <c r="A4" s="43" t="s">
        <v>300</v>
      </c>
      <c r="B4" s="43"/>
      <c r="C4" s="26"/>
      <c r="D4" s="44" t="s">
        <v>37</v>
      </c>
      <c r="E4" s="100" t="s">
        <v>38</v>
      </c>
      <c r="F4" s="101"/>
      <c r="G4" s="101"/>
      <c r="H4" s="101"/>
      <c r="I4" s="101"/>
      <c r="J4" s="101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285</v>
      </c>
      <c r="T5" s="78" t="s">
        <v>286</v>
      </c>
    </row>
    <row r="6" spans="1:26" ht="15.75" thickBot="1">
      <c r="A6" s="30" t="s">
        <v>297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3">
        <v>0</v>
      </c>
      <c r="T6" s="83">
        <v>0.9</v>
      </c>
    </row>
    <row r="7" spans="1:26" ht="15.75" thickBot="1">
      <c r="A7" s="49" t="s">
        <v>298</v>
      </c>
      <c r="B7" s="49" t="s">
        <v>125</v>
      </c>
      <c r="C7" s="23"/>
      <c r="D7" s="52">
        <f ca="1">SharesElab!C81</f>
        <v>0.22769731028135179</v>
      </c>
      <c r="E7" s="46">
        <f t="shared" ref="E7:E8" ca="1" si="0">IF($D7=0,"",MAX($D7*(1-$S$4)^($E$5-$D$5),S7))</f>
        <v>0.20492757925321661</v>
      </c>
      <c r="F7" s="46">
        <f t="shared" ref="F7:F8" ca="1" si="1">IF($D7=0,"",MAX($D7*(1-$S$4)^($F$5-$D$5),S7))</f>
        <v>0.18443482132789496</v>
      </c>
      <c r="G7" s="46">
        <f t="shared" ref="G7:G8" ca="1" si="2">IF($D7=0,"",MAX($D7*(1-$S$4)^($G$5-$D$5),S7))</f>
        <v>0.10890691764590872</v>
      </c>
      <c r="H7" s="46">
        <f t="shared" ref="H7:H8" ca="1" si="3">IF($D7=0,"",MAX($D7*(1-$S$4)^($H$5-$D$5),S7))</f>
        <v>6.4308445800732653E-2</v>
      </c>
      <c r="I7" s="46">
        <f t="shared" ref="I7:I8" ca="1" si="4">IF($D7=0,"",MAX($D7*(1-$S$4)^($I$5-$D$5),S7))</f>
        <v>7.8184057023720274E-3</v>
      </c>
      <c r="J7" s="46">
        <f t="shared" ref="J7:J8" ca="1" si="5">IF($D7=0,"",MAX($D7*(1-$S$4)^($J$5-$D$5),S7))</f>
        <v>9.5053560952622232E-4</v>
      </c>
      <c r="K7" s="23"/>
      <c r="L7" s="47">
        <f t="shared" ref="L7:L8" ca="1" si="6">IF($D7=0,"",MIN($D7*(1+$S$4)^($L$5-$D$5),T7))</f>
        <v>0.25046704130948699</v>
      </c>
      <c r="M7" s="47">
        <f t="shared" ref="M7:M8" ca="1" si="7">IF($D7=0,"",MIN($D7*(1+$S$4)^($M$5-$D$5),T7))</f>
        <v>0.27551374544043572</v>
      </c>
      <c r="N7" s="47">
        <f t="shared" ref="N7:N8" ca="1" si="8">IF($D7=0,"",MIN($D7*(1+$S$4)^($N$5-$D$5),T7))</f>
        <v>0.4</v>
      </c>
      <c r="O7" s="47">
        <f t="shared" ref="O7:O8" ca="1" si="9">IF($D7=0,"",MIN($D7*(1+$S$4)^($O$5-$D$5),T7))</f>
        <v>0.4</v>
      </c>
      <c r="P7" s="47">
        <f t="shared" ref="P7:P8" ca="1" si="10">IF($D7=0,"",MIN($D7*(1+$S$4)^($P$5-$D$5),T7))</f>
        <v>0.4</v>
      </c>
      <c r="Q7" s="47">
        <f t="shared" ref="Q7:Q8" ca="1" si="11">IF($D7=0,"",MIN($D7*(1+$S$4)^($Q$5-$D$5),T7))</f>
        <v>0.4</v>
      </c>
      <c r="S7" s="83">
        <v>0</v>
      </c>
      <c r="T7" s="83">
        <v>0.4</v>
      </c>
      <c r="Y7" s="102" t="s">
        <v>289</v>
      </c>
      <c r="Z7" s="102"/>
    </row>
    <row r="8" spans="1:26" ht="15.75" thickBot="1">
      <c r="A8" s="49" t="s">
        <v>299</v>
      </c>
      <c r="B8" s="49" t="s">
        <v>123</v>
      </c>
      <c r="C8" s="23"/>
      <c r="D8" s="52">
        <f ca="1">SharesElab!C82</f>
        <v>1.3422788949385622E-2</v>
      </c>
      <c r="E8" s="46">
        <f t="shared" ca="1" si="0"/>
        <v>1.2080510054447061E-2</v>
      </c>
      <c r="F8" s="46">
        <f t="shared" ca="1" si="1"/>
        <v>1.0872459049002355E-2</v>
      </c>
      <c r="G8" s="46">
        <f t="shared" ca="1" si="2"/>
        <v>6.4200783438454019E-3</v>
      </c>
      <c r="H8" s="46">
        <f t="shared" ca="1" si="3"/>
        <v>3.7909920612572722E-3</v>
      </c>
      <c r="I8" s="46">
        <f t="shared" ca="1" si="4"/>
        <v>4.6089613238706613E-4</v>
      </c>
      <c r="J8" s="46">
        <f t="shared" ca="1" si="5"/>
        <v>5.6034209889351693E-5</v>
      </c>
      <c r="K8" s="23"/>
      <c r="L8" s="47">
        <f t="shared" ca="1" si="6"/>
        <v>1.4765067844324185E-2</v>
      </c>
      <c r="M8" s="47">
        <f t="shared" ca="1" si="7"/>
        <v>1.6241574628756604E-2</v>
      </c>
      <c r="N8" s="47">
        <f t="shared" ca="1" si="8"/>
        <v>2.6157218355358811E-2</v>
      </c>
      <c r="O8" s="47">
        <f t="shared" ca="1" si="9"/>
        <v>4.2126461733488926E-2</v>
      </c>
      <c r="P8" s="47">
        <f t="shared" ca="1" si="10"/>
        <v>0.1</v>
      </c>
      <c r="Q8" s="47">
        <f t="shared" ca="1" si="11"/>
        <v>0.1</v>
      </c>
      <c r="S8" s="83">
        <v>0</v>
      </c>
      <c r="T8" s="83">
        <v>0.1</v>
      </c>
      <c r="Y8" s="78" t="s">
        <v>287</v>
      </c>
      <c r="Z8" s="85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301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296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283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7" t="s">
        <v>295</v>
      </c>
    </row>
    <row r="20" spans="1:26" s="23" customFormat="1" ht="15">
      <c r="A20" s="23" t="s">
        <v>205</v>
      </c>
      <c r="B20" s="23" t="s">
        <v>302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306</v>
      </c>
      <c r="Z20" s="86" t="s">
        <v>294</v>
      </c>
    </row>
    <row r="21" spans="1:26" s="23" customFormat="1" ht="15">
      <c r="A21" s="23" t="s">
        <v>207</v>
      </c>
      <c r="B21" s="23" t="s">
        <v>302</v>
      </c>
      <c r="C21" s="26"/>
      <c r="D21" s="23" t="str">
        <f>IF(Z21="","UC-UP_"&amp;A7,"\I: DISABLED")</f>
        <v>UC-UP_R-RSDCK_GAS_X0</v>
      </c>
      <c r="E21" s="79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ca="1" si="14"/>
        <v>-0.25046704130948699</v>
      </c>
      <c r="K21" s="34">
        <f t="shared" ca="1" si="14"/>
        <v>-0.27551374544043572</v>
      </c>
      <c r="L21" s="34">
        <f t="shared" ca="1" si="14"/>
        <v>-0.4</v>
      </c>
      <c r="M21" s="34">
        <f t="shared" ca="1" si="14"/>
        <v>-0.4</v>
      </c>
      <c r="N21" s="34">
        <f t="shared" ca="1" si="14"/>
        <v>-0.4</v>
      </c>
      <c r="O21" s="34">
        <f t="shared" ca="1" si="14"/>
        <v>-0.4</v>
      </c>
      <c r="P21" s="24">
        <v>0</v>
      </c>
      <c r="Q21" s="24">
        <v>5</v>
      </c>
      <c r="R21" s="23" t="s">
        <v>307</v>
      </c>
      <c r="Z21" s="86"/>
    </row>
    <row r="22" spans="1:26" s="23" customFormat="1" ht="15">
      <c r="A22" s="23" t="s">
        <v>204</v>
      </c>
      <c r="B22" s="23" t="s">
        <v>302</v>
      </c>
      <c r="C22" s="26"/>
      <c r="D22" s="23" t="str">
        <f>IF(Z22="","UC-UP_"&amp;A8,"\I: DISABLED")</f>
        <v>UC-UP_R-RSDCK_LPG_X0</v>
      </c>
      <c r="E22" s="79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ca="1" si="14"/>
        <v>-1.4765067844324185E-2</v>
      </c>
      <c r="K22" s="34">
        <f t="shared" ca="1" si="14"/>
        <v>-1.6241574628756604E-2</v>
      </c>
      <c r="L22" s="34">
        <f t="shared" ca="1" si="14"/>
        <v>-2.6157218355358811E-2</v>
      </c>
      <c r="M22" s="34">
        <f t="shared" ca="1" si="14"/>
        <v>-4.2126461733488926E-2</v>
      </c>
      <c r="N22" s="34">
        <f t="shared" ca="1" si="14"/>
        <v>-0.1</v>
      </c>
      <c r="O22" s="34">
        <f t="shared" ca="1" si="14"/>
        <v>-0.1</v>
      </c>
      <c r="P22" s="24">
        <v>0</v>
      </c>
      <c r="Q22" s="24">
        <v>5</v>
      </c>
      <c r="R22" s="23" t="s">
        <v>308</v>
      </c>
      <c r="Z22" s="86"/>
    </row>
  </sheetData>
  <mergeCells count="3">
    <mergeCell ref="S3:V3"/>
    <mergeCell ref="E4:J4"/>
    <mergeCell ref="Y7:Z7"/>
  </mergeCells>
  <conditionalFormatting sqref="D20">
    <cfRule type="containsText" dxfId="33" priority="8" operator="containsText" text="\I: DISABLED">
      <formula>NOT(ISERROR(SEARCH("\I: DISABLED",D20)))</formula>
    </cfRule>
  </conditionalFormatting>
  <conditionalFormatting sqref="D21:D22">
    <cfRule type="containsText" dxfId="32" priority="7" operator="containsText" text="\I: DISABLED">
      <formula>NOT(ISERROR(SEARCH("\I: DISABLED",D21)))</formula>
    </cfRule>
  </conditionalFormatting>
  <conditionalFormatting sqref="E20">
    <cfRule type="containsText" dxfId="31" priority="4" operator="containsText" text="\I: DISABLED">
      <formula>NOT(ISERROR(SEARCH("\I: DISABLED",E20)))</formula>
    </cfRule>
  </conditionalFormatting>
  <conditionalFormatting sqref="E21:E22">
    <cfRule type="containsText" dxfId="30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104"/>
  <sheetViews>
    <sheetView tabSelected="1" topLeftCell="A54" zoomScale="80" zoomScaleNormal="80" workbookViewId="0">
      <selection activeCell="G84" sqref="G84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6" width="8.855468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201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99" t="s">
        <v>134</v>
      </c>
      <c r="T3" s="99"/>
      <c r="U3" s="99"/>
      <c r="V3" s="99"/>
    </row>
    <row r="4" spans="1:26" ht="15.75" thickBot="1">
      <c r="A4" s="43" t="s">
        <v>32</v>
      </c>
      <c r="B4" s="43"/>
      <c r="C4" s="26"/>
      <c r="D4" s="44" t="s">
        <v>37</v>
      </c>
      <c r="E4" s="100" t="s">
        <v>38</v>
      </c>
      <c r="F4" s="101"/>
      <c r="G4" s="101"/>
      <c r="H4" s="101"/>
      <c r="I4" s="101"/>
      <c r="J4" s="101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285</v>
      </c>
      <c r="T5" s="78" t="s">
        <v>286</v>
      </c>
    </row>
    <row r="6" spans="1:26" ht="15.75" thickBot="1">
      <c r="A6" s="30" t="s">
        <v>48</v>
      </c>
      <c r="B6" s="30" t="s">
        <v>131</v>
      </c>
      <c r="C6" s="23"/>
      <c r="D6" s="52">
        <f ca="1">SUMIF(SharesElab!$B$2:$B$79,Apt_RSD_share!$A6,SharesElab!C$2:C$79)+D15*Z8</f>
        <v>2.8518889521266317E-2</v>
      </c>
      <c r="E6" s="46">
        <f ca="1">IF($D6=0,"",MAX($D6*(1-$S$4)^($E$5-$D$5),S6))</f>
        <v>2.5667000569139686E-2</v>
      </c>
      <c r="F6" s="46">
        <f ca="1">IF($D6=0,"",MAX($D6*(1-$S$4)^($F$5-$D$5),S6))</f>
        <v>2.3100300512225717E-2</v>
      </c>
      <c r="G6" s="46">
        <f ca="1">IF($D6=0,"",MAX($D6*(1-$S$4)^($G$5-$D$5),S6))</f>
        <v>1.3640496449464167E-2</v>
      </c>
      <c r="H6" s="46">
        <f ca="1">IF($D6=0,"",MAX($D6*(1-$S$4)^($H$5-$D$5),S6))</f>
        <v>8.0545767484440992E-3</v>
      </c>
      <c r="I6" s="46">
        <f ca="1">IF($D6=0,"",MAX($D6*(1-$S$4)^($I$5-$D$5),S6))</f>
        <v>9.7924849521881978E-4</v>
      </c>
      <c r="J6" s="46">
        <f ca="1">IF($D6=0,"",MAX($D6*(1-$S$4)^($J$5-$D$5),S6))</f>
        <v>1.1905375606155332E-4</v>
      </c>
      <c r="K6" s="23"/>
      <c r="L6" s="47">
        <f ca="1">IF($D6=0,"",MIN($D6*(1+$S$4)^($L$5-$D$5),T6))</f>
        <v>3.1370778473392952E-2</v>
      </c>
      <c r="M6" s="47">
        <f ca="1">IF($D6=0,"",MIN($D6*(1+$S$4)^($M$5-$D$5),T6))</f>
        <v>3.450785632073225E-2</v>
      </c>
      <c r="N6" s="47">
        <f ca="1">IF($D6=0,"",MIN($D6*(1+$S$4)^($N$5-$D$5),T6))</f>
        <v>5.557524768310252E-2</v>
      </c>
      <c r="O6" s="47">
        <f ca="1">IF($D6=0,"",MIN($D6*(1+$S$4)^($O$5-$D$5),T6))</f>
        <v>8.950449214611346E-2</v>
      </c>
      <c r="P6" s="47">
        <f ca="1">IF($D6=0,"",MIN($D6*(1+$S$4)^($P$5-$D$5),T6))</f>
        <v>0.60214146637739263</v>
      </c>
      <c r="Q6" s="47">
        <f ca="1">IF($D6=0,"",MIN($D6*(1+$S$4)^($Q$5-$D$5),T6))</f>
        <v>0.9</v>
      </c>
      <c r="S6" s="83">
        <v>0</v>
      </c>
      <c r="T6" s="83">
        <v>0.9</v>
      </c>
    </row>
    <row r="7" spans="1:26" ht="15.75" thickBot="1">
      <c r="A7" s="49" t="s">
        <v>49</v>
      </c>
      <c r="B7" s="49" t="s">
        <v>132</v>
      </c>
      <c r="C7" s="23"/>
      <c r="D7" s="52">
        <f ca="1">SUMIF(SharesElab!$B$2:$B$79,Apt_RSD_share!$A7,SharesElab!C$2:C$79)</f>
        <v>6.0216666124813958E-6</v>
      </c>
      <c r="E7" s="46">
        <f t="shared" ref="E7:E18" ca="1" si="0">IF($D7=0,"",MAX($D7*(1-$S$4)^($E$5-$D$5),S7))</f>
        <v>5.4194999512332567E-6</v>
      </c>
      <c r="F7" s="46">
        <f t="shared" ref="F7:F18" ca="1" si="1">IF($D7=0,"",MAX($D7*(1-$S$4)^($F$5-$D$5),S7))</f>
        <v>4.8775499561099312E-6</v>
      </c>
      <c r="G7" s="46">
        <f t="shared" ref="G7:G18" ca="1" si="2">IF($D7=0,"",MAX($D7*(1-$S$4)^($G$5-$D$5),S7))</f>
        <v>2.8801444735833537E-6</v>
      </c>
      <c r="H7" s="46">
        <f t="shared" ref="H7:H18" ca="1" si="3">IF($D7=0,"",MAX($D7*(1-$S$4)^($H$5-$D$5),S7))</f>
        <v>1.7006965102062351E-6</v>
      </c>
      <c r="I7" s="46">
        <f t="shared" ref="I7:I18" ca="1" si="4">IF($D7=0,"",MAX($D7*(1-$S$4)^($I$5-$D$5),S7))</f>
        <v>2.0676499218473025E-7</v>
      </c>
      <c r="J7" s="46">
        <f t="shared" ref="J7:J18" ca="1" si="5">IF($D7=0,"",MAX($D7*(1-$S$4)^($J$5-$D$5),S7))</f>
        <v>2.5137796036264734E-8</v>
      </c>
      <c r="K7" s="23"/>
      <c r="L7" s="47">
        <f t="shared" ref="L7:L18" ca="1" si="6">IF($D7=0,"",MIN($D7*(1+$S$4)^($L$5-$D$5),T7))</f>
        <v>6.6238332737295358E-6</v>
      </c>
      <c r="M7" s="47">
        <f t="shared" ref="M7:M18" ca="1" si="7">IF($D7=0,"",MIN($D7*(1+$S$4)^($M$5-$D$5),T7))</f>
        <v>7.2862166011024903E-6</v>
      </c>
      <c r="N7" s="47">
        <f t="shared" ref="N7:N18" ca="1" si="8">IF($D7=0,"",MIN($D7*(1+$S$4)^($N$5-$D$5),T7))</f>
        <v>1.1734524698241576E-5</v>
      </c>
      <c r="O7" s="47">
        <f t="shared" ref="O7:O18" ca="1" si="9">IF($D7=0,"",MIN($D7*(1+$S$4)^($O$5-$D$5),T7))</f>
        <v>1.8898569371765045E-5</v>
      </c>
      <c r="P7" s="47">
        <f t="shared" ref="P7:P18" ca="1" si="10">IF($D7=0,"",MIN($D7*(1+$S$4)^($P$5-$D$5),T7))</f>
        <v>1.2714012449087587E-4</v>
      </c>
      <c r="Q7" s="47">
        <f t="shared" ref="Q7:Q18" ca="1" si="11">IF($D7=0,"",MIN($D7*(1+$S$4)^($Q$5-$D$5),T7))</f>
        <v>8.5533518106961897E-4</v>
      </c>
      <c r="S7" s="83">
        <v>0</v>
      </c>
      <c r="T7" s="83">
        <v>0.9</v>
      </c>
      <c r="Y7" s="102" t="s">
        <v>289</v>
      </c>
      <c r="Z7" s="102"/>
    </row>
    <row r="8" spans="1:26" ht="15.75" thickBot="1">
      <c r="A8" s="49" t="s">
        <v>50</v>
      </c>
      <c r="B8" s="49" t="s">
        <v>133</v>
      </c>
      <c r="C8" s="23"/>
      <c r="D8" s="52">
        <f ca="1">SUMIF(SharesElab!$B$2:$B$79,Apt_RSD_share!$A8,SharesElab!C$2:C$79)</f>
        <v>4.3197034522822084E-9</v>
      </c>
      <c r="E8" s="46">
        <f t="shared" ca="1" si="0"/>
        <v>3.8877331070539877E-9</v>
      </c>
      <c r="F8" s="46">
        <f t="shared" ca="1" si="1"/>
        <v>3.4989597963485891E-9</v>
      </c>
      <c r="G8" s="46">
        <f t="shared" ca="1" si="2"/>
        <v>2.0661007701458787E-9</v>
      </c>
      <c r="H8" s="46">
        <f t="shared" ca="1" si="3"/>
        <v>1.2200118437634403E-9</v>
      </c>
      <c r="I8" s="46">
        <f t="shared" ca="1" si="4"/>
        <v>1.4832495852563152E-10</v>
      </c>
      <c r="J8" s="46">
        <f t="shared" ca="1" si="5"/>
        <v>1.8032852249831237E-11</v>
      </c>
      <c r="K8" s="23"/>
      <c r="L8" s="47">
        <f t="shared" ca="1" si="6"/>
        <v>4.7516737975104299E-9</v>
      </c>
      <c r="M8" s="47">
        <f t="shared" ca="1" si="7"/>
        <v>5.2268411772614726E-9</v>
      </c>
      <c r="N8" s="47">
        <f t="shared" ca="1" si="8"/>
        <v>8.4178799843913792E-9</v>
      </c>
      <c r="O8" s="47">
        <f t="shared" ca="1" si="9"/>
        <v>1.3557079893662163E-8</v>
      </c>
      <c r="P8" s="47">
        <f t="shared" ca="1" si="10"/>
        <v>9.1205254297615425E-8</v>
      </c>
      <c r="Q8" s="47">
        <f t="shared" ca="1" si="11"/>
        <v>6.1358334366543721E-7</v>
      </c>
      <c r="S8" s="83">
        <v>0</v>
      </c>
      <c r="T8" s="83">
        <v>0.9</v>
      </c>
      <c r="Y8" s="78" t="s">
        <v>287</v>
      </c>
      <c r="Z8" s="85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 ca="1">SUMIF(SharesElab!$B$2:$B$79,Apt_RSD_share!$A9,SharesElab!C$2:C$79)</f>
        <v>1.9736628406463497E-2</v>
      </c>
      <c r="E9" s="46">
        <f t="shared" ca="1" si="0"/>
        <v>1.7762965565817149E-2</v>
      </c>
      <c r="F9" s="46">
        <f t="shared" ca="1" si="1"/>
        <v>1.5986669009235434E-2</v>
      </c>
      <c r="G9" s="46">
        <f t="shared" ca="1" si="2"/>
        <v>9.4399681832634339E-3</v>
      </c>
      <c r="H9" s="46">
        <f t="shared" ca="1" si="3"/>
        <v>5.5742068125352266E-3</v>
      </c>
      <c r="I9" s="46">
        <f t="shared" ca="1" si="4"/>
        <v>6.7769341626399413E-4</v>
      </c>
      <c r="J9" s="46">
        <f t="shared" ca="1" si="5"/>
        <v>8.2391698387430587E-5</v>
      </c>
      <c r="K9" s="23"/>
      <c r="L9" s="47">
        <f t="shared" ca="1" si="6"/>
        <v>2.171029124710985E-2</v>
      </c>
      <c r="M9" s="47">
        <f t="shared" ca="1" si="7"/>
        <v>2.3881320371820836E-2</v>
      </c>
      <c r="N9" s="47">
        <f t="shared" ca="1" si="8"/>
        <v>3.8461105272021193E-2</v>
      </c>
      <c r="O9" s="47">
        <f t="shared" ca="1" si="9"/>
        <v>6.1941994651642865E-2</v>
      </c>
      <c r="P9" s="47">
        <f t="shared" ca="1" si="10"/>
        <v>0.41671476588005452</v>
      </c>
      <c r="Q9" s="47">
        <f t="shared" ca="1" si="11"/>
        <v>0.9</v>
      </c>
      <c r="S9" s="83">
        <v>0</v>
      </c>
      <c r="T9" s="83">
        <v>0.9</v>
      </c>
      <c r="Y9" s="78" t="s">
        <v>288</v>
      </c>
      <c r="Z9" s="85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 ca="1">SUMIF(SharesElab!$B$2:$B$79,Apt_RSD_share!$A10,SharesElab!C$2:C$79)</f>
        <v>0.22978151397491359</v>
      </c>
      <c r="E10" s="46">
        <f t="shared" ca="1" si="0"/>
        <v>0.20680336257742224</v>
      </c>
      <c r="F10" s="46">
        <f t="shared" ca="1" si="1"/>
        <v>0.18612302631968003</v>
      </c>
      <c r="G10" s="46">
        <f t="shared" ca="1" si="2"/>
        <v>0.10990378581150788</v>
      </c>
      <c r="H10" s="46">
        <f t="shared" ca="1" si="3"/>
        <v>6.489708648383731E-2</v>
      </c>
      <c r="I10" s="46">
        <f t="shared" ca="1" si="4"/>
        <v>7.8899706673797986E-3</v>
      </c>
      <c r="J10" s="46">
        <f t="shared" ca="1" si="5"/>
        <v>9.5923623855775821E-4</v>
      </c>
      <c r="K10" s="23"/>
      <c r="L10" s="47">
        <f t="shared" ca="1" si="6"/>
        <v>0.25275966537240496</v>
      </c>
      <c r="M10" s="47">
        <f t="shared" ca="1" si="7"/>
        <v>0.27803563190964548</v>
      </c>
      <c r="N10" s="47">
        <f t="shared" ca="1" si="8"/>
        <v>0.44777916554680336</v>
      </c>
      <c r="O10" s="47">
        <f t="shared" ca="1" si="9"/>
        <v>0.72115282390478241</v>
      </c>
      <c r="P10" s="47">
        <f t="shared" ca="1" si="10"/>
        <v>0.9</v>
      </c>
      <c r="Q10" s="47">
        <f t="shared" ca="1" si="11"/>
        <v>0.9</v>
      </c>
      <c r="S10" s="83">
        <v>0</v>
      </c>
      <c r="T10" s="83">
        <v>0.9</v>
      </c>
      <c r="Y10" s="78" t="s">
        <v>291</v>
      </c>
      <c r="Z10" s="85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 ca="1">SUMIF(SharesElab!$B$2:$B$79,Apt_RSD_share!$A11,SharesElab!C$2:C$79)</f>
        <v>0.25152956634185192</v>
      </c>
      <c r="E11" s="46">
        <f t="shared" ca="1" si="0"/>
        <v>0.22637660970766674</v>
      </c>
      <c r="F11" s="46">
        <f t="shared" ca="1" si="1"/>
        <v>0.20373894873690007</v>
      </c>
      <c r="G11" s="46">
        <f t="shared" ca="1" si="2"/>
        <v>0.12030581183965215</v>
      </c>
      <c r="H11" s="46">
        <f t="shared" ca="1" si="3"/>
        <v>7.1039378833196221E-2</v>
      </c>
      <c r="I11" s="46">
        <f t="shared" ca="1" si="4"/>
        <v>8.6367300227321048E-3</v>
      </c>
      <c r="J11" s="46">
        <f t="shared" ca="1" si="5"/>
        <v>1.0500247427657017E-3</v>
      </c>
      <c r="K11" s="23"/>
      <c r="L11" s="47">
        <f t="shared" ca="1" si="6"/>
        <v>0.27668252297603713</v>
      </c>
      <c r="M11" s="47">
        <f t="shared" ca="1" si="7"/>
        <v>0.30435077527364085</v>
      </c>
      <c r="N11" s="47">
        <f t="shared" ca="1" si="8"/>
        <v>0.49015996708595155</v>
      </c>
      <c r="O11" s="47">
        <f t="shared" ca="1" si="9"/>
        <v>0.78940752859159602</v>
      </c>
      <c r="P11" s="47">
        <f t="shared" ca="1" si="10"/>
        <v>0.9</v>
      </c>
      <c r="Q11" s="47">
        <f t="shared" ca="1" si="11"/>
        <v>0.9</v>
      </c>
      <c r="S11" s="92">
        <f>S10</f>
        <v>0</v>
      </c>
      <c r="T11" s="92">
        <f>T10</f>
        <v>0.9</v>
      </c>
    </row>
    <row r="12" spans="1:26" ht="15.75" thickBot="1">
      <c r="A12" s="49" t="s">
        <v>54</v>
      </c>
      <c r="B12" s="49" t="s">
        <v>124</v>
      </c>
      <c r="C12" s="23"/>
      <c r="D12" s="52">
        <f ca="1">SUMIF(SharesElab!$B$2:$B$79,Apt_RSD_share!$A12,SharesElab!C$2:C$79)</f>
        <v>6.5760316081329304E-2</v>
      </c>
      <c r="E12" s="46">
        <f t="shared" ca="1" si="0"/>
        <v>5.9184284473196375E-2</v>
      </c>
      <c r="F12" s="46">
        <f t="shared" ca="1" si="1"/>
        <v>5.3265856025876739E-2</v>
      </c>
      <c r="G12" s="46">
        <f t="shared" ca="1" si="2"/>
        <v>3.1452955324719964E-2</v>
      </c>
      <c r="H12" s="46">
        <f t="shared" ca="1" si="3"/>
        <v>1.8572655589693895E-2</v>
      </c>
      <c r="I12" s="46">
        <f t="shared" ca="1" si="4"/>
        <v>2.2580013334578229E-3</v>
      </c>
      <c r="J12" s="46">
        <f t="shared" ca="1" si="5"/>
        <v>2.7452024818284688E-4</v>
      </c>
      <c r="K12" s="23"/>
      <c r="L12" s="47">
        <f t="shared" ca="1" si="6"/>
        <v>7.2336347689462246E-2</v>
      </c>
      <c r="M12" s="47">
        <f t="shared" ca="1" si="7"/>
        <v>7.9569982458408475E-2</v>
      </c>
      <c r="N12" s="47">
        <f t="shared" ca="1" si="8"/>
        <v>0.12814825244909148</v>
      </c>
      <c r="O12" s="47">
        <f t="shared" ca="1" si="9"/>
        <v>0.20638404205178637</v>
      </c>
      <c r="P12" s="47">
        <f t="shared" ca="1" si="10"/>
        <v>0.9</v>
      </c>
      <c r="Q12" s="47">
        <f t="shared" ca="1" si="11"/>
        <v>0.9</v>
      </c>
      <c r="S12" s="83">
        <v>0</v>
      </c>
      <c r="T12" s="83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 ca="1">SUMIF(SharesElab!$B$2:$B$79,Apt_RSD_share!$A13,SharesElab!C$2:C$79)</f>
        <v>0.29220185817808386</v>
      </c>
      <c r="E13" s="46">
        <f t="shared" ca="1" si="0"/>
        <v>0.26298167236027548</v>
      </c>
      <c r="F13" s="46">
        <f t="shared" ca="1" si="1"/>
        <v>0.23668350512424793</v>
      </c>
      <c r="G13" s="46">
        <f t="shared" ca="1" si="2"/>
        <v>0.13975924294081721</v>
      </c>
      <c r="H13" s="46">
        <f t="shared" ca="1" si="3"/>
        <v>8.2526435364123171E-2</v>
      </c>
      <c r="I13" s="46">
        <f t="shared" ca="1" si="4"/>
        <v>1.0033287926854954E-2</v>
      </c>
      <c r="J13" s="46">
        <f t="shared" ca="1" si="5"/>
        <v>1.2198135806909751E-3</v>
      </c>
      <c r="K13" s="23"/>
      <c r="L13" s="47">
        <f t="shared" ca="1" si="6"/>
        <v>0.32142204399589225</v>
      </c>
      <c r="M13" s="47">
        <f t="shared" ca="1" si="7"/>
        <v>0.35356424839548151</v>
      </c>
      <c r="N13" s="47">
        <f t="shared" ca="1" si="8"/>
        <v>0.56941875768340722</v>
      </c>
      <c r="O13" s="47">
        <f t="shared" ca="1" si="9"/>
        <v>0.9</v>
      </c>
      <c r="P13" s="47">
        <f t="shared" ca="1" si="10"/>
        <v>0.9</v>
      </c>
      <c r="Q13" s="47">
        <f t="shared" ca="1" si="11"/>
        <v>0.9</v>
      </c>
      <c r="S13" s="83">
        <v>0</v>
      </c>
      <c r="T13" s="83">
        <v>0.9</v>
      </c>
    </row>
    <row r="14" spans="1:26" ht="15.75" thickBot="1">
      <c r="A14" s="49" t="s">
        <v>56</v>
      </c>
      <c r="B14" s="49" t="s">
        <v>126</v>
      </c>
      <c r="C14" s="23"/>
      <c r="D14" s="52">
        <f ca="1">SUMIF(SharesElab!$B$2:$B$79,Apt_RSD_share!$A14,SharesElab!C$2:C$79)+D15*Z9</f>
        <v>1.0636381907825327E-2</v>
      </c>
      <c r="E14" s="46">
        <f t="shared" ca="1" si="0"/>
        <v>9.5727437170427948E-3</v>
      </c>
      <c r="F14" s="46">
        <f t="shared" ca="1" si="1"/>
        <v>8.6154693453385153E-3</v>
      </c>
      <c r="G14" s="46">
        <f t="shared" ca="1" si="2"/>
        <v>5.0873484937289416E-3</v>
      </c>
      <c r="H14" s="46">
        <f t="shared" ca="1" si="3"/>
        <v>3.0040284120620036E-3</v>
      </c>
      <c r="I14" s="46">
        <f t="shared" ca="1" si="4"/>
        <v>3.6521972463351889E-4</v>
      </c>
      <c r="J14" s="46">
        <f t="shared" ca="1" si="5"/>
        <v>4.44021923114322E-5</v>
      </c>
      <c r="K14" s="23"/>
      <c r="L14" s="47">
        <f t="shared" ca="1" si="6"/>
        <v>1.1700020098607862E-2</v>
      </c>
      <c r="M14" s="47">
        <f t="shared" ca="1" si="7"/>
        <v>1.2870022108468647E-2</v>
      </c>
      <c r="N14" s="47">
        <f t="shared" ca="1" si="8"/>
        <v>2.0727299305909851E-2</v>
      </c>
      <c r="O14" s="47">
        <f t="shared" ca="1" si="9"/>
        <v>3.3381522805160886E-2</v>
      </c>
      <c r="P14" s="47">
        <f t="shared" ca="1" si="10"/>
        <v>0.22457419298013151</v>
      </c>
      <c r="Q14" s="47">
        <f t="shared" ca="1" si="11"/>
        <v>0.9</v>
      </c>
      <c r="S14" s="83">
        <v>0</v>
      </c>
      <c r="T14" s="83">
        <v>0.9</v>
      </c>
    </row>
    <row r="15" spans="1:26" ht="15.75" thickBot="1">
      <c r="A15" s="49" t="s">
        <v>57</v>
      </c>
      <c r="B15" s="49" t="s">
        <v>127</v>
      </c>
      <c r="C15" s="23"/>
      <c r="D15" s="52">
        <f ca="1">SUMIF(SharesElab!$B$2:$B$79,Apt_RSD_share!$A15,SharesElab!C$2:C$79)</f>
        <v>1.3664060800198583E-2</v>
      </c>
      <c r="E15" s="46">
        <f t="shared" ca="1" si="0"/>
        <v>1.2297654720178726E-2</v>
      </c>
      <c r="F15" s="46">
        <f t="shared" ca="1" si="1"/>
        <v>1.1067889248160854E-2</v>
      </c>
      <c r="G15" s="46">
        <f t="shared" ca="1" si="2"/>
        <v>6.5354779221465037E-3</v>
      </c>
      <c r="H15" s="46">
        <f t="shared" ca="1" si="3"/>
        <v>3.8591343582482901E-3</v>
      </c>
      <c r="I15" s="46">
        <f t="shared" ca="1" si="4"/>
        <v>4.6918064489135107E-4</v>
      </c>
      <c r="J15" s="46">
        <f t="shared" ca="1" si="5"/>
        <v>5.7041413204536401E-5</v>
      </c>
      <c r="K15" s="23"/>
      <c r="L15" s="47">
        <f t="shared" ca="1" si="6"/>
        <v>1.5030466880218443E-2</v>
      </c>
      <c r="M15" s="47">
        <f t="shared" ca="1" si="7"/>
        <v>1.6533513568240288E-2</v>
      </c>
      <c r="N15" s="47">
        <f t="shared" ca="1" si="8"/>
        <v>2.6627388936786678E-2</v>
      </c>
      <c r="O15" s="47">
        <f t="shared" ca="1" si="9"/>
        <v>4.2883676156584324E-2</v>
      </c>
      <c r="P15" s="47">
        <f t="shared" ca="1" si="10"/>
        <v>0.28849992917031686</v>
      </c>
      <c r="Q15" s="47">
        <f t="shared" ca="1" si="11"/>
        <v>0.9</v>
      </c>
      <c r="S15" s="83">
        <v>0</v>
      </c>
      <c r="T15" s="83">
        <v>0.9</v>
      </c>
    </row>
    <row r="16" spans="1:26" ht="15.75" thickBot="1">
      <c r="A16" s="49" t="s">
        <v>58</v>
      </c>
      <c r="B16" s="49" t="s">
        <v>128</v>
      </c>
      <c r="C16" s="23"/>
      <c r="D16" s="52">
        <f ca="1">SUMIF(SharesElab!$B$2:$B$79,Apt_RSD_share!$A16,SharesElab!C$2:C$79)+D15*Z10</f>
        <v>2.3279004737369832E-3</v>
      </c>
      <c r="E16" s="46">
        <f t="shared" ca="1" si="0"/>
        <v>2.0951104263632848E-3</v>
      </c>
      <c r="F16" s="46">
        <f t="shared" ca="1" si="1"/>
        <v>1.8855993837269564E-3</v>
      </c>
      <c r="G16" s="46">
        <f t="shared" ca="1" si="2"/>
        <v>1.1134275800969307E-3</v>
      </c>
      <c r="H16" s="46">
        <f t="shared" ca="1" si="3"/>
        <v>6.5746785177143682E-4</v>
      </c>
      <c r="I16" s="46">
        <f t="shared" ca="1" si="4"/>
        <v>7.993274191921967E-5</v>
      </c>
      <c r="J16" s="46">
        <f t="shared" ca="1" si="5"/>
        <v>9.7179553547900984E-6</v>
      </c>
      <c r="K16" s="23"/>
      <c r="L16" s="47">
        <f t="shared" ca="1" si="6"/>
        <v>2.5606905211106815E-3</v>
      </c>
      <c r="M16" s="47">
        <f t="shared" ca="1" si="7"/>
        <v>2.8167595732217499E-3</v>
      </c>
      <c r="N16" s="47">
        <f t="shared" ca="1" si="8"/>
        <v>4.5364194602693624E-3</v>
      </c>
      <c r="O16" s="47">
        <f t="shared" ca="1" si="9"/>
        <v>7.3059489049584134E-3</v>
      </c>
      <c r="P16" s="47">
        <f t="shared" ca="1" si="10"/>
        <v>4.9150770887883215E-2</v>
      </c>
      <c r="Q16" s="47">
        <f t="shared" ca="1" si="11"/>
        <v>0.33066180865754896</v>
      </c>
      <c r="S16" s="83">
        <v>0</v>
      </c>
      <c r="T16" s="83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 ca="1">SUMIF(SharesElab!$B$2:$B$79,Apt_RSD_share!$A17,SharesElab!C$2:C$79)</f>
        <v>4.3707146230673542E-3</v>
      </c>
      <c r="E17" s="46">
        <f t="shared" ca="1" si="0"/>
        <v>3.9336431607606189E-3</v>
      </c>
      <c r="F17" s="46">
        <f t="shared" ca="1" si="1"/>
        <v>3.5402788446845571E-3</v>
      </c>
      <c r="G17" s="46">
        <f t="shared" ca="1" si="2"/>
        <v>2.0904992549977846E-3</v>
      </c>
      <c r="H17" s="46">
        <f t="shared" ca="1" si="3"/>
        <v>1.2344189050836423E-3</v>
      </c>
      <c r="I17" s="46">
        <f t="shared" ca="1" si="4"/>
        <v>1.5007652084342285E-4</v>
      </c>
      <c r="J17" s="46">
        <f t="shared" ca="1" si="5"/>
        <v>1.8245801336735211E-5</v>
      </c>
      <c r="K17" s="23"/>
      <c r="L17" s="47">
        <f t="shared" ca="1" si="6"/>
        <v>4.8077860853740903E-3</v>
      </c>
      <c r="M17" s="47">
        <f t="shared" ca="1" si="7"/>
        <v>5.2885646939114994E-3</v>
      </c>
      <c r="N17" s="47">
        <f t="shared" ca="1" si="8"/>
        <v>8.5172863251914126E-3</v>
      </c>
      <c r="O17" s="47">
        <f t="shared" ca="1" si="9"/>
        <v>1.3717174799584024E-2</v>
      </c>
      <c r="P17" s="47">
        <f t="shared" ca="1" si="10"/>
        <v>9.2282292769092056E-2</v>
      </c>
      <c r="Q17" s="47">
        <f t="shared" ca="1" si="11"/>
        <v>0.25</v>
      </c>
      <c r="S17" s="83">
        <v>0</v>
      </c>
      <c r="T17" s="83">
        <v>0.25</v>
      </c>
      <c r="V17" s="78" t="s">
        <v>290</v>
      </c>
    </row>
    <row r="18" spans="1:22" ht="15">
      <c r="A18" s="49" t="s">
        <v>60</v>
      </c>
      <c r="B18" s="49" t="s">
        <v>130</v>
      </c>
      <c r="C18" s="23"/>
      <c r="D18" s="52">
        <f ca="1">SUMIF(SharesElab!$B$2:$B$79,Apt_RSD_share!$A18,SharesElab!C$2:C$79)</f>
        <v>9.5130204505146004E-2</v>
      </c>
      <c r="E18" s="46">
        <f t="shared" ca="1" si="0"/>
        <v>8.5617184054631409E-2</v>
      </c>
      <c r="F18" s="46">
        <f t="shared" ca="1" si="1"/>
        <v>7.7055465649168264E-2</v>
      </c>
      <c r="G18" s="46">
        <f t="shared" ca="1" si="2"/>
        <v>4.5500481911177379E-2</v>
      </c>
      <c r="H18" s="46">
        <f t="shared" ca="1" si="3"/>
        <v>2.6867579563731141E-2</v>
      </c>
      <c r="I18" s="46">
        <f t="shared" ca="1" si="4"/>
        <v>3.2664704403043824E-3</v>
      </c>
      <c r="J18" s="46">
        <f t="shared" ca="1" si="5"/>
        <v>3.9712654845119107E-4</v>
      </c>
      <c r="K18" s="23"/>
      <c r="L18" s="47">
        <f t="shared" ca="1" si="6"/>
        <v>0.10464322495566061</v>
      </c>
      <c r="M18" s="47">
        <f t="shared" ca="1" si="7"/>
        <v>0.11510754745122669</v>
      </c>
      <c r="N18" s="47">
        <f t="shared" ca="1" si="8"/>
        <v>0.18538185624567516</v>
      </c>
      <c r="O18" s="47">
        <f t="shared" ca="1" si="9"/>
        <v>0.2985593333022224</v>
      </c>
      <c r="P18" s="47">
        <f t="shared" ca="1" si="10"/>
        <v>0.9</v>
      </c>
      <c r="Q18" s="47">
        <f t="shared" ca="1" si="11"/>
        <v>0.9</v>
      </c>
      <c r="S18" s="83">
        <v>0</v>
      </c>
      <c r="T18" s="83">
        <v>0.9</v>
      </c>
      <c r="V18" s="84">
        <f ca="1">SUM(D6:D18)-D15</f>
        <v>1</v>
      </c>
    </row>
    <row r="19" spans="1:22" ht="15">
      <c r="A19" s="43" t="s">
        <v>31</v>
      </c>
      <c r="B19" s="43"/>
      <c r="C19" s="23"/>
      <c r="D19" s="44" t="s">
        <v>37</v>
      </c>
      <c r="E19" s="100" t="s">
        <v>38</v>
      </c>
      <c r="F19" s="101"/>
      <c r="G19" s="101"/>
      <c r="H19" s="101"/>
      <c r="I19" s="101"/>
      <c r="J19" s="51"/>
      <c r="K19" s="23"/>
      <c r="L19" s="101" t="s">
        <v>39</v>
      </c>
      <c r="M19" s="101"/>
      <c r="N19" s="101"/>
      <c r="O19" s="101"/>
      <c r="P19" s="10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8" t="s">
        <v>285</v>
      </c>
      <c r="T20" s="78" t="s">
        <v>286</v>
      </c>
    </row>
    <row r="21" spans="1:22" ht="15.75" thickBot="1">
      <c r="A21" s="30" t="s">
        <v>61</v>
      </c>
      <c r="B21" s="30" t="s">
        <v>131</v>
      </c>
      <c r="C21" s="23"/>
      <c r="D21" s="45">
        <f ca="1">SUMIF(SharesElab!$B$2:$B$79,Apt_RSD_share!$A21,SharesElab!C$2:C$79)+D30*Z8</f>
        <v>1.517546996569146E-3</v>
      </c>
      <c r="E21" s="46">
        <f ca="1">IF($D21=0,"",MAX($D21*(1-$S$4)^($E$5-$D$5),S21))</f>
        <v>1.3657922969122316E-3</v>
      </c>
      <c r="F21" s="46">
        <f ca="1">IF($D21=0,"",MAX($D21*(1-$S$4)^($F$5-$D$5),S21))</f>
        <v>1.2292130672210083E-3</v>
      </c>
      <c r="G21" s="46">
        <f ca="1">IF($D21=0,"",MAX($D21*(1-$S$4)^($G$5-$D$5),S21))</f>
        <v>7.2583802406333338E-4</v>
      </c>
      <c r="H21" s="46">
        <f ca="1">IF($D21=0,"",MAX($D21*(1-$S$4)^($H$5-$D$5),S21))</f>
        <v>4.2860009482915788E-4</v>
      </c>
      <c r="I21" s="46">
        <f ca="1">IF($D21=0,"",MAX($D21*(1-$S$4)^($I$5-$D$5),S21))</f>
        <v>5.210776568652982E-5</v>
      </c>
      <c r="J21" s="46">
        <f ca="1">IF($D21=0,"",MAX($D21*(1-$S$4)^($J$5-$D$5),S21))</f>
        <v>6.3350878303575612E-6</v>
      </c>
      <c r="K21" s="23"/>
      <c r="L21" s="47">
        <f ca="1">IF($D21=0,"",MIN($D21*(1+$S$4)^($L$5-$D$5),T21))</f>
        <v>1.6693016962260607E-3</v>
      </c>
      <c r="M21" s="47">
        <f ca="1">IF($D21=0,"",MIN($D21*(1+$S$4)^($M$5-$D$5),T21))</f>
        <v>1.8362318658486671E-3</v>
      </c>
      <c r="N21" s="47">
        <f ca="1">IF($D21=0,"",MIN($D21*(1+$S$4)^($N$5-$D$5),T21))</f>
        <v>2.9572697822679381E-3</v>
      </c>
      <c r="O21" s="47">
        <f ca="1">IF($D21=0,"",MIN($D21*(1+$S$4)^($O$5-$D$5),T21))</f>
        <v>4.762712557040338E-3</v>
      </c>
      <c r="P21" s="47">
        <f ca="1">IF($D21=0,"",MIN($D21*(1+$S$4)^($P$5-$D$5),T21))</f>
        <v>3.2041148486141313E-2</v>
      </c>
      <c r="Q21" s="47">
        <f ca="1">IF($D21=0,"",MIN($D21*(1+$S$4)^($Q$5-$D$5),T21))</f>
        <v>0.21555682481685004</v>
      </c>
      <c r="S21" s="83">
        <v>0</v>
      </c>
      <c r="T21" s="83">
        <v>0.9</v>
      </c>
    </row>
    <row r="22" spans="1:22" ht="15.75" thickBot="1">
      <c r="A22" s="49" t="s">
        <v>62</v>
      </c>
      <c r="B22" s="49" t="s">
        <v>132</v>
      </c>
      <c r="C22" s="23"/>
      <c r="D22" s="45">
        <f ca="1">SUMIF(SharesElab!$B$2:$B$79,Apt_RSD_share!$A22,SharesElab!C$2:C$79)</f>
        <v>1.6126048586920004E-5</v>
      </c>
      <c r="E22" s="46">
        <f t="shared" ref="E22:E33" ca="1" si="12">IF($D22=0,"",MAX($D22*(1-$S$4)^($E$5-$D$5),S22))</f>
        <v>1.4513443728228004E-5</v>
      </c>
      <c r="F22" s="46">
        <f t="shared" ref="F22:F33" ca="1" si="13">IF($D22=0,"",MAX($D22*(1-$S$4)^($F$5-$D$5),S22))</f>
        <v>1.3062099355405205E-5</v>
      </c>
      <c r="G22" s="46">
        <f t="shared" ref="G22:G33" ca="1" si="14">IF($D22=0,"",MAX($D22*(1-$S$4)^($G$5-$D$5),S22))</f>
        <v>7.7130390483732204E-6</v>
      </c>
      <c r="H22" s="46">
        <f t="shared" ref="H22:H33" ca="1" si="15">IF($D22=0,"",MAX($D22*(1-$S$4)^($H$5-$D$5),S22))</f>
        <v>4.5544724276739047E-6</v>
      </c>
      <c r="I22" s="46">
        <f t="shared" ref="I22:I33" ca="1" si="16">IF($D22=0,"",MAX($D22*(1-$S$4)^($I$5-$D$5),S22))</f>
        <v>5.5371752118158239E-7</v>
      </c>
      <c r="J22" s="46">
        <f t="shared" ref="J22:J33" ca="1" si="17">IF($D22=0,"",MAX($D22*(1-$S$4)^($J$5-$D$5),S22))</f>
        <v>6.7319123813439546E-8</v>
      </c>
      <c r="K22" s="23"/>
      <c r="L22" s="47">
        <f t="shared" ref="L22:L33" ca="1" si="18">IF($D22=0,"",MIN($D22*(1+$S$4)^($L$5-$D$5),T22))</f>
        <v>1.7738653445612007E-5</v>
      </c>
      <c r="M22" s="47">
        <f t="shared" ref="M22:M33" ca="1" si="19">IF($D22=0,"",MIN($D22*(1+$S$4)^($M$5-$D$5),T22))</f>
        <v>1.9512518790173207E-5</v>
      </c>
      <c r="N22" s="47">
        <f t="shared" ref="N22:N33" ca="1" si="20">IF($D22=0,"",MIN($D22*(1+$S$4)^($N$5-$D$5),T22))</f>
        <v>3.1425106636761865E-5</v>
      </c>
      <c r="O22" s="47">
        <f t="shared" ref="O22:O33" ca="1" si="21">IF($D22=0,"",MIN($D22*(1+$S$4)^($O$5-$D$5),T22))</f>
        <v>5.0610448489571366E-5</v>
      </c>
      <c r="P22" s="47">
        <f t="shared" ref="P22:P33" ca="1" si="22">IF($D22=0,"",MIN($D22*(1+$S$4)^($P$5-$D$5),T22))</f>
        <v>3.4048178964893772E-4</v>
      </c>
      <c r="Q22" s="47">
        <f t="shared" ref="Q22:Q33" ca="1" si="23">IF($D22=0,"",MIN($D22*(1+$S$4)^($Q$5-$D$5),T22))</f>
        <v>2.2905912226095213E-3</v>
      </c>
      <c r="S22" s="83">
        <v>0</v>
      </c>
      <c r="T22" s="83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 ca="1">SUMIF(SharesElab!$B$2:$B$79,Apt_RSD_share!$A23,SharesElab!C$2:C$79)</f>
        <v>1.4571575502737081E-5</v>
      </c>
      <c r="E23" s="46">
        <f t="shared" ca="1" si="12"/>
        <v>1.3114417952463373E-5</v>
      </c>
      <c r="F23" s="46">
        <f t="shared" ca="1" si="13"/>
        <v>1.1802976157217036E-5</v>
      </c>
      <c r="G23" s="46">
        <f t="shared" ca="1" si="14"/>
        <v>6.9695393910750897E-6</v>
      </c>
      <c r="H23" s="46">
        <f t="shared" ca="1" si="15"/>
        <v>4.1154433150359304E-6</v>
      </c>
      <c r="I23" s="46">
        <f t="shared" ca="1" si="16"/>
        <v>5.0034183039919129E-7</v>
      </c>
      <c r="J23" s="46">
        <f t="shared" ca="1" si="17"/>
        <v>6.0829885891655744E-8</v>
      </c>
      <c r="K23" s="23"/>
      <c r="L23" s="47">
        <f t="shared" ca="1" si="18"/>
        <v>1.6028733053010789E-5</v>
      </c>
      <c r="M23" s="47">
        <f t="shared" ca="1" si="19"/>
        <v>1.7631606358311869E-5</v>
      </c>
      <c r="N23" s="47">
        <f t="shared" ca="1" si="20"/>
        <v>2.8395878356124866E-5</v>
      </c>
      <c r="O23" s="47">
        <f t="shared" ca="1" si="21"/>
        <v>4.5731846051322662E-5</v>
      </c>
      <c r="P23" s="47">
        <f t="shared" ca="1" si="22"/>
        <v>3.0766099199283978E-4</v>
      </c>
      <c r="Q23" s="47">
        <f t="shared" ca="1" si="23"/>
        <v>2.0697893080412963E-3</v>
      </c>
      <c r="S23" s="83">
        <v>0</v>
      </c>
      <c r="T23" s="83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 ca="1">SUMIF(SharesElab!$B$2:$B$79,Apt_RSD_share!$A24,SharesElab!C$2:C$79)</f>
        <v>1.2338667144327216E-2</v>
      </c>
      <c r="E24" s="46">
        <f t="shared" ca="1" si="12"/>
        <v>1.1104800429894495E-2</v>
      </c>
      <c r="F24" s="46">
        <f t="shared" ca="1" si="13"/>
        <v>9.9943203869050454E-3</v>
      </c>
      <c r="G24" s="46">
        <f t="shared" ca="1" si="14"/>
        <v>5.9015462452635618E-3</v>
      </c>
      <c r="H24" s="46">
        <f t="shared" ca="1" si="15"/>
        <v>3.4848040423656815E-3</v>
      </c>
      <c r="I24" s="46">
        <f t="shared" ca="1" si="16"/>
        <v>4.2367081737451249E-4</v>
      </c>
      <c r="J24" s="46">
        <f t="shared" ca="1" si="17"/>
        <v>5.1508480624045319E-5</v>
      </c>
      <c r="K24" s="23"/>
      <c r="L24" s="47">
        <f t="shared" ca="1" si="18"/>
        <v>1.3572533858759939E-2</v>
      </c>
      <c r="M24" s="47">
        <f t="shared" ca="1" si="19"/>
        <v>1.4929787244635935E-2</v>
      </c>
      <c r="N24" s="47">
        <f t="shared" ca="1" si="20"/>
        <v>2.4044571655358629E-2</v>
      </c>
      <c r="O24" s="47">
        <f t="shared" ca="1" si="21"/>
        <v>3.8724023096671632E-2</v>
      </c>
      <c r="P24" s="47">
        <f t="shared" ca="1" si="22"/>
        <v>0.26051586342054212</v>
      </c>
      <c r="Q24" s="47">
        <f t="shared" ca="1" si="23"/>
        <v>0.9</v>
      </c>
      <c r="S24" s="83">
        <v>0</v>
      </c>
      <c r="T24" s="83">
        <v>0.9</v>
      </c>
    </row>
    <row r="25" spans="1:22" ht="15.75" thickBot="1">
      <c r="A25" s="49" t="s">
        <v>65</v>
      </c>
      <c r="B25" s="49" t="s">
        <v>34</v>
      </c>
      <c r="C25" s="23"/>
      <c r="D25" s="45">
        <f ca="1">SUMIF(SharesElab!$B$2:$B$79,Apt_RSD_share!$A25,SharesElab!C$2:C$79)</f>
        <v>0.18080501990386397</v>
      </c>
      <c r="E25" s="46">
        <f t="shared" ca="1" si="12"/>
        <v>0.16272451791347758</v>
      </c>
      <c r="F25" s="46">
        <f t="shared" ca="1" si="13"/>
        <v>0.14645206612212983</v>
      </c>
      <c r="G25" s="46">
        <f t="shared" ca="1" si="14"/>
        <v>8.6478480524456461E-2</v>
      </c>
      <c r="H25" s="46">
        <f t="shared" ca="1" si="15"/>
        <v>5.1064677964886313E-2</v>
      </c>
      <c r="I25" s="46">
        <f t="shared" ca="1" si="16"/>
        <v>6.2082727147156434E-3</v>
      </c>
      <c r="J25" s="46">
        <f t="shared" ca="1" si="17"/>
        <v>7.5478102744104048E-4</v>
      </c>
      <c r="K25" s="23"/>
      <c r="L25" s="47">
        <f t="shared" ca="1" si="18"/>
        <v>0.19888552189425038</v>
      </c>
      <c r="M25" s="47">
        <f t="shared" ca="1" si="19"/>
        <v>0.21877407408367544</v>
      </c>
      <c r="N25" s="47">
        <f t="shared" ca="1" si="20"/>
        <v>0.3523378340525003</v>
      </c>
      <c r="O25" s="47">
        <f t="shared" ca="1" si="21"/>
        <v>0.56744360511989234</v>
      </c>
      <c r="P25" s="47">
        <f t="shared" ca="1" si="22"/>
        <v>0.9</v>
      </c>
      <c r="Q25" s="47">
        <f t="shared" ca="1" si="23"/>
        <v>0.9</v>
      </c>
      <c r="S25" s="83">
        <v>0</v>
      </c>
      <c r="T25" s="83">
        <v>0.9</v>
      </c>
    </row>
    <row r="26" spans="1:22" ht="15.75" thickBot="1">
      <c r="A26" s="49" t="s">
        <v>66</v>
      </c>
      <c r="B26" s="49" t="s">
        <v>34</v>
      </c>
      <c r="C26" s="23"/>
      <c r="D26" s="45">
        <f ca="1">SUMIF(SharesElab!$B$2:$B$79,Apt_RSD_share!$A26,SharesElab!C$2:C$79)</f>
        <v>0.55397429163227874</v>
      </c>
      <c r="E26" s="46">
        <f t="shared" ca="1" si="12"/>
        <v>0.49857686246905086</v>
      </c>
      <c r="F26" s="46">
        <f t="shared" ca="1" si="13"/>
        <v>0.4487191762221458</v>
      </c>
      <c r="G26" s="46">
        <f t="shared" ca="1" si="14"/>
        <v>0.26496418636741492</v>
      </c>
      <c r="H26" s="46">
        <f t="shared" ca="1" si="15"/>
        <v>0.1564587024080949</v>
      </c>
      <c r="I26" s="46">
        <f t="shared" ca="1" si="16"/>
        <v>1.9021725620357643E-2</v>
      </c>
      <c r="J26" s="46">
        <f t="shared" ca="1" si="17"/>
        <v>2.312597765462806E-3</v>
      </c>
      <c r="K26" s="23"/>
      <c r="L26" s="47">
        <f t="shared" ca="1" si="18"/>
        <v>0.60937172079550661</v>
      </c>
      <c r="M26" s="47">
        <f t="shared" ca="1" si="19"/>
        <v>0.67030889287505735</v>
      </c>
      <c r="N26" s="47">
        <f t="shared" ca="1" si="20"/>
        <v>0.9</v>
      </c>
      <c r="O26" s="47">
        <f t="shared" ca="1" si="21"/>
        <v>0.9</v>
      </c>
      <c r="P26" s="47">
        <f t="shared" ca="1" si="22"/>
        <v>0.9</v>
      </c>
      <c r="Q26" s="47">
        <f t="shared" ca="1" si="23"/>
        <v>0.9</v>
      </c>
      <c r="S26" s="92">
        <f>S25</f>
        <v>0</v>
      </c>
      <c r="T26" s="92">
        <f>T25</f>
        <v>0.9</v>
      </c>
    </row>
    <row r="27" spans="1:22" ht="15.75" thickBot="1">
      <c r="A27" s="49" t="s">
        <v>67</v>
      </c>
      <c r="B27" s="49" t="s">
        <v>124</v>
      </c>
      <c r="C27" s="23"/>
      <c r="D27" s="45">
        <f ca="1">SUMIF(SharesElab!$B$2:$B$79,Apt_RSD_share!$A27,SharesElab!C$2:C$79)</f>
        <v>2.1777894492855544E-2</v>
      </c>
      <c r="E27" s="46">
        <f t="shared" ca="1" si="12"/>
        <v>1.9600105043569991E-2</v>
      </c>
      <c r="F27" s="46">
        <f t="shared" ca="1" si="13"/>
        <v>1.7640094539212992E-2</v>
      </c>
      <c r="G27" s="46">
        <f t="shared" ca="1" si="14"/>
        <v>1.0416299424459881E-2</v>
      </c>
      <c r="H27" s="46">
        <f t="shared" ca="1" si="15"/>
        <v>6.1507206471493169E-3</v>
      </c>
      <c r="I27" s="46">
        <f t="shared" ca="1" si="16"/>
        <v>7.4778403960155612E-4</v>
      </c>
      <c r="J27" s="46">
        <f t="shared" ca="1" si="17"/>
        <v>9.0913081890979066E-5</v>
      </c>
      <c r="K27" s="23"/>
      <c r="L27" s="47">
        <f t="shared" ca="1" si="18"/>
        <v>2.39556839421411E-2</v>
      </c>
      <c r="M27" s="47">
        <f t="shared" ca="1" si="19"/>
        <v>2.6351252336355213E-2</v>
      </c>
      <c r="N27" s="47">
        <f t="shared" ca="1" si="20"/>
        <v>4.2438955400223452E-2</v>
      </c>
      <c r="O27" s="47">
        <f t="shared" ca="1" si="21"/>
        <v>6.834836206161389E-2</v>
      </c>
      <c r="P27" s="47">
        <f t="shared" ca="1" si="22"/>
        <v>0.45981360230599583</v>
      </c>
      <c r="Q27" s="47">
        <f t="shared" ca="1" si="23"/>
        <v>0.9</v>
      </c>
      <c r="S27" s="83">
        <v>0</v>
      </c>
      <c r="T27" s="83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 ca="1">SUMIF(SharesElab!$B$2:$B$79,Apt_RSD_share!$A28,SharesElab!C$2:C$79)</f>
        <v>0.21892393676330665</v>
      </c>
      <c r="E28" s="46">
        <f t="shared" ca="1" si="12"/>
        <v>0.19703154308697599</v>
      </c>
      <c r="F28" s="46">
        <f t="shared" ca="1" si="13"/>
        <v>0.17732838877827839</v>
      </c>
      <c r="G28" s="46">
        <f t="shared" ca="1" si="14"/>
        <v>0.10471064028968563</v>
      </c>
      <c r="H28" s="46">
        <f t="shared" ca="1" si="15"/>
        <v>6.1830585984656489E-2</v>
      </c>
      <c r="I28" s="46">
        <f t="shared" ca="1" si="16"/>
        <v>7.5171557953890838E-3</v>
      </c>
      <c r="J28" s="46">
        <f t="shared" ca="1" si="17"/>
        <v>9.1391065363951576E-4</v>
      </c>
      <c r="K28" s="23"/>
      <c r="L28" s="47">
        <f t="shared" ca="1" si="18"/>
        <v>0.24081633043963735</v>
      </c>
      <c r="M28" s="47">
        <f t="shared" ca="1" si="19"/>
        <v>0.26489796348360112</v>
      </c>
      <c r="N28" s="47">
        <f t="shared" ca="1" si="20"/>
        <v>0.42662081916997457</v>
      </c>
      <c r="O28" s="47">
        <f t="shared" ca="1" si="21"/>
        <v>0.68707709548143592</v>
      </c>
      <c r="P28" s="47">
        <f t="shared" ca="1" si="22"/>
        <v>0.9</v>
      </c>
      <c r="Q28" s="47">
        <f t="shared" ca="1" si="23"/>
        <v>0.9</v>
      </c>
      <c r="S28" s="83">
        <v>0</v>
      </c>
      <c r="T28" s="83">
        <v>0.9</v>
      </c>
    </row>
    <row r="29" spans="1:22" ht="15.75" thickBot="1">
      <c r="A29" s="49" t="s">
        <v>69</v>
      </c>
      <c r="B29" s="49" t="s">
        <v>126</v>
      </c>
      <c r="C29" s="23"/>
      <c r="D29" s="45">
        <f ca="1">SUMIF(SharesElab!$B$2:$B$79,Apt_RSD_share!$A29,SharesElab!C$2:C$79)+D30*Z9</f>
        <v>1.4691258159708789E-3</v>
      </c>
      <c r="E29" s="46">
        <f t="shared" ca="1" si="12"/>
        <v>1.322213234373791E-3</v>
      </c>
      <c r="F29" s="46">
        <f t="shared" ca="1" si="13"/>
        <v>1.1899919109364121E-3</v>
      </c>
      <c r="G29" s="46">
        <f t="shared" ca="1" si="14"/>
        <v>7.0267832348884203E-4</v>
      </c>
      <c r="H29" s="46">
        <f t="shared" ca="1" si="15"/>
        <v>4.149245232369265E-4</v>
      </c>
      <c r="I29" s="46">
        <f t="shared" ca="1" si="16"/>
        <v>5.0445135442732498E-5</v>
      </c>
      <c r="J29" s="46">
        <f t="shared" ca="1" si="17"/>
        <v>6.1329508074955799E-6</v>
      </c>
      <c r="K29" s="23"/>
      <c r="L29" s="47">
        <f t="shared" ca="1" si="18"/>
        <v>1.616038397567967E-3</v>
      </c>
      <c r="M29" s="47">
        <f t="shared" ca="1" si="19"/>
        <v>1.7776422373247639E-3</v>
      </c>
      <c r="N29" s="47">
        <f t="shared" ca="1" si="20"/>
        <v>2.8629105996339065E-3</v>
      </c>
      <c r="O29" s="47">
        <f t="shared" ca="1" si="21"/>
        <v>4.6107461498164038E-3</v>
      </c>
      <c r="P29" s="47">
        <f t="shared" ca="1" si="22"/>
        <v>3.1018794489243107E-2</v>
      </c>
      <c r="Q29" s="47">
        <f t="shared" ca="1" si="23"/>
        <v>0.2086789383545245</v>
      </c>
      <c r="S29" s="83">
        <v>0</v>
      </c>
      <c r="T29" s="83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 ca="1">SUMIF(SharesElab!$B$2:$B$79,Apt_RSD_share!$A30,SharesElab!C$2:C$79)</f>
        <v>1.88956894113684E-3</v>
      </c>
      <c r="E30" s="46">
        <f t="shared" ca="1" si="12"/>
        <v>1.700612047023156E-3</v>
      </c>
      <c r="F30" s="46">
        <f t="shared" ca="1" si="13"/>
        <v>1.5305508423208406E-3</v>
      </c>
      <c r="G30" s="46">
        <f t="shared" ca="1" si="14"/>
        <v>9.037749668820333E-4</v>
      </c>
      <c r="H30" s="46">
        <f t="shared" ca="1" si="15"/>
        <v>5.3367008019417203E-4</v>
      </c>
      <c r="I30" s="46">
        <f t="shared" ca="1" si="16"/>
        <v>6.4881823005088319E-5</v>
      </c>
      <c r="J30" s="46">
        <f t="shared" ca="1" si="17"/>
        <v>7.8881149846960841E-6</v>
      </c>
      <c r="K30" s="23"/>
      <c r="L30" s="47">
        <f t="shared" ca="1" si="18"/>
        <v>2.078525835250524E-3</v>
      </c>
      <c r="M30" s="47">
        <f t="shared" ca="1" si="19"/>
        <v>2.2863784187755767E-3</v>
      </c>
      <c r="N30" s="47">
        <f t="shared" ca="1" si="20"/>
        <v>3.6822353072222557E-3</v>
      </c>
      <c r="O30" s="47">
        <f t="shared" ca="1" si="21"/>
        <v>5.9302767846345162E-3</v>
      </c>
      <c r="P30" s="47">
        <f t="shared" ca="1" si="22"/>
        <v>3.9895936768115543E-2</v>
      </c>
      <c r="Q30" s="47">
        <f t="shared" ca="1" si="23"/>
        <v>0.26839991258579504</v>
      </c>
      <c r="S30" s="83">
        <v>0</v>
      </c>
      <c r="T30" s="83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 ca="1">SUMIF(SharesElab!$B$2:$B$79,Apt_RSD_share!$A31,SharesElab!C$2:C$79)+D30*Z10</f>
        <v>1.0979952180562736E-3</v>
      </c>
      <c r="E31" s="46">
        <f t="shared" ca="1" si="12"/>
        <v>9.881956962506462E-4</v>
      </c>
      <c r="F31" s="46">
        <f t="shared" ca="1" si="13"/>
        <v>8.8937612662558165E-4</v>
      </c>
      <c r="G31" s="46">
        <f t="shared" ca="1" si="14"/>
        <v>5.2516770901113983E-4</v>
      </c>
      <c r="H31" s="46">
        <f t="shared" ca="1" si="15"/>
        <v>3.1010628049398805E-4</v>
      </c>
      <c r="I31" s="46">
        <f t="shared" ca="1" si="16"/>
        <v>3.7701684149983814E-5</v>
      </c>
      <c r="J31" s="46">
        <f t="shared" ca="1" si="17"/>
        <v>4.5836446313853283E-6</v>
      </c>
      <c r="K31" s="23"/>
      <c r="L31" s="47">
        <f t="shared" ca="1" si="18"/>
        <v>1.207794739861901E-3</v>
      </c>
      <c r="M31" s="47">
        <f t="shared" ca="1" si="19"/>
        <v>1.3285742138480913E-3</v>
      </c>
      <c r="N31" s="47">
        <f t="shared" ca="1" si="20"/>
        <v>2.1396820571444905E-3</v>
      </c>
      <c r="O31" s="47">
        <f t="shared" ca="1" si="21"/>
        <v>3.4459793498517739E-3</v>
      </c>
      <c r="P31" s="47">
        <f t="shared" ca="1" si="22"/>
        <v>2.3182825901504906E-2</v>
      </c>
      <c r="Q31" s="47">
        <f t="shared" ca="1" si="23"/>
        <v>0.15596246007759867</v>
      </c>
      <c r="S31" s="83">
        <v>0</v>
      </c>
      <c r="T31" s="83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 ca="1">SUMIF(SharesElab!$B$2:$B$79,Apt_RSD_share!$A32,SharesElab!C$2:C$79)</f>
        <v>1.4912366195418234E-3</v>
      </c>
      <c r="E32" s="46">
        <f t="shared" ca="1" si="12"/>
        <v>1.342112957587641E-3</v>
      </c>
      <c r="F32" s="46">
        <f t="shared" ca="1" si="13"/>
        <v>1.207901661828877E-3</v>
      </c>
      <c r="G32" s="46">
        <f t="shared" ca="1" si="14"/>
        <v>7.1325385229333374E-4</v>
      </c>
      <c r="H32" s="46">
        <f t="shared" ca="1" si="15"/>
        <v>4.2116926724069078E-4</v>
      </c>
      <c r="I32" s="46">
        <f t="shared" ca="1" si="16"/>
        <v>5.1204350527484683E-5</v>
      </c>
      <c r="J32" s="46">
        <f t="shared" ca="1" si="17"/>
        <v>6.2252536376144459E-6</v>
      </c>
      <c r="K32" s="23"/>
      <c r="L32" s="47">
        <f t="shared" ca="1" si="18"/>
        <v>1.640360281496006E-3</v>
      </c>
      <c r="M32" s="47">
        <f t="shared" ca="1" si="19"/>
        <v>1.8043963096456067E-3</v>
      </c>
      <c r="N32" s="47">
        <f t="shared" ca="1" si="20"/>
        <v>2.9059983006473472E-3</v>
      </c>
      <c r="O32" s="47">
        <f t="shared" ca="1" si="21"/>
        <v>4.6801393231755599E-3</v>
      </c>
      <c r="P32" s="47">
        <f t="shared" ca="1" si="22"/>
        <v>3.1485637059500374E-2</v>
      </c>
      <c r="Q32" s="47">
        <f t="shared" ca="1" si="23"/>
        <v>0.21181962172227328</v>
      </c>
      <c r="S32" s="83">
        <v>0</v>
      </c>
      <c r="T32" s="83">
        <v>0.25</v>
      </c>
      <c r="V32" s="78" t="s">
        <v>290</v>
      </c>
    </row>
    <row r="33" spans="1:25" ht="15">
      <c r="A33" s="49" t="s">
        <v>136</v>
      </c>
      <c r="B33" s="49" t="s">
        <v>135</v>
      </c>
      <c r="C33" s="23"/>
      <c r="D33" s="45">
        <f ca="1">SUMIF(SharesElab!$B$2:$B$79,Apt_RSD_share!$A33,SharesElab!C$2:C$79)</f>
        <v>6.5735877891401513E-3</v>
      </c>
      <c r="E33" s="46">
        <f t="shared" ca="1" si="12"/>
        <v>5.9162290102261362E-3</v>
      </c>
      <c r="F33" s="46">
        <f t="shared" ca="1" si="13"/>
        <v>5.3246061092035229E-3</v>
      </c>
      <c r="G33" s="46">
        <f t="shared" ca="1" si="14"/>
        <v>3.1441266614235888E-3</v>
      </c>
      <c r="H33" s="46">
        <f t="shared" ca="1" si="15"/>
        <v>1.8565753523040157E-3</v>
      </c>
      <c r="I33" s="46">
        <f t="shared" ca="1" si="16"/>
        <v>2.2571622032843E-4</v>
      </c>
      <c r="J33" s="46">
        <f t="shared" ca="1" si="17"/>
        <v>2.7441822954358397E-5</v>
      </c>
      <c r="K33" s="23"/>
      <c r="L33" s="47">
        <f t="shared" ca="1" si="18"/>
        <v>7.2309465680541673E-3</v>
      </c>
      <c r="M33" s="47">
        <f t="shared" ca="1" si="19"/>
        <v>7.9540412248595843E-3</v>
      </c>
      <c r="N33" s="47">
        <f t="shared" ca="1" si="20"/>
        <v>1.2810062933048615E-2</v>
      </c>
      <c r="O33" s="47">
        <f t="shared" ca="1" si="21"/>
        <v>2.063073445430413E-2</v>
      </c>
      <c r="P33" s="47">
        <f t="shared" ca="1" si="22"/>
        <v>0.13879326499588113</v>
      </c>
      <c r="Q33" s="47">
        <f t="shared" ca="1" si="23"/>
        <v>0.5</v>
      </c>
      <c r="S33" s="83">
        <v>0</v>
      </c>
      <c r="T33" s="83">
        <v>0.5</v>
      </c>
      <c r="V33" s="84">
        <f ca="1"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7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310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283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7" t="s">
        <v>295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7" si="24">H46</f>
        <v>RSDSH_Apt</v>
      </c>
      <c r="G46" s="29"/>
      <c r="H46" s="23" t="str">
        <f t="shared" ref="H46:H72" si="25">B46</f>
        <v>RSDSH_Apt</v>
      </c>
      <c r="I46" s="24">
        <v>1</v>
      </c>
      <c r="J46" s="32">
        <f t="shared" ref="J46:O49" ca="1" si="26">IF(E6="","",-E6)</f>
        <v>-2.5667000569139686E-2</v>
      </c>
      <c r="K46" s="32">
        <f t="shared" ca="1" si="26"/>
        <v>-2.3100300512225717E-2</v>
      </c>
      <c r="L46" s="32">
        <f t="shared" ca="1" si="26"/>
        <v>-1.3640496449464167E-2</v>
      </c>
      <c r="M46" s="32">
        <f t="shared" ca="1" si="26"/>
        <v>-8.0545767484440992E-3</v>
      </c>
      <c r="N46" s="32">
        <f t="shared" ca="1" si="26"/>
        <v>-9.7924849521881978E-4</v>
      </c>
      <c r="O46" s="32">
        <f t="shared" ca="1" si="26"/>
        <v>-1.1905375606155332E-4</v>
      </c>
      <c r="P46" s="24">
        <v>0</v>
      </c>
      <c r="Q46" s="24">
        <v>5</v>
      </c>
      <c r="R46" s="23" t="s">
        <v>148</v>
      </c>
      <c r="Y46" s="86" t="s">
        <v>294</v>
      </c>
    </row>
    <row r="47" spans="1:25" s="23" customFormat="1" ht="15.75" thickBot="1">
      <c r="A47" s="23" t="s">
        <v>202</v>
      </c>
      <c r="B47" s="23" t="s">
        <v>137</v>
      </c>
      <c r="D47" s="23" t="str">
        <f>IF(Y47="","UC-LO_"&amp;A7,"\I: DISABLED")</f>
        <v>\I: DISABLED</v>
      </c>
      <c r="E47" s="79" t="str">
        <f t="shared" ref="E47:E72" si="27">A47</f>
        <v>RSDBDL</v>
      </c>
      <c r="F47" s="79" t="str">
        <f t="shared" si="24"/>
        <v>RSDSH_Apt</v>
      </c>
      <c r="G47" s="80"/>
      <c r="H47" s="79" t="str">
        <f t="shared" si="25"/>
        <v>RSDSH_Apt</v>
      </c>
      <c r="I47" s="81">
        <v>1</v>
      </c>
      <c r="J47" s="82">
        <f t="shared" ca="1" si="26"/>
        <v>-5.4194999512332567E-6</v>
      </c>
      <c r="K47" s="82">
        <f t="shared" ca="1" si="26"/>
        <v>-4.8775499561099312E-6</v>
      </c>
      <c r="L47" s="82">
        <f t="shared" ca="1" si="26"/>
        <v>-2.8801444735833537E-6</v>
      </c>
      <c r="M47" s="82">
        <f t="shared" ca="1" si="26"/>
        <v>-1.7006965102062351E-6</v>
      </c>
      <c r="N47" s="82">
        <f t="shared" ca="1" si="26"/>
        <v>-2.0676499218473025E-7</v>
      </c>
      <c r="O47" s="82">
        <f t="shared" ca="1" si="26"/>
        <v>-2.5137796036264734E-8</v>
      </c>
      <c r="P47" s="81">
        <v>0</v>
      </c>
      <c r="Q47" s="81">
        <v>5</v>
      </c>
      <c r="R47" s="79" t="s">
        <v>149</v>
      </c>
      <c r="Y47" s="86" t="s">
        <v>294</v>
      </c>
    </row>
    <row r="48" spans="1:25" s="23" customFormat="1" ht="15.75" thickBot="1">
      <c r="A48" s="23" t="s">
        <v>203</v>
      </c>
      <c r="B48" s="23" t="s">
        <v>137</v>
      </c>
      <c r="D48" s="23" t="str">
        <f t="shared" ref="D48:D58" si="28">IF(Y48="","UC-LO_"&amp;A8,"\I: DISABLED")</f>
        <v>\I: DISABLED</v>
      </c>
      <c r="E48" s="79" t="str">
        <f t="shared" si="27"/>
        <v>RSDETH</v>
      </c>
      <c r="F48" s="79" t="str">
        <f t="shared" si="24"/>
        <v>RSDSH_Apt</v>
      </c>
      <c r="G48" s="80"/>
      <c r="H48" s="79" t="str">
        <f t="shared" si="25"/>
        <v>RSDSH_Apt</v>
      </c>
      <c r="I48" s="81">
        <v>1</v>
      </c>
      <c r="J48" s="82">
        <f t="shared" ca="1" si="26"/>
        <v>-3.8877331070539877E-9</v>
      </c>
      <c r="K48" s="82">
        <f t="shared" ca="1" si="26"/>
        <v>-3.4989597963485891E-9</v>
      </c>
      <c r="L48" s="82">
        <f t="shared" ca="1" si="26"/>
        <v>-2.0661007701458787E-9</v>
      </c>
      <c r="M48" s="82">
        <f t="shared" ca="1" si="26"/>
        <v>-1.2200118437634403E-9</v>
      </c>
      <c r="N48" s="82">
        <f t="shared" ca="1" si="26"/>
        <v>-1.4832495852563152E-10</v>
      </c>
      <c r="O48" s="82">
        <f t="shared" ca="1" si="26"/>
        <v>-1.8032852249831237E-11</v>
      </c>
      <c r="P48" s="81">
        <v>0</v>
      </c>
      <c r="Q48" s="81">
        <v>5</v>
      </c>
      <c r="R48" s="79" t="s">
        <v>150</v>
      </c>
      <c r="Y48" s="86" t="s">
        <v>294</v>
      </c>
    </row>
    <row r="49" spans="1:25" s="23" customFormat="1" ht="15.75" thickBot="1">
      <c r="A49" s="23" t="s">
        <v>204</v>
      </c>
      <c r="B49" s="23" t="s">
        <v>137</v>
      </c>
      <c r="D49" s="23" t="str">
        <f t="shared" si="28"/>
        <v>UC-LO_R-SH_Apt_LPG_X0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ca="1" si="26"/>
        <v>-1.7762965565817149E-2</v>
      </c>
      <c r="K49" s="32">
        <f t="shared" ca="1" si="26"/>
        <v>-1.5986669009235434E-2</v>
      </c>
      <c r="L49" s="32">
        <f t="shared" ca="1" si="26"/>
        <v>-9.4399681832634339E-3</v>
      </c>
      <c r="M49" s="32">
        <f t="shared" ca="1" si="26"/>
        <v>-5.5742068125352266E-3</v>
      </c>
      <c r="N49" s="32">
        <f t="shared" ca="1" si="26"/>
        <v>-6.7769341626399413E-4</v>
      </c>
      <c r="O49" s="32">
        <f t="shared" ca="1" si="26"/>
        <v>-8.2391698387430587E-5</v>
      </c>
      <c r="P49" s="24">
        <v>0</v>
      </c>
      <c r="Q49" s="24">
        <v>5</v>
      </c>
      <c r="R49" s="23" t="s">
        <v>151</v>
      </c>
      <c r="Y49" s="86"/>
    </row>
    <row r="50" spans="1:25" s="23" customFormat="1" ht="15.75" thickBot="1">
      <c r="A50" s="23" t="s">
        <v>205</v>
      </c>
      <c r="B50" s="23" t="s">
        <v>137</v>
      </c>
      <c r="D50" s="90" t="str">
        <f>IF(Y50="","UC-LO_"&amp;A10,"\I: DISABLED")</f>
        <v>UC-LO_R-SH_Apt_ELC_X0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8">
        <f ca="1">MAX(IF(E10+E11="","",-E10-E11),-$T$10)</f>
        <v>-0.43317997228508898</v>
      </c>
      <c r="K50" s="88">
        <f t="shared" ref="K50:O50" ca="1" si="29">MAX(IF(F10+F11="","",-F10-F11),-$T$10)</f>
        <v>-0.3898619750565801</v>
      </c>
      <c r="L50" s="88">
        <f t="shared" ca="1" si="29"/>
        <v>-0.23020959765116003</v>
      </c>
      <c r="M50" s="88">
        <f t="shared" ca="1" si="29"/>
        <v>-0.13593646531703352</v>
      </c>
      <c r="N50" s="88">
        <f t="shared" ca="1" si="29"/>
        <v>-1.6526700690111903E-2</v>
      </c>
      <c r="O50" s="88">
        <f t="shared" ca="1" si="29"/>
        <v>-2.0092609813234597E-3</v>
      </c>
      <c r="P50" s="24">
        <v>0</v>
      </c>
      <c r="Q50" s="24">
        <v>5</v>
      </c>
      <c r="R50" s="23" t="s">
        <v>152</v>
      </c>
      <c r="Y50" s="86"/>
    </row>
    <row r="51" spans="1:25" s="23" customFormat="1" ht="15.75" thickBot="1">
      <c r="A51" s="23" t="s">
        <v>205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ca="1" si="30">IF(E11="","",-E11)</f>
        <v>-0.22637660970766674</v>
      </c>
      <c r="K51" s="32">
        <f t="shared" ca="1" si="30"/>
        <v>-0.20373894873690007</v>
      </c>
      <c r="L51" s="32">
        <f t="shared" ca="1" si="30"/>
        <v>-0.12030581183965215</v>
      </c>
      <c r="M51" s="32">
        <f t="shared" ca="1" si="30"/>
        <v>-7.1039378833196221E-2</v>
      </c>
      <c r="N51" s="32">
        <f t="shared" ca="1" si="30"/>
        <v>-8.6367300227321048E-3</v>
      </c>
      <c r="O51" s="32">
        <f t="shared" ca="1" si="30"/>
        <v>-1.0500247427657017E-3</v>
      </c>
      <c r="P51" s="24">
        <v>0</v>
      </c>
      <c r="Q51" s="24">
        <v>5</v>
      </c>
      <c r="R51" s="23" t="s">
        <v>153</v>
      </c>
      <c r="Y51" s="86" t="s">
        <v>294</v>
      </c>
    </row>
    <row r="52" spans="1:25" s="23" customFormat="1" ht="15.75" thickBot="1">
      <c r="A52" s="23" t="s">
        <v>206</v>
      </c>
      <c r="B52" s="23" t="s">
        <v>137</v>
      </c>
      <c r="D52" s="23" t="str">
        <f t="shared" si="28"/>
        <v>UC-LO_R-SH_Apt_KER_X0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ca="1" si="30"/>
        <v>-5.9184284473196375E-2</v>
      </c>
      <c r="K52" s="32">
        <f t="shared" ca="1" si="30"/>
        <v>-5.3265856025876739E-2</v>
      </c>
      <c r="L52" s="32">
        <f t="shared" ca="1" si="30"/>
        <v>-3.1452955324719964E-2</v>
      </c>
      <c r="M52" s="32">
        <f t="shared" ca="1" si="30"/>
        <v>-1.8572655589693895E-2</v>
      </c>
      <c r="N52" s="32">
        <f t="shared" ca="1" si="30"/>
        <v>-2.2580013334578229E-3</v>
      </c>
      <c r="O52" s="32">
        <f t="shared" ca="1" si="30"/>
        <v>-2.7452024818284688E-4</v>
      </c>
      <c r="P52" s="24">
        <v>0</v>
      </c>
      <c r="Q52" s="24">
        <v>5</v>
      </c>
      <c r="R52" s="23" t="s">
        <v>154</v>
      </c>
      <c r="Y52" s="86"/>
    </row>
    <row r="53" spans="1:25" s="23" customFormat="1" ht="15.75" thickBot="1">
      <c r="A53" s="23" t="s">
        <v>207</v>
      </c>
      <c r="B53" s="23" t="s">
        <v>137</v>
      </c>
      <c r="D53" s="23" t="str">
        <f t="shared" si="28"/>
        <v>UC-LO_R-SH_Apt_GAS_X0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ca="1" si="30"/>
        <v>-0.26298167236027548</v>
      </c>
      <c r="K53" s="32">
        <f t="shared" ca="1" si="30"/>
        <v>-0.23668350512424793</v>
      </c>
      <c r="L53" s="32">
        <f t="shared" ca="1" si="30"/>
        <v>-0.13975924294081721</v>
      </c>
      <c r="M53" s="32">
        <f t="shared" ca="1" si="30"/>
        <v>-8.2526435364123171E-2</v>
      </c>
      <c r="N53" s="32">
        <f t="shared" ca="1" si="30"/>
        <v>-1.0033287926854954E-2</v>
      </c>
      <c r="O53" s="32">
        <f t="shared" ca="1" si="30"/>
        <v>-1.2198135806909751E-3</v>
      </c>
      <c r="P53" s="24">
        <v>0</v>
      </c>
      <c r="Q53" s="24">
        <v>5</v>
      </c>
      <c r="R53" s="23" t="s">
        <v>155</v>
      </c>
      <c r="Y53" s="86"/>
    </row>
    <row r="54" spans="1:25" s="23" customFormat="1" ht="15">
      <c r="D54" s="23" t="str">
        <f t="shared" si="28"/>
        <v>\I: DISABLED</v>
      </c>
      <c r="E54" s="23" t="str">
        <f>A55</f>
        <v>RSDPEA</v>
      </c>
      <c r="F54" s="23" t="str">
        <f>H54</f>
        <v>RSDSH_Apt</v>
      </c>
      <c r="G54" s="26"/>
      <c r="H54" s="23" t="str">
        <f>B55</f>
        <v>RSDSH_Apt</v>
      </c>
      <c r="I54" s="24">
        <v>1</v>
      </c>
      <c r="J54" s="32">
        <f t="shared" ca="1" si="30"/>
        <v>-9.5727437170427948E-3</v>
      </c>
      <c r="K54" s="32">
        <f t="shared" ca="1" si="30"/>
        <v>-8.6154693453385153E-3</v>
      </c>
      <c r="L54" s="32">
        <f t="shared" ca="1" si="30"/>
        <v>-5.0873484937289416E-3</v>
      </c>
      <c r="M54" s="32">
        <f t="shared" ca="1" si="30"/>
        <v>-3.0040284120620036E-3</v>
      </c>
      <c r="N54" s="32">
        <f t="shared" ca="1" si="30"/>
        <v>-3.6521972463351889E-4</v>
      </c>
      <c r="O54" s="32">
        <f t="shared" ca="1" si="30"/>
        <v>-4.44021923114322E-5</v>
      </c>
      <c r="P54" s="24">
        <v>0</v>
      </c>
      <c r="Q54" s="24">
        <v>5</v>
      </c>
      <c r="R54" s="23" t="s">
        <v>156</v>
      </c>
      <c r="Y54" s="86" t="s">
        <v>294</v>
      </c>
    </row>
    <row r="55" spans="1:25" s="23" customFormat="1" ht="15.75" thickBot="1">
      <c r="A55" s="23" t="s">
        <v>141</v>
      </c>
      <c r="B55" s="23" t="s">
        <v>137</v>
      </c>
      <c r="D55" s="23" t="str">
        <f t="shared" si="28"/>
        <v>\I: DISABLED</v>
      </c>
      <c r="Y55" s="86" t="s">
        <v>294</v>
      </c>
    </row>
    <row r="56" spans="1:25" s="23" customFormat="1" ht="15.75" thickBot="1">
      <c r="A56" s="23" t="s">
        <v>142</v>
      </c>
      <c r="B56" s="23" t="s">
        <v>137</v>
      </c>
      <c r="D56" s="23" t="str">
        <f t="shared" si="28"/>
        <v>UC-LO_R-SH_Apt_WOO_X0</v>
      </c>
      <c r="E56" s="23" t="str">
        <f t="shared" si="27"/>
        <v>RSDWOO</v>
      </c>
      <c r="F56" s="23" t="str">
        <f t="shared" si="24"/>
        <v>RSDSH_Apt</v>
      </c>
      <c r="G56" s="26"/>
      <c r="H56" s="23" t="str">
        <f t="shared" si="25"/>
        <v>RSDSH_Apt</v>
      </c>
      <c r="I56" s="24">
        <v>1</v>
      </c>
      <c r="J56" s="32">
        <f t="shared" ref="J56:O58" ca="1" si="31">IF(E16="","",-E16)</f>
        <v>-2.0951104263632848E-3</v>
      </c>
      <c r="K56" s="32">
        <f t="shared" ca="1" si="31"/>
        <v>-1.8855993837269564E-3</v>
      </c>
      <c r="L56" s="32">
        <f t="shared" ca="1" si="31"/>
        <v>-1.1134275800969307E-3</v>
      </c>
      <c r="M56" s="32">
        <f t="shared" ca="1" si="31"/>
        <v>-6.5746785177143682E-4</v>
      </c>
      <c r="N56" s="32">
        <f t="shared" ca="1" si="31"/>
        <v>-7.993274191921967E-5</v>
      </c>
      <c r="O56" s="32">
        <f t="shared" ca="1" si="31"/>
        <v>-9.7179553547900984E-6</v>
      </c>
      <c r="P56" s="24">
        <v>0</v>
      </c>
      <c r="Q56" s="24">
        <v>5</v>
      </c>
      <c r="R56" s="23" t="s">
        <v>174</v>
      </c>
      <c r="Y56" s="86"/>
    </row>
    <row r="57" spans="1:25" s="23" customFormat="1" ht="15.75" thickBot="1">
      <c r="A57" s="23" t="s">
        <v>143</v>
      </c>
      <c r="B57" s="26" t="s">
        <v>137</v>
      </c>
      <c r="C57" s="26"/>
      <c r="D57" s="23" t="str">
        <f t="shared" si="28"/>
        <v>\I: DISABLED</v>
      </c>
      <c r="E57" s="23" t="str">
        <f t="shared" si="27"/>
        <v>RSDHET</v>
      </c>
      <c r="F57" s="23" t="str">
        <f t="shared" si="24"/>
        <v>RSDSH_Apt</v>
      </c>
      <c r="G57" s="26"/>
      <c r="H57" s="23" t="str">
        <f t="shared" si="25"/>
        <v>RSDSH_Apt</v>
      </c>
      <c r="I57" s="24">
        <v>1</v>
      </c>
      <c r="J57" s="32">
        <f t="shared" ca="1" si="31"/>
        <v>-3.9336431607606189E-3</v>
      </c>
      <c r="K57" s="32">
        <f t="shared" ca="1" si="31"/>
        <v>-3.5402788446845571E-3</v>
      </c>
      <c r="L57" s="32">
        <f t="shared" ca="1" si="31"/>
        <v>-2.0904992549977846E-3</v>
      </c>
      <c r="M57" s="32">
        <f t="shared" ca="1" si="31"/>
        <v>-1.2344189050836423E-3</v>
      </c>
      <c r="N57" s="32">
        <f t="shared" ca="1" si="31"/>
        <v>-1.5007652084342285E-4</v>
      </c>
      <c r="O57" s="32">
        <f t="shared" ca="1" si="31"/>
        <v>-1.8245801336735211E-5</v>
      </c>
      <c r="P57" s="24">
        <v>0</v>
      </c>
      <c r="Q57" s="24">
        <v>5</v>
      </c>
      <c r="R57" s="23" t="s">
        <v>158</v>
      </c>
      <c r="Y57" s="86" t="s">
        <v>294</v>
      </c>
    </row>
    <row r="58" spans="1:25" s="23" customFormat="1" ht="15.75" thickBot="1">
      <c r="A58" s="53" t="s">
        <v>144</v>
      </c>
      <c r="B58" s="53" t="s">
        <v>137</v>
      </c>
      <c r="C58" s="26"/>
      <c r="D58" s="23" t="str">
        <f t="shared" si="28"/>
        <v>\I: DISABLED</v>
      </c>
      <c r="E58" s="53" t="str">
        <f t="shared" si="27"/>
        <v>RSDGEO</v>
      </c>
      <c r="F58" s="53" t="str">
        <f t="shared" ref="F58:F72" si="32">H58</f>
        <v>RSDSH_Apt</v>
      </c>
      <c r="G58" s="53"/>
      <c r="H58" s="53" t="str">
        <f t="shared" si="25"/>
        <v>RSDSH_Apt</v>
      </c>
      <c r="I58" s="54">
        <v>1</v>
      </c>
      <c r="J58" s="55">
        <f t="shared" ca="1" si="31"/>
        <v>-8.5617184054631409E-2</v>
      </c>
      <c r="K58" s="55">
        <f t="shared" ca="1" si="31"/>
        <v>-7.7055465649168264E-2</v>
      </c>
      <c r="L58" s="55">
        <f t="shared" ca="1" si="31"/>
        <v>-4.5500481911177379E-2</v>
      </c>
      <c r="M58" s="55">
        <f t="shared" ca="1" si="31"/>
        <v>-2.6867579563731141E-2</v>
      </c>
      <c r="N58" s="55">
        <f t="shared" ca="1" si="31"/>
        <v>-3.2664704403043824E-3</v>
      </c>
      <c r="O58" s="55">
        <f t="shared" ca="1" si="31"/>
        <v>-3.9712654845119107E-4</v>
      </c>
      <c r="P58" s="54">
        <v>0</v>
      </c>
      <c r="Q58" s="54">
        <v>5</v>
      </c>
      <c r="R58" s="53" t="s">
        <v>159</v>
      </c>
      <c r="Y58" s="86" t="s">
        <v>294</v>
      </c>
    </row>
    <row r="59" spans="1:25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Y59" s="86"/>
    </row>
    <row r="60" spans="1:25" s="23" customFormat="1" ht="15.75" thickBot="1">
      <c r="A60" s="23" t="s">
        <v>140</v>
      </c>
      <c r="B60" s="26" t="s">
        <v>146</v>
      </c>
      <c r="C60" s="26"/>
      <c r="D60" s="23" t="str">
        <f t="shared" ref="D60:D72" si="33">IF(Y60="","UC-LO_"&amp;A21,"\I: DISABLED")</f>
        <v>\I: DISABLED</v>
      </c>
      <c r="E60" s="23" t="str">
        <f t="shared" si="27"/>
        <v>RSDCOA</v>
      </c>
      <c r="F60" s="23" t="str">
        <f t="shared" si="32"/>
        <v>RSDWH_Apt</v>
      </c>
      <c r="G60" s="26" t="str">
        <f t="shared" ref="G60:G68" si="34">LEFT(A21,12)&amp;"*"</f>
        <v>R-WH_Apt_COA*</v>
      </c>
      <c r="H60" s="23" t="str">
        <f t="shared" si="25"/>
        <v>RSDWH_Apt</v>
      </c>
      <c r="I60" s="24">
        <v>1</v>
      </c>
      <c r="J60" s="33">
        <f t="shared" ref="J60:O63" ca="1" si="35">IF(E21="","",-E21)</f>
        <v>-1.3657922969122316E-3</v>
      </c>
      <c r="K60" s="33">
        <f t="shared" ca="1" si="35"/>
        <v>-1.2292130672210083E-3</v>
      </c>
      <c r="L60" s="33">
        <f t="shared" ca="1" si="35"/>
        <v>-7.2583802406333338E-4</v>
      </c>
      <c r="M60" s="33">
        <f t="shared" ca="1" si="35"/>
        <v>-4.2860009482915788E-4</v>
      </c>
      <c r="N60" s="33">
        <f t="shared" ca="1" si="35"/>
        <v>-5.210776568652982E-5</v>
      </c>
      <c r="O60" s="33">
        <f t="shared" ca="1" si="35"/>
        <v>-6.3350878303575612E-6</v>
      </c>
      <c r="P60" s="24">
        <v>0</v>
      </c>
      <c r="Q60" s="24">
        <v>5</v>
      </c>
      <c r="R60" s="23" t="s">
        <v>160</v>
      </c>
      <c r="Y60" s="86" t="s">
        <v>294</v>
      </c>
    </row>
    <row r="61" spans="1:25" s="23" customFormat="1" ht="15.75" thickBot="1">
      <c r="A61" s="23" t="s">
        <v>202</v>
      </c>
      <c r="B61" s="26" t="s">
        <v>146</v>
      </c>
      <c r="C61" s="26"/>
      <c r="D61" s="23" t="str">
        <f t="shared" si="33"/>
        <v>\I: DISABLED</v>
      </c>
      <c r="E61" s="79" t="str">
        <f t="shared" si="27"/>
        <v>RSDBDL</v>
      </c>
      <c r="F61" s="79" t="str">
        <f t="shared" si="32"/>
        <v>RSDWH_Apt</v>
      </c>
      <c r="G61" s="26" t="str">
        <f t="shared" si="34"/>
        <v>R-WH_Apt_BDL*</v>
      </c>
      <c r="H61" s="79" t="str">
        <f t="shared" si="25"/>
        <v>RSDWH_Apt</v>
      </c>
      <c r="I61" s="81">
        <v>1</v>
      </c>
      <c r="J61" s="82">
        <f t="shared" ca="1" si="35"/>
        <v>-1.4513443728228004E-5</v>
      </c>
      <c r="K61" s="82">
        <f t="shared" ca="1" si="35"/>
        <v>-1.3062099355405205E-5</v>
      </c>
      <c r="L61" s="82">
        <f t="shared" ca="1" si="35"/>
        <v>-7.7130390483732204E-6</v>
      </c>
      <c r="M61" s="82">
        <f t="shared" ca="1" si="35"/>
        <v>-4.5544724276739047E-6</v>
      </c>
      <c r="N61" s="82">
        <f t="shared" ca="1" si="35"/>
        <v>-5.5371752118158239E-7</v>
      </c>
      <c r="O61" s="82">
        <f t="shared" ca="1" si="35"/>
        <v>-6.7319123813439546E-8</v>
      </c>
      <c r="P61" s="81">
        <v>0</v>
      </c>
      <c r="Q61" s="81">
        <v>5</v>
      </c>
      <c r="R61" s="23" t="s">
        <v>161</v>
      </c>
      <c r="Y61" s="86" t="s">
        <v>294</v>
      </c>
    </row>
    <row r="62" spans="1:25" s="23" customFormat="1" ht="15">
      <c r="A62" s="23" t="s">
        <v>203</v>
      </c>
      <c r="B62" s="26" t="s">
        <v>146</v>
      </c>
      <c r="C62" s="26"/>
      <c r="D62" s="23" t="str">
        <f t="shared" si="33"/>
        <v>\I: DISABLED</v>
      </c>
      <c r="E62" s="79" t="str">
        <f t="shared" si="27"/>
        <v>RSDETH</v>
      </c>
      <c r="F62" s="79" t="str">
        <f t="shared" si="32"/>
        <v>RSDWH_Apt</v>
      </c>
      <c r="G62" s="26" t="str">
        <f t="shared" si="34"/>
        <v>R-WH_Apt_ETH*</v>
      </c>
      <c r="H62" s="79" t="str">
        <f t="shared" si="25"/>
        <v>RSDWH_Apt</v>
      </c>
      <c r="I62" s="81">
        <v>1</v>
      </c>
      <c r="J62" s="82">
        <f t="shared" ca="1" si="35"/>
        <v>-1.3114417952463373E-5</v>
      </c>
      <c r="K62" s="82">
        <f t="shared" ca="1" si="35"/>
        <v>-1.1802976157217036E-5</v>
      </c>
      <c r="L62" s="82">
        <f t="shared" ca="1" si="35"/>
        <v>-6.9695393910750897E-6</v>
      </c>
      <c r="M62" s="82">
        <f t="shared" ca="1" si="35"/>
        <v>-4.1154433150359304E-6</v>
      </c>
      <c r="N62" s="82">
        <f t="shared" ca="1" si="35"/>
        <v>-5.0034183039919129E-7</v>
      </c>
      <c r="O62" s="82">
        <f t="shared" ca="1" si="35"/>
        <v>-6.0829885891655744E-8</v>
      </c>
      <c r="P62" s="81">
        <v>0</v>
      </c>
      <c r="Q62" s="81">
        <v>5</v>
      </c>
      <c r="R62" s="23" t="s">
        <v>162</v>
      </c>
      <c r="Y62" s="86" t="s">
        <v>294</v>
      </c>
    </row>
    <row r="63" spans="1:25" s="23" customFormat="1" ht="15">
      <c r="A63" s="23" t="s">
        <v>204</v>
      </c>
      <c r="B63" s="26" t="s">
        <v>146</v>
      </c>
      <c r="C63" s="26"/>
      <c r="D63" s="23" t="str">
        <f t="shared" si="33"/>
        <v>UC-LO_R-WH_Apt_LPG_X0</v>
      </c>
      <c r="E63" s="23" t="str">
        <f t="shared" si="27"/>
        <v>RSDLPG</v>
      </c>
      <c r="F63" s="23" t="str">
        <f t="shared" si="32"/>
        <v>RSDWH_Apt</v>
      </c>
      <c r="G63" s="26" t="str">
        <f t="shared" si="34"/>
        <v>R-WH_Apt_LPG*</v>
      </c>
      <c r="H63" s="23" t="str">
        <f t="shared" si="25"/>
        <v>RSDWH_Apt</v>
      </c>
      <c r="I63" s="24">
        <v>1</v>
      </c>
      <c r="J63" s="33">
        <f t="shared" ca="1" si="35"/>
        <v>-1.1104800429894495E-2</v>
      </c>
      <c r="K63" s="33">
        <f t="shared" ca="1" si="35"/>
        <v>-9.9943203869050454E-3</v>
      </c>
      <c r="L63" s="33">
        <f t="shared" ca="1" si="35"/>
        <v>-5.9015462452635618E-3</v>
      </c>
      <c r="M63" s="33">
        <f t="shared" ca="1" si="35"/>
        <v>-3.4848040423656815E-3</v>
      </c>
      <c r="N63" s="33">
        <f t="shared" ca="1" si="35"/>
        <v>-4.2367081737451249E-4</v>
      </c>
      <c r="O63" s="33">
        <f t="shared" ca="1" si="35"/>
        <v>-5.1508480624045319E-5</v>
      </c>
      <c r="P63" s="24">
        <v>0</v>
      </c>
      <c r="Q63" s="24">
        <v>5</v>
      </c>
      <c r="R63" s="23" t="s">
        <v>163</v>
      </c>
      <c r="Y63" s="86"/>
    </row>
    <row r="64" spans="1:25" s="23" customFormat="1" ht="15">
      <c r="A64" s="23" t="s">
        <v>205</v>
      </c>
      <c r="B64" s="26" t="s">
        <v>146</v>
      </c>
      <c r="C64" s="26"/>
      <c r="D64" s="90" t="str">
        <f t="shared" si="33"/>
        <v>UC-LO_R-WH_Apt_ELC_X0</v>
      </c>
      <c r="E64" s="23" t="str">
        <f t="shared" si="27"/>
        <v>RSDELC</v>
      </c>
      <c r="F64" s="23" t="str">
        <f t="shared" si="32"/>
        <v>RSDWH_Apt</v>
      </c>
      <c r="G64" s="26" t="str">
        <f t="shared" si="34"/>
        <v>R-WH_Apt_ELC*</v>
      </c>
      <c r="H64" s="23" t="str">
        <f t="shared" si="25"/>
        <v>RSDWH_Apt</v>
      </c>
      <c r="I64" s="24">
        <v>1</v>
      </c>
      <c r="J64" s="89">
        <f ca="1">MAX(IF(E25+E26="","",-E25-E26),-$T$25)</f>
        <v>-0.6613013803825285</v>
      </c>
      <c r="K64" s="89">
        <f t="shared" ref="K64:O64" ca="1" si="36">MAX(IF(F25+F26="","",-F25-F26),-$T$25)</f>
        <v>-0.59517124234427565</v>
      </c>
      <c r="L64" s="89">
        <f t="shared" ca="1" si="36"/>
        <v>-0.35144266689187137</v>
      </c>
      <c r="M64" s="89">
        <f t="shared" ca="1" si="36"/>
        <v>-0.20752338037298121</v>
      </c>
      <c r="N64" s="89">
        <f t="shared" ca="1" si="36"/>
        <v>-2.5229998335073285E-2</v>
      </c>
      <c r="O64" s="89">
        <f t="shared" ca="1" si="36"/>
        <v>-3.0673787929038467E-3</v>
      </c>
      <c r="P64" s="24">
        <v>0</v>
      </c>
      <c r="Q64" s="24">
        <v>5</v>
      </c>
      <c r="R64" s="23" t="s">
        <v>164</v>
      </c>
      <c r="Y64" s="86"/>
    </row>
    <row r="65" spans="1:25" s="23" customFormat="1" ht="15">
      <c r="A65" s="23" t="s">
        <v>205</v>
      </c>
      <c r="B65" s="26" t="s">
        <v>146</v>
      </c>
      <c r="C65" s="26"/>
      <c r="D65" s="23" t="str">
        <f t="shared" si="33"/>
        <v>\I: DISABLED</v>
      </c>
      <c r="E65" s="23" t="str">
        <f t="shared" si="27"/>
        <v>RSDELC</v>
      </c>
      <c r="F65" s="23" t="str">
        <f t="shared" si="32"/>
        <v>RSDWH_Apt</v>
      </c>
      <c r="G65" s="26" t="str">
        <f t="shared" si="34"/>
        <v>R-WH_Apt_ELC*</v>
      </c>
      <c r="H65" s="23" t="str">
        <f t="shared" si="25"/>
        <v>RSDWH_Apt</v>
      </c>
      <c r="I65" s="24">
        <v>1</v>
      </c>
      <c r="J65" s="33">
        <f t="shared" ref="J65:O68" ca="1" si="37">IF(E26="","",-E26)</f>
        <v>-0.49857686246905086</v>
      </c>
      <c r="K65" s="33">
        <f t="shared" ca="1" si="37"/>
        <v>-0.4487191762221458</v>
      </c>
      <c r="L65" s="33">
        <f t="shared" ca="1" si="37"/>
        <v>-0.26496418636741492</v>
      </c>
      <c r="M65" s="33">
        <f t="shared" ca="1" si="37"/>
        <v>-0.1564587024080949</v>
      </c>
      <c r="N65" s="33">
        <f t="shared" ca="1" si="37"/>
        <v>-1.9021725620357643E-2</v>
      </c>
      <c r="O65" s="33">
        <f t="shared" ca="1" si="37"/>
        <v>-2.312597765462806E-3</v>
      </c>
      <c r="P65" s="24">
        <v>0</v>
      </c>
      <c r="Q65" s="24">
        <v>5</v>
      </c>
      <c r="R65" s="23" t="s">
        <v>165</v>
      </c>
      <c r="Y65" s="86" t="s">
        <v>294</v>
      </c>
    </row>
    <row r="66" spans="1:25" s="23" customFormat="1" ht="15">
      <c r="A66" s="23" t="s">
        <v>206</v>
      </c>
      <c r="B66" s="26" t="s">
        <v>146</v>
      </c>
      <c r="C66" s="26"/>
      <c r="D66" s="23" t="str">
        <f t="shared" si="33"/>
        <v>UC-LO_R-WH_Apt_KER_X0</v>
      </c>
      <c r="E66" s="23" t="str">
        <f t="shared" si="27"/>
        <v>RSDKER</v>
      </c>
      <c r="F66" s="23" t="str">
        <f t="shared" si="32"/>
        <v>RSDWH_Apt</v>
      </c>
      <c r="G66" s="26" t="str">
        <f t="shared" si="34"/>
        <v>R-WH_Apt_KER*</v>
      </c>
      <c r="H66" s="23" t="str">
        <f t="shared" si="25"/>
        <v>RSDWH_Apt</v>
      </c>
      <c r="I66" s="24">
        <v>1</v>
      </c>
      <c r="J66" s="33">
        <f t="shared" ca="1" si="37"/>
        <v>-1.9600105043569991E-2</v>
      </c>
      <c r="K66" s="33">
        <f t="shared" ca="1" si="37"/>
        <v>-1.7640094539212992E-2</v>
      </c>
      <c r="L66" s="33">
        <f t="shared" ca="1" si="37"/>
        <v>-1.0416299424459881E-2</v>
      </c>
      <c r="M66" s="33">
        <f t="shared" ca="1" si="37"/>
        <v>-6.1507206471493169E-3</v>
      </c>
      <c r="N66" s="33">
        <f t="shared" ca="1" si="37"/>
        <v>-7.4778403960155612E-4</v>
      </c>
      <c r="O66" s="33">
        <f t="shared" ca="1" si="37"/>
        <v>-9.0913081890979066E-5</v>
      </c>
      <c r="P66" s="24">
        <v>0</v>
      </c>
      <c r="Q66" s="24">
        <v>5</v>
      </c>
      <c r="R66" s="23" t="s">
        <v>166</v>
      </c>
      <c r="Y66" s="86"/>
    </row>
    <row r="67" spans="1:25" s="23" customFormat="1" ht="15">
      <c r="A67" s="23" t="s">
        <v>207</v>
      </c>
      <c r="B67" s="26" t="s">
        <v>146</v>
      </c>
      <c r="C67" s="26"/>
      <c r="D67" s="23" t="str">
        <f t="shared" si="33"/>
        <v>UC-LO_R-WH_Apt_GAS_X0</v>
      </c>
      <c r="E67" s="23" t="str">
        <f t="shared" si="27"/>
        <v>RSDGAS</v>
      </c>
      <c r="F67" s="23" t="str">
        <f t="shared" si="32"/>
        <v>RSDWH_Apt</v>
      </c>
      <c r="G67" s="26" t="str">
        <f t="shared" si="34"/>
        <v>R-WH_Apt_GAS*</v>
      </c>
      <c r="H67" s="23" t="str">
        <f t="shared" si="25"/>
        <v>RSDWH_Apt</v>
      </c>
      <c r="I67" s="24">
        <v>1</v>
      </c>
      <c r="J67" s="33">
        <f t="shared" ca="1" si="37"/>
        <v>-0.19703154308697599</v>
      </c>
      <c r="K67" s="33">
        <f t="shared" ca="1" si="37"/>
        <v>-0.17732838877827839</v>
      </c>
      <c r="L67" s="33">
        <f t="shared" ca="1" si="37"/>
        <v>-0.10471064028968563</v>
      </c>
      <c r="M67" s="33">
        <f t="shared" ca="1" si="37"/>
        <v>-6.1830585984656489E-2</v>
      </c>
      <c r="N67" s="33">
        <f t="shared" ca="1" si="37"/>
        <v>-7.5171557953890838E-3</v>
      </c>
      <c r="O67" s="33">
        <f t="shared" ca="1" si="37"/>
        <v>-9.1391065363951576E-4</v>
      </c>
      <c r="P67" s="24">
        <v>0</v>
      </c>
      <c r="Q67" s="24">
        <v>5</v>
      </c>
      <c r="R67" s="23" t="s">
        <v>167</v>
      </c>
      <c r="Y67" s="86"/>
    </row>
    <row r="68" spans="1:25" s="23" customFormat="1" ht="15">
      <c r="A68" s="23" t="s">
        <v>141</v>
      </c>
      <c r="B68" s="26" t="s">
        <v>146</v>
      </c>
      <c r="C68" s="26"/>
      <c r="D68" s="23" t="str">
        <f t="shared" si="33"/>
        <v>\I: DISABLED</v>
      </c>
      <c r="E68" s="23" t="str">
        <f t="shared" si="27"/>
        <v>RSDPEA</v>
      </c>
      <c r="F68" s="23" t="str">
        <f t="shared" si="32"/>
        <v>RSDWH_Apt</v>
      </c>
      <c r="G68" s="26" t="str">
        <f t="shared" si="34"/>
        <v>R-WH_Apt_PEA*</v>
      </c>
      <c r="H68" s="23" t="str">
        <f t="shared" si="25"/>
        <v>RSDWH_Apt</v>
      </c>
      <c r="I68" s="24">
        <v>1</v>
      </c>
      <c r="J68" s="33">
        <f t="shared" ca="1" si="37"/>
        <v>-1.322213234373791E-3</v>
      </c>
      <c r="K68" s="33">
        <f t="shared" ca="1" si="37"/>
        <v>-1.1899919109364121E-3</v>
      </c>
      <c r="L68" s="33">
        <f t="shared" ca="1" si="37"/>
        <v>-7.0267832348884203E-4</v>
      </c>
      <c r="M68" s="33">
        <f t="shared" ca="1" si="37"/>
        <v>-4.149245232369265E-4</v>
      </c>
      <c r="N68" s="33">
        <f t="shared" ca="1" si="37"/>
        <v>-5.0445135442732498E-5</v>
      </c>
      <c r="O68" s="33">
        <f t="shared" ca="1" si="37"/>
        <v>-6.1329508074955799E-6</v>
      </c>
      <c r="P68" s="24">
        <v>0</v>
      </c>
      <c r="Q68" s="24">
        <v>5</v>
      </c>
      <c r="R68" s="23" t="s">
        <v>168</v>
      </c>
      <c r="Y68" s="86" t="s">
        <v>294</v>
      </c>
    </row>
    <row r="69" spans="1:25" s="23" customFormat="1" ht="15">
      <c r="B69" s="26"/>
      <c r="C69" s="26"/>
      <c r="D69" s="23" t="str">
        <f t="shared" si="33"/>
        <v>\I: DISABLED</v>
      </c>
      <c r="I69" s="24"/>
      <c r="J69" s="33"/>
      <c r="K69" s="33"/>
      <c r="L69" s="33"/>
      <c r="M69" s="33"/>
      <c r="N69" s="33"/>
      <c r="O69" s="33"/>
      <c r="P69" s="24"/>
      <c r="Q69" s="24"/>
      <c r="Y69" s="86" t="s">
        <v>294</v>
      </c>
    </row>
    <row r="70" spans="1:25" s="23" customFormat="1" ht="15">
      <c r="A70" s="23" t="s">
        <v>142</v>
      </c>
      <c r="B70" s="26" t="s">
        <v>146</v>
      </c>
      <c r="C70" s="26"/>
      <c r="D70" s="23" t="str">
        <f t="shared" si="33"/>
        <v>UC-LO_R-WH_Apt_WOO_X0</v>
      </c>
      <c r="E70" s="23" t="str">
        <f t="shared" si="27"/>
        <v>RSDWOO</v>
      </c>
      <c r="F70" s="23" t="str">
        <f t="shared" si="32"/>
        <v>RSDWH_Apt</v>
      </c>
      <c r="G70" s="26" t="str">
        <f>LEFT(A31,12)&amp;"*"</f>
        <v>R-WH_Apt_WOO*</v>
      </c>
      <c r="H70" s="23" t="str">
        <f t="shared" si="25"/>
        <v>RSDWH_Apt</v>
      </c>
      <c r="I70" s="24">
        <v>1</v>
      </c>
      <c r="J70" s="33">
        <f t="shared" ref="J70:O72" ca="1" si="38">IF(E31="","",-E31)</f>
        <v>-9.881956962506462E-4</v>
      </c>
      <c r="K70" s="33">
        <f t="shared" ca="1" si="38"/>
        <v>-8.8937612662558165E-4</v>
      </c>
      <c r="L70" s="33">
        <f t="shared" ca="1" si="38"/>
        <v>-5.2516770901113983E-4</v>
      </c>
      <c r="M70" s="33">
        <f t="shared" ca="1" si="38"/>
        <v>-3.1010628049398805E-4</v>
      </c>
      <c r="N70" s="33">
        <f t="shared" ca="1" si="38"/>
        <v>-3.7701684149983814E-5</v>
      </c>
      <c r="O70" s="33">
        <f t="shared" ca="1" si="38"/>
        <v>-4.5836446313853283E-6</v>
      </c>
      <c r="P70" s="25">
        <v>0</v>
      </c>
      <c r="Q70" s="25">
        <v>5</v>
      </c>
      <c r="R70" s="23" t="s">
        <v>173</v>
      </c>
      <c r="Y70" s="86"/>
    </row>
    <row r="71" spans="1:25" s="23" customFormat="1" ht="15">
      <c r="A71" s="23" t="s">
        <v>143</v>
      </c>
      <c r="B71" s="26" t="s">
        <v>146</v>
      </c>
      <c r="C71" s="26"/>
      <c r="D71" s="23" t="str">
        <f t="shared" si="33"/>
        <v>\I: DISABLED</v>
      </c>
      <c r="E71" s="23" t="str">
        <f t="shared" si="27"/>
        <v>RSDHET</v>
      </c>
      <c r="F71" s="23" t="str">
        <f t="shared" si="32"/>
        <v>RSDWH_Apt</v>
      </c>
      <c r="G71" s="26" t="str">
        <f>LEFT(A32,12)&amp;"*"</f>
        <v>R-WH_Apt_HET*</v>
      </c>
      <c r="H71" s="23" t="str">
        <f t="shared" si="25"/>
        <v>RSDWH_Apt</v>
      </c>
      <c r="I71" s="24">
        <v>1</v>
      </c>
      <c r="J71" s="33">
        <f t="shared" ca="1" si="38"/>
        <v>-1.342112957587641E-3</v>
      </c>
      <c r="K71" s="33">
        <f t="shared" ca="1" si="38"/>
        <v>-1.207901661828877E-3</v>
      </c>
      <c r="L71" s="33">
        <f t="shared" ca="1" si="38"/>
        <v>-7.1325385229333374E-4</v>
      </c>
      <c r="M71" s="33">
        <f t="shared" ca="1" si="38"/>
        <v>-4.2116926724069078E-4</v>
      </c>
      <c r="N71" s="33">
        <f t="shared" ca="1" si="38"/>
        <v>-5.1204350527484683E-5</v>
      </c>
      <c r="O71" s="33">
        <f t="shared" ca="1" si="38"/>
        <v>-6.2252536376144459E-6</v>
      </c>
      <c r="P71" s="24">
        <v>0</v>
      </c>
      <c r="Q71" s="24">
        <v>5</v>
      </c>
      <c r="R71" s="23" t="s">
        <v>170</v>
      </c>
      <c r="Y71" s="86" t="s">
        <v>294</v>
      </c>
    </row>
    <row r="72" spans="1:25" s="23" customFormat="1" ht="15">
      <c r="A72" s="26" t="s">
        <v>145</v>
      </c>
      <c r="B72" s="26" t="s">
        <v>146</v>
      </c>
      <c r="C72" s="26"/>
      <c r="D72" s="23" t="str">
        <f t="shared" si="33"/>
        <v>\I: DISABLED</v>
      </c>
      <c r="E72" s="23" t="str">
        <f t="shared" si="27"/>
        <v>RSDSOL</v>
      </c>
      <c r="F72" s="23" t="str">
        <f t="shared" si="32"/>
        <v>RSDWH_Apt</v>
      </c>
      <c r="G72" s="26" t="str">
        <f>LEFT(A33,12)&amp;"*"</f>
        <v>R-WH_Apt_SOL*</v>
      </c>
      <c r="H72" s="23" t="str">
        <f t="shared" si="25"/>
        <v>RSDWH_Apt</v>
      </c>
      <c r="I72" s="24">
        <v>1</v>
      </c>
      <c r="J72" s="33">
        <f t="shared" ca="1" si="38"/>
        <v>-5.9162290102261362E-3</v>
      </c>
      <c r="K72" s="33">
        <f t="shared" ca="1" si="38"/>
        <v>-5.3246061092035229E-3</v>
      </c>
      <c r="L72" s="33">
        <f t="shared" ca="1" si="38"/>
        <v>-3.1441266614235888E-3</v>
      </c>
      <c r="M72" s="33">
        <f t="shared" ca="1" si="38"/>
        <v>-1.8565753523040157E-3</v>
      </c>
      <c r="N72" s="33">
        <f t="shared" ca="1" si="38"/>
        <v>-2.2571622032843E-4</v>
      </c>
      <c r="O72" s="33">
        <f t="shared" ca="1" si="38"/>
        <v>-2.7441822954358397E-5</v>
      </c>
      <c r="P72" s="25">
        <v>0</v>
      </c>
      <c r="Q72" s="25">
        <v>5</v>
      </c>
      <c r="R72" s="23" t="s">
        <v>171</v>
      </c>
      <c r="Y72" s="86" t="s">
        <v>294</v>
      </c>
    </row>
    <row r="73" spans="1:25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5" s="23" customFormat="1" ht="15">
      <c r="C74" s="26"/>
      <c r="H74" s="20" t="s">
        <v>284</v>
      </c>
      <c r="I74" s="24"/>
      <c r="J74" s="24"/>
      <c r="K74" s="24"/>
      <c r="L74" s="24"/>
      <c r="M74" s="24"/>
      <c r="N74" s="24"/>
      <c r="O74" s="24"/>
      <c r="P74" s="24"/>
    </row>
    <row r="75" spans="1:25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283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293</v>
      </c>
      <c r="Q75" s="8" t="s">
        <v>292</v>
      </c>
      <c r="R75" s="6" t="s">
        <v>27</v>
      </c>
      <c r="Y75" s="87" t="s">
        <v>295</v>
      </c>
    </row>
    <row r="76" spans="1:25" s="23" customFormat="1" ht="15.75" thickBot="1">
      <c r="A76" s="23" t="s">
        <v>140</v>
      </c>
      <c r="B76" s="23" t="s">
        <v>137</v>
      </c>
      <c r="C76" s="26"/>
      <c r="D76" s="23" t="str">
        <f t="shared" ref="D76:D88" si="39">IF(Y76="","UC-UP_"&amp;A6,"\I: DISABLED")</f>
        <v>\I: DISABLED</v>
      </c>
      <c r="E76" s="23" t="str">
        <f>A76</f>
        <v>RSDCOA</v>
      </c>
      <c r="F76" s="23" t="str">
        <f t="shared" ref="F76:F101" si="40">H76</f>
        <v>RSDSH_Apt</v>
      </c>
      <c r="H76" s="23" t="str">
        <f t="shared" ref="H76:H102" si="41">B76</f>
        <v>RSDSH_Apt</v>
      </c>
      <c r="I76" s="24">
        <v>1</v>
      </c>
      <c r="J76" s="34">
        <f t="shared" ref="J76:O79" ca="1" si="42">IF(L6="","",-L6)</f>
        <v>-3.1370778473392952E-2</v>
      </c>
      <c r="K76" s="34">
        <f t="shared" ca="1" si="42"/>
        <v>-3.450785632073225E-2</v>
      </c>
      <c r="L76" s="34">
        <f t="shared" ca="1" si="42"/>
        <v>-5.557524768310252E-2</v>
      </c>
      <c r="M76" s="34">
        <f t="shared" ca="1" si="42"/>
        <v>-8.950449214611346E-2</v>
      </c>
      <c r="N76" s="34">
        <f t="shared" ca="1" si="42"/>
        <v>-0.60214146637739263</v>
      </c>
      <c r="O76" s="34">
        <f t="shared" ca="1" si="42"/>
        <v>-0.9</v>
      </c>
      <c r="P76" s="24">
        <v>0</v>
      </c>
      <c r="Q76" s="24">
        <v>5</v>
      </c>
      <c r="R76" s="23" t="s">
        <v>175</v>
      </c>
      <c r="Y76" s="86" t="s">
        <v>294</v>
      </c>
    </row>
    <row r="77" spans="1:25" s="23" customFormat="1" ht="15.75" thickBot="1">
      <c r="A77" s="23" t="s">
        <v>202</v>
      </c>
      <c r="B77" s="23" t="s">
        <v>137</v>
      </c>
      <c r="C77" s="26"/>
      <c r="D77" s="23" t="str">
        <f t="shared" si="39"/>
        <v>\I: DISABLED</v>
      </c>
      <c r="E77" s="79" t="str">
        <f t="shared" ref="E77:E102" si="43">A77</f>
        <v>RSDBDL</v>
      </c>
      <c r="F77" s="79" t="str">
        <f t="shared" si="40"/>
        <v>RSDSH_Apt</v>
      </c>
      <c r="H77" s="79" t="str">
        <f t="shared" si="41"/>
        <v>RSDSH_Apt</v>
      </c>
      <c r="I77" s="81">
        <v>1</v>
      </c>
      <c r="J77" s="82">
        <f t="shared" ca="1" si="42"/>
        <v>-6.6238332737295358E-6</v>
      </c>
      <c r="K77" s="82">
        <f t="shared" ca="1" si="42"/>
        <v>-7.2862166011024903E-6</v>
      </c>
      <c r="L77" s="82">
        <f t="shared" ca="1" si="42"/>
        <v>-1.1734524698241576E-5</v>
      </c>
      <c r="M77" s="82">
        <f t="shared" ca="1" si="42"/>
        <v>-1.8898569371765045E-5</v>
      </c>
      <c r="N77" s="82">
        <f t="shared" ca="1" si="42"/>
        <v>-1.2714012449087587E-4</v>
      </c>
      <c r="O77" s="82">
        <f t="shared" ca="1" si="42"/>
        <v>-8.5533518106961897E-4</v>
      </c>
      <c r="P77" s="81">
        <v>0</v>
      </c>
      <c r="Q77" s="81">
        <v>5</v>
      </c>
      <c r="R77" s="23" t="s">
        <v>176</v>
      </c>
      <c r="Y77" s="86" t="s">
        <v>294</v>
      </c>
    </row>
    <row r="78" spans="1:25" s="23" customFormat="1" ht="15">
      <c r="A78" s="23" t="s">
        <v>203</v>
      </c>
      <c r="B78" s="23" t="s">
        <v>137</v>
      </c>
      <c r="C78" s="26"/>
      <c r="D78" s="23" t="str">
        <f t="shared" si="39"/>
        <v>\I: DISABLED</v>
      </c>
      <c r="E78" s="79" t="str">
        <f t="shared" si="43"/>
        <v>RSDETH</v>
      </c>
      <c r="F78" s="79" t="str">
        <f t="shared" si="40"/>
        <v>RSDSH_Apt</v>
      </c>
      <c r="H78" s="79" t="str">
        <f t="shared" si="41"/>
        <v>RSDSH_Apt</v>
      </c>
      <c r="I78" s="81">
        <v>1</v>
      </c>
      <c r="J78" s="82">
        <f t="shared" ca="1" si="42"/>
        <v>-4.7516737975104299E-9</v>
      </c>
      <c r="K78" s="82">
        <f t="shared" ca="1" si="42"/>
        <v>-5.2268411772614726E-9</v>
      </c>
      <c r="L78" s="82">
        <f t="shared" ca="1" si="42"/>
        <v>-8.4178799843913792E-9</v>
      </c>
      <c r="M78" s="82">
        <f t="shared" ca="1" si="42"/>
        <v>-1.3557079893662163E-8</v>
      </c>
      <c r="N78" s="82">
        <f t="shared" ca="1" si="42"/>
        <v>-9.1205254297615425E-8</v>
      </c>
      <c r="O78" s="82">
        <f t="shared" ca="1" si="42"/>
        <v>-6.1358334366543721E-7</v>
      </c>
      <c r="P78" s="81">
        <v>0</v>
      </c>
      <c r="Q78" s="81">
        <v>5</v>
      </c>
      <c r="R78" s="23" t="s">
        <v>177</v>
      </c>
      <c r="Y78" s="86" t="s">
        <v>294</v>
      </c>
    </row>
    <row r="79" spans="1:25" s="23" customFormat="1" ht="15">
      <c r="A79" s="23" t="s">
        <v>204</v>
      </c>
      <c r="B79" s="23" t="s">
        <v>137</v>
      </c>
      <c r="C79" s="26"/>
      <c r="D79" s="23" t="str">
        <f t="shared" si="39"/>
        <v>UC-UP_R-SH_Apt_LPG_X0</v>
      </c>
      <c r="E79" s="23" t="str">
        <f t="shared" si="43"/>
        <v>RSDLPG</v>
      </c>
      <c r="F79" s="23" t="str">
        <f t="shared" si="40"/>
        <v>RSDSH_Apt</v>
      </c>
      <c r="H79" s="23" t="str">
        <f t="shared" si="41"/>
        <v>RSDSH_Apt</v>
      </c>
      <c r="I79" s="24">
        <v>1</v>
      </c>
      <c r="J79" s="34">
        <f t="shared" ca="1" si="42"/>
        <v>-2.171029124710985E-2</v>
      </c>
      <c r="K79" s="34">
        <f t="shared" ca="1" si="42"/>
        <v>-2.3881320371820836E-2</v>
      </c>
      <c r="L79" s="34">
        <f t="shared" ca="1" si="42"/>
        <v>-3.8461105272021193E-2</v>
      </c>
      <c r="M79" s="34">
        <f t="shared" ca="1" si="42"/>
        <v>-6.1941994651642865E-2</v>
      </c>
      <c r="N79" s="34">
        <f t="shared" ca="1" si="42"/>
        <v>-0.41671476588005452</v>
      </c>
      <c r="O79" s="34">
        <f t="shared" ca="1" si="42"/>
        <v>-0.9</v>
      </c>
      <c r="P79" s="24">
        <v>0</v>
      </c>
      <c r="Q79" s="24">
        <v>5</v>
      </c>
      <c r="R79" s="23" t="s">
        <v>178</v>
      </c>
      <c r="Y79" s="86"/>
    </row>
    <row r="80" spans="1:25" s="23" customFormat="1" ht="15">
      <c r="A80" s="23" t="s">
        <v>205</v>
      </c>
      <c r="B80" s="23" t="s">
        <v>137</v>
      </c>
      <c r="C80" s="26"/>
      <c r="D80" s="90" t="str">
        <f t="shared" si="39"/>
        <v>UC-UP_R-SH_Apt_ELC_X0</v>
      </c>
      <c r="E80" s="23" t="str">
        <f t="shared" si="43"/>
        <v>RSDELC</v>
      </c>
      <c r="F80" s="23" t="str">
        <f t="shared" si="40"/>
        <v>RSDSH_Apt</v>
      </c>
      <c r="H80" s="23" t="str">
        <f t="shared" si="41"/>
        <v>RSDSH_Apt</v>
      </c>
      <c r="I80" s="24">
        <v>1</v>
      </c>
      <c r="J80" s="91">
        <f ca="1">MAX(IF(L10+L11="","",-L10-L11),-$T$10)</f>
        <v>-0.52944218834844214</v>
      </c>
      <c r="K80" s="91">
        <f t="shared" ref="K80:O80" ca="1" si="44">MAX(IF(M10+M11="","",-M10-M11),-$T$10)</f>
        <v>-0.58238640718328627</v>
      </c>
      <c r="L80" s="91">
        <f t="shared" ca="1" si="44"/>
        <v>-0.9</v>
      </c>
      <c r="M80" s="91">
        <f t="shared" ca="1" si="44"/>
        <v>-0.9</v>
      </c>
      <c r="N80" s="91">
        <f t="shared" ca="1" si="44"/>
        <v>-0.9</v>
      </c>
      <c r="O80" s="91">
        <f t="shared" ca="1" si="44"/>
        <v>-0.9</v>
      </c>
      <c r="P80" s="24">
        <v>0</v>
      </c>
      <c r="Q80" s="24">
        <v>5</v>
      </c>
      <c r="R80" s="23" t="s">
        <v>179</v>
      </c>
      <c r="Y80" s="86"/>
    </row>
    <row r="81" spans="1:25" s="23" customFormat="1" ht="15">
      <c r="A81" s="23" t="s">
        <v>205</v>
      </c>
      <c r="B81" s="23" t="s">
        <v>137</v>
      </c>
      <c r="C81" s="26"/>
      <c r="D81" s="23" t="str">
        <f t="shared" si="39"/>
        <v>\I: DISABLED</v>
      </c>
      <c r="E81" s="23" t="str">
        <f t="shared" si="43"/>
        <v>RSDELC</v>
      </c>
      <c r="F81" s="23" t="str">
        <f t="shared" si="40"/>
        <v>RSDSH_Apt</v>
      </c>
      <c r="H81" s="23" t="str">
        <f t="shared" si="41"/>
        <v>RSDSH_Apt</v>
      </c>
      <c r="I81" s="24">
        <v>1</v>
      </c>
      <c r="J81" s="34">
        <f t="shared" ref="J81:O84" ca="1" si="45">IF(L11="","",-L11)</f>
        <v>-0.27668252297603713</v>
      </c>
      <c r="K81" s="34">
        <f t="shared" ca="1" si="45"/>
        <v>-0.30435077527364085</v>
      </c>
      <c r="L81" s="34">
        <f t="shared" ca="1" si="45"/>
        <v>-0.49015996708595155</v>
      </c>
      <c r="M81" s="34">
        <f t="shared" ca="1" si="45"/>
        <v>-0.78940752859159602</v>
      </c>
      <c r="N81" s="34">
        <f t="shared" ca="1" si="45"/>
        <v>-0.9</v>
      </c>
      <c r="O81" s="34">
        <f t="shared" ca="1" si="45"/>
        <v>-0.9</v>
      </c>
      <c r="P81" s="24">
        <v>0</v>
      </c>
      <c r="Q81" s="24">
        <v>5</v>
      </c>
      <c r="R81" s="23" t="s">
        <v>180</v>
      </c>
      <c r="Y81" s="86" t="s">
        <v>294</v>
      </c>
    </row>
    <row r="82" spans="1:25" s="23" customFormat="1" ht="15">
      <c r="A82" s="23" t="s">
        <v>206</v>
      </c>
      <c r="B82" s="23" t="s">
        <v>137</v>
      </c>
      <c r="C82" s="26"/>
      <c r="D82" s="23" t="str">
        <f t="shared" si="39"/>
        <v>UC-UP_R-SH_Apt_KER_X0</v>
      </c>
      <c r="E82" s="23" t="str">
        <f t="shared" si="43"/>
        <v>RSDKER</v>
      </c>
      <c r="F82" s="23" t="str">
        <f t="shared" si="40"/>
        <v>RSDSH_Apt</v>
      </c>
      <c r="H82" s="23" t="str">
        <f t="shared" si="41"/>
        <v>RSDSH_Apt</v>
      </c>
      <c r="I82" s="24">
        <v>1</v>
      </c>
      <c r="J82" s="34">
        <f t="shared" ca="1" si="45"/>
        <v>-7.2336347689462246E-2</v>
      </c>
      <c r="K82" s="34">
        <f t="shared" ca="1" si="45"/>
        <v>-7.9569982458408475E-2</v>
      </c>
      <c r="L82" s="34">
        <f t="shared" ca="1" si="45"/>
        <v>-0.12814825244909148</v>
      </c>
      <c r="M82" s="34">
        <f t="shared" ca="1" si="45"/>
        <v>-0.20638404205178637</v>
      </c>
      <c r="N82" s="34">
        <f t="shared" ca="1" si="45"/>
        <v>-0.9</v>
      </c>
      <c r="O82" s="34">
        <f t="shared" ca="1" si="45"/>
        <v>-0.9</v>
      </c>
      <c r="P82" s="24">
        <v>0</v>
      </c>
      <c r="Q82" s="24">
        <v>5</v>
      </c>
      <c r="R82" s="23" t="s">
        <v>181</v>
      </c>
      <c r="Y82" s="86"/>
    </row>
    <row r="83" spans="1:25" s="23" customFormat="1" ht="15">
      <c r="A83" s="23" t="s">
        <v>207</v>
      </c>
      <c r="B83" s="23" t="s">
        <v>137</v>
      </c>
      <c r="C83" s="26"/>
      <c r="D83" s="23" t="str">
        <f t="shared" si="39"/>
        <v>UC-UP_R-SH_Apt_GAS_X0</v>
      </c>
      <c r="E83" s="23" t="str">
        <f t="shared" si="43"/>
        <v>RSDGAS</v>
      </c>
      <c r="F83" s="23" t="str">
        <f t="shared" si="40"/>
        <v>RSDSH_Apt</v>
      </c>
      <c r="H83" s="23" t="str">
        <f t="shared" si="41"/>
        <v>RSDSH_Apt</v>
      </c>
      <c r="I83" s="24">
        <v>1</v>
      </c>
      <c r="J83" s="34">
        <f t="shared" ca="1" si="45"/>
        <v>-0.32142204399589225</v>
      </c>
      <c r="K83" s="34">
        <f t="shared" ca="1" si="45"/>
        <v>-0.35356424839548151</v>
      </c>
      <c r="L83" s="34">
        <f t="shared" ca="1" si="45"/>
        <v>-0.56941875768340722</v>
      </c>
      <c r="M83" s="34">
        <f t="shared" ca="1" si="45"/>
        <v>-0.9</v>
      </c>
      <c r="N83" s="34">
        <f t="shared" ca="1" si="45"/>
        <v>-0.9</v>
      </c>
      <c r="O83" s="34">
        <f t="shared" ca="1" si="45"/>
        <v>-0.9</v>
      </c>
      <c r="P83" s="24">
        <v>0</v>
      </c>
      <c r="Q83" s="24">
        <v>5</v>
      </c>
      <c r="R83" s="23" t="s">
        <v>182</v>
      </c>
      <c r="Y83" s="86"/>
    </row>
    <row r="84" spans="1:25" ht="15">
      <c r="A84" s="23" t="s">
        <v>141</v>
      </c>
      <c r="B84" s="23" t="s">
        <v>137</v>
      </c>
      <c r="D84" s="23" t="str">
        <f t="shared" si="39"/>
        <v>\I: DISABLED</v>
      </c>
      <c r="E84" s="23" t="str">
        <f t="shared" si="43"/>
        <v>RSDPEA</v>
      </c>
      <c r="F84" s="23" t="str">
        <f t="shared" si="40"/>
        <v>RSDSH_Apt</v>
      </c>
      <c r="G84" s="23"/>
      <c r="H84" s="23" t="str">
        <f t="shared" si="41"/>
        <v>RSDSH_Apt</v>
      </c>
      <c r="I84" s="24">
        <v>1</v>
      </c>
      <c r="J84" s="34">
        <f t="shared" ca="1" si="45"/>
        <v>-1.1700020098607862E-2</v>
      </c>
      <c r="K84" s="34">
        <f t="shared" ca="1" si="45"/>
        <v>-1.2870022108468647E-2</v>
      </c>
      <c r="L84" s="34">
        <f t="shared" ca="1" si="45"/>
        <v>-2.0727299305909851E-2</v>
      </c>
      <c r="M84" s="34">
        <f t="shared" ca="1" si="45"/>
        <v>-3.3381522805160886E-2</v>
      </c>
      <c r="N84" s="34">
        <f t="shared" ca="1" si="45"/>
        <v>-0.22457419298013151</v>
      </c>
      <c r="O84" s="34">
        <f t="shared" ca="1" si="45"/>
        <v>-0.9</v>
      </c>
      <c r="P84" s="24">
        <v>0</v>
      </c>
      <c r="Q84" s="24">
        <v>5</v>
      </c>
      <c r="R84" s="23" t="s">
        <v>183</v>
      </c>
      <c r="Y84" s="86" t="s">
        <v>294</v>
      </c>
    </row>
    <row r="85" spans="1:25" ht="15">
      <c r="A85" s="23"/>
      <c r="B85" s="23"/>
      <c r="D85" s="23" t="str">
        <f t="shared" si="39"/>
        <v>\I: DISABLED</v>
      </c>
      <c r="E85" s="23"/>
      <c r="F85" s="23"/>
      <c r="G85" s="23"/>
      <c r="H85" s="23"/>
      <c r="I85" s="24"/>
      <c r="J85" s="34"/>
      <c r="K85" s="34"/>
      <c r="L85" s="34"/>
      <c r="M85" s="34"/>
      <c r="N85" s="34"/>
      <c r="O85" s="34"/>
      <c r="P85" s="24"/>
      <c r="Q85" s="24"/>
      <c r="R85" s="23"/>
      <c r="Y85" s="86" t="s">
        <v>294</v>
      </c>
    </row>
    <row r="86" spans="1:25" ht="15">
      <c r="A86" s="23" t="s">
        <v>142</v>
      </c>
      <c r="B86" s="23" t="s">
        <v>137</v>
      </c>
      <c r="D86" s="23" t="str">
        <f t="shared" si="39"/>
        <v>UC-UP_R-SH_Apt_WOO_X0</v>
      </c>
      <c r="E86" s="23" t="str">
        <f t="shared" si="43"/>
        <v>RSDWOO</v>
      </c>
      <c r="F86" s="23" t="str">
        <f t="shared" si="40"/>
        <v>RSDSH_Apt</v>
      </c>
      <c r="G86" s="23"/>
      <c r="H86" s="23" t="str">
        <f t="shared" si="41"/>
        <v>RSDSH_Apt</v>
      </c>
      <c r="I86" s="24">
        <v>1</v>
      </c>
      <c r="J86" s="34">
        <f t="shared" ref="J86:O88" ca="1" si="46">IF(L16="","",-L16)</f>
        <v>-2.5606905211106815E-3</v>
      </c>
      <c r="K86" s="34">
        <f t="shared" ca="1" si="46"/>
        <v>-2.8167595732217499E-3</v>
      </c>
      <c r="L86" s="34">
        <f t="shared" ca="1" si="46"/>
        <v>-4.5364194602693624E-3</v>
      </c>
      <c r="M86" s="34">
        <f t="shared" ca="1" si="46"/>
        <v>-7.3059489049584134E-3</v>
      </c>
      <c r="N86" s="34">
        <f t="shared" ca="1" si="46"/>
        <v>-4.9150770887883215E-2</v>
      </c>
      <c r="O86" s="34">
        <f t="shared" ca="1" si="46"/>
        <v>-0.33066180865754896</v>
      </c>
      <c r="P86" s="24">
        <v>0</v>
      </c>
      <c r="Q86" s="24">
        <v>5</v>
      </c>
      <c r="R86" s="23" t="s">
        <v>185</v>
      </c>
      <c r="Y86" s="86"/>
    </row>
    <row r="87" spans="1:25" ht="15">
      <c r="A87" s="23" t="s">
        <v>143</v>
      </c>
      <c r="B87" s="26" t="s">
        <v>137</v>
      </c>
      <c r="D87" s="23" t="str">
        <f t="shared" si="39"/>
        <v>UC-UP_R-SH_Apt_HET_X0</v>
      </c>
      <c r="E87" s="23" t="str">
        <f t="shared" si="43"/>
        <v>RSDHET</v>
      </c>
      <c r="F87" s="23" t="str">
        <f t="shared" si="40"/>
        <v>RSDSH_Apt</v>
      </c>
      <c r="G87" s="23"/>
      <c r="H87" s="23" t="str">
        <f t="shared" si="41"/>
        <v>RSDSH_Apt</v>
      </c>
      <c r="I87" s="24">
        <v>1</v>
      </c>
      <c r="J87" s="34">
        <f t="shared" ca="1" si="46"/>
        <v>-4.8077860853740903E-3</v>
      </c>
      <c r="K87" s="34">
        <f t="shared" ca="1" si="46"/>
        <v>-5.2885646939114994E-3</v>
      </c>
      <c r="L87" s="34">
        <f t="shared" ca="1" si="46"/>
        <v>-8.5172863251914126E-3</v>
      </c>
      <c r="M87" s="34">
        <f t="shared" ca="1" si="46"/>
        <v>-1.3717174799584024E-2</v>
      </c>
      <c r="N87" s="34">
        <f t="shared" ca="1" si="46"/>
        <v>-9.2282292769092056E-2</v>
      </c>
      <c r="O87" s="34">
        <f t="shared" ca="1" si="46"/>
        <v>-0.25</v>
      </c>
      <c r="P87" s="24">
        <v>0</v>
      </c>
      <c r="Q87" s="24">
        <v>5</v>
      </c>
      <c r="R87" s="23" t="s">
        <v>186</v>
      </c>
      <c r="Y87" s="86"/>
    </row>
    <row r="88" spans="1:25" ht="15.75" thickBot="1">
      <c r="A88" s="53" t="s">
        <v>144</v>
      </c>
      <c r="B88" s="53" t="s">
        <v>137</v>
      </c>
      <c r="C88" s="58"/>
      <c r="D88" s="53" t="str">
        <f t="shared" si="39"/>
        <v>UC-UP_R-SH_Apt_GEO_X0</v>
      </c>
      <c r="E88" s="53" t="str">
        <f t="shared" si="43"/>
        <v>RSDGEO</v>
      </c>
      <c r="F88" s="53" t="str">
        <f t="shared" si="40"/>
        <v>RSDSH_Apt</v>
      </c>
      <c r="G88" s="53"/>
      <c r="H88" s="53" t="str">
        <f t="shared" si="41"/>
        <v>RSDSH_Apt</v>
      </c>
      <c r="I88" s="54">
        <v>1</v>
      </c>
      <c r="J88" s="59">
        <f t="shared" ca="1" si="46"/>
        <v>-0.10464322495566061</v>
      </c>
      <c r="K88" s="59">
        <f t="shared" ca="1" si="46"/>
        <v>-0.11510754745122669</v>
      </c>
      <c r="L88" s="59">
        <f t="shared" ca="1" si="46"/>
        <v>-0.18538185624567516</v>
      </c>
      <c r="M88" s="59">
        <f t="shared" ca="1" si="46"/>
        <v>-0.2985593333022224</v>
      </c>
      <c r="N88" s="59">
        <f t="shared" ca="1" si="46"/>
        <v>-0.9</v>
      </c>
      <c r="O88" s="59">
        <f t="shared" ca="1" si="46"/>
        <v>-0.9</v>
      </c>
      <c r="P88" s="54">
        <v>0</v>
      </c>
      <c r="Q88" s="54">
        <v>5</v>
      </c>
      <c r="R88" s="53" t="s">
        <v>187</v>
      </c>
      <c r="S88" s="58"/>
      <c r="T88" s="58"/>
      <c r="U88" s="58"/>
      <c r="Y88" s="86"/>
    </row>
    <row r="89" spans="1:25" ht="15">
      <c r="A89" s="26" t="s">
        <v>145</v>
      </c>
      <c r="B89" s="26" t="s">
        <v>146</v>
      </c>
      <c r="D89" s="23" t="str">
        <f>IF(Y89="","UC-UP_"&amp;A33,"\I: DISABLED")</f>
        <v>UC-UP_R-WH_Apt_SOL_X0</v>
      </c>
      <c r="E89" s="23" t="str">
        <f>A89</f>
        <v>RSDSOL</v>
      </c>
      <c r="F89" s="23" t="str">
        <f>H89</f>
        <v>RSDWH_Apt</v>
      </c>
      <c r="H89" s="23" t="str">
        <f>B89</f>
        <v>RSDWH_Apt</v>
      </c>
      <c r="I89" s="24">
        <v>1</v>
      </c>
      <c r="J89" s="34">
        <f t="shared" ref="J89:O89" ca="1" si="47">IF(L33="","",-L33)</f>
        <v>-7.2309465680541673E-3</v>
      </c>
      <c r="K89" s="34">
        <f t="shared" ca="1" si="47"/>
        <v>-7.9540412248595843E-3</v>
      </c>
      <c r="L89" s="34">
        <f t="shared" ca="1" si="47"/>
        <v>-1.2810062933048615E-2</v>
      </c>
      <c r="M89" s="34">
        <f t="shared" ca="1" si="47"/>
        <v>-2.063073445430413E-2</v>
      </c>
      <c r="N89" s="34">
        <f t="shared" ca="1" si="47"/>
        <v>-0.13879326499588113</v>
      </c>
      <c r="O89" s="34">
        <f t="shared" ca="1" si="47"/>
        <v>-0.5</v>
      </c>
      <c r="P89" s="24">
        <v>0</v>
      </c>
      <c r="Q89" s="24">
        <v>5</v>
      </c>
      <c r="R89" s="23" t="s">
        <v>200</v>
      </c>
      <c r="Y89" s="86"/>
    </row>
    <row r="90" spans="1:25" ht="15">
      <c r="A90" s="26"/>
      <c r="B90" s="26"/>
      <c r="D90" s="23"/>
      <c r="E90" s="26"/>
      <c r="F90" s="26"/>
      <c r="G90" s="26"/>
      <c r="H90" s="26"/>
      <c r="I90" s="63"/>
      <c r="J90" s="33"/>
      <c r="K90" s="33"/>
      <c r="L90" s="33"/>
      <c r="M90" s="33"/>
      <c r="N90" s="33"/>
      <c r="O90" s="33"/>
      <c r="P90" s="63"/>
      <c r="Q90" s="63"/>
      <c r="R90" s="26"/>
      <c r="S90" s="98"/>
      <c r="T90" s="98"/>
      <c r="U90" s="98"/>
      <c r="Y90" s="86"/>
    </row>
    <row r="91" spans="1:25" ht="15.75" thickBot="1">
      <c r="A91" s="23" t="s">
        <v>140</v>
      </c>
      <c r="B91" s="26" t="s">
        <v>146</v>
      </c>
      <c r="D91" s="23" t="str">
        <f t="shared" ref="D91:D102" si="48">IF(Y91="","UC-UP_"&amp;A21,"\I: DISABLED")</f>
        <v>\I: DISABLED</v>
      </c>
      <c r="E91" s="23" t="str">
        <f t="shared" si="43"/>
        <v>RSDCOA</v>
      </c>
      <c r="F91" s="23" t="str">
        <f t="shared" si="40"/>
        <v>RSDWH_Apt</v>
      </c>
      <c r="G91" s="38" t="str">
        <f t="shared" ref="G91:G99" si="49">LEFT(A21,12)&amp;"*"</f>
        <v>R-WH_Apt_COA*</v>
      </c>
      <c r="H91" s="23" t="str">
        <f t="shared" si="41"/>
        <v>RSDWH_Apt</v>
      </c>
      <c r="I91" s="24">
        <v>1</v>
      </c>
      <c r="J91" s="34">
        <f t="shared" ref="J91:O94" ca="1" si="50">IF(L21="","",-L21)</f>
        <v>-1.6693016962260607E-3</v>
      </c>
      <c r="K91" s="34">
        <f t="shared" ca="1" si="50"/>
        <v>-1.8362318658486671E-3</v>
      </c>
      <c r="L91" s="34">
        <f t="shared" ca="1" si="50"/>
        <v>-2.9572697822679381E-3</v>
      </c>
      <c r="M91" s="34">
        <f t="shared" ca="1" si="50"/>
        <v>-4.762712557040338E-3</v>
      </c>
      <c r="N91" s="34">
        <f t="shared" ca="1" si="50"/>
        <v>-3.2041148486141313E-2</v>
      </c>
      <c r="O91" s="34">
        <f t="shared" ca="1" si="50"/>
        <v>-0.21555682481685004</v>
      </c>
      <c r="P91" s="24">
        <v>0</v>
      </c>
      <c r="Q91" s="24">
        <v>5</v>
      </c>
      <c r="R91" s="23" t="s">
        <v>188</v>
      </c>
      <c r="Y91" s="86" t="s">
        <v>294</v>
      </c>
    </row>
    <row r="92" spans="1:25" ht="15.75" thickBot="1">
      <c r="A92" s="23" t="s">
        <v>202</v>
      </c>
      <c r="B92" s="26" t="s">
        <v>146</v>
      </c>
      <c r="D92" s="23" t="str">
        <f t="shared" si="48"/>
        <v>\I: DISABLED</v>
      </c>
      <c r="E92" s="79" t="str">
        <f t="shared" si="43"/>
        <v>RSDBDL</v>
      </c>
      <c r="F92" s="79" t="str">
        <f t="shared" si="40"/>
        <v>RSDWH_Apt</v>
      </c>
      <c r="G92" s="38" t="str">
        <f t="shared" si="49"/>
        <v>R-WH_Apt_BDL*</v>
      </c>
      <c r="H92" s="79" t="str">
        <f t="shared" si="41"/>
        <v>RSDWH_Apt</v>
      </c>
      <c r="I92" s="81">
        <v>1</v>
      </c>
      <c r="J92" s="82">
        <f t="shared" ca="1" si="50"/>
        <v>-1.7738653445612007E-5</v>
      </c>
      <c r="K92" s="82">
        <f t="shared" ca="1" si="50"/>
        <v>-1.9512518790173207E-5</v>
      </c>
      <c r="L92" s="82">
        <f t="shared" ca="1" si="50"/>
        <v>-3.1425106636761865E-5</v>
      </c>
      <c r="M92" s="82">
        <f t="shared" ca="1" si="50"/>
        <v>-5.0610448489571366E-5</v>
      </c>
      <c r="N92" s="82">
        <f t="shared" ca="1" si="50"/>
        <v>-3.4048178964893772E-4</v>
      </c>
      <c r="O92" s="82">
        <f t="shared" ca="1" si="50"/>
        <v>-2.2905912226095213E-3</v>
      </c>
      <c r="P92" s="81">
        <v>0</v>
      </c>
      <c r="Q92" s="81">
        <v>5</v>
      </c>
      <c r="R92" s="23" t="s">
        <v>189</v>
      </c>
      <c r="Y92" s="86" t="s">
        <v>294</v>
      </c>
    </row>
    <row r="93" spans="1:25" ht="15">
      <c r="A93" s="23" t="s">
        <v>203</v>
      </c>
      <c r="B93" s="26" t="s">
        <v>146</v>
      </c>
      <c r="D93" s="23" t="str">
        <f t="shared" si="48"/>
        <v>\I: DISABLED</v>
      </c>
      <c r="E93" s="79" t="str">
        <f t="shared" si="43"/>
        <v>RSDETH</v>
      </c>
      <c r="F93" s="79" t="str">
        <f t="shared" si="40"/>
        <v>RSDWH_Apt</v>
      </c>
      <c r="G93" s="38" t="str">
        <f t="shared" si="49"/>
        <v>R-WH_Apt_ETH*</v>
      </c>
      <c r="H93" s="79" t="str">
        <f t="shared" si="41"/>
        <v>RSDWH_Apt</v>
      </c>
      <c r="I93" s="81">
        <v>1</v>
      </c>
      <c r="J93" s="82">
        <f t="shared" ca="1" si="50"/>
        <v>-1.6028733053010789E-5</v>
      </c>
      <c r="K93" s="82">
        <f t="shared" ca="1" si="50"/>
        <v>-1.7631606358311869E-5</v>
      </c>
      <c r="L93" s="82">
        <f t="shared" ca="1" si="50"/>
        <v>-2.8395878356124866E-5</v>
      </c>
      <c r="M93" s="82">
        <f t="shared" ca="1" si="50"/>
        <v>-4.5731846051322662E-5</v>
      </c>
      <c r="N93" s="82">
        <f t="shared" ca="1" si="50"/>
        <v>-3.0766099199283978E-4</v>
      </c>
      <c r="O93" s="82">
        <f t="shared" ca="1" si="50"/>
        <v>-2.0697893080412963E-3</v>
      </c>
      <c r="P93" s="81">
        <v>0</v>
      </c>
      <c r="Q93" s="81">
        <v>5</v>
      </c>
      <c r="R93" s="23" t="s">
        <v>190</v>
      </c>
      <c r="Y93" s="86" t="s">
        <v>294</v>
      </c>
    </row>
    <row r="94" spans="1:25" ht="15">
      <c r="A94" s="23" t="s">
        <v>204</v>
      </c>
      <c r="B94" s="26" t="s">
        <v>146</v>
      </c>
      <c r="D94" s="23" t="str">
        <f t="shared" si="48"/>
        <v>UC-UP_R-WH_Apt_LPG_X0</v>
      </c>
      <c r="E94" s="23" t="str">
        <f t="shared" si="43"/>
        <v>RSDLPG</v>
      </c>
      <c r="F94" s="23" t="str">
        <f t="shared" si="40"/>
        <v>RSDWH_Apt</v>
      </c>
      <c r="G94" s="38" t="str">
        <f t="shared" si="49"/>
        <v>R-WH_Apt_LPG*</v>
      </c>
      <c r="H94" s="23" t="str">
        <f t="shared" si="41"/>
        <v>RSDWH_Apt</v>
      </c>
      <c r="I94" s="24">
        <v>1</v>
      </c>
      <c r="J94" s="34">
        <f t="shared" ca="1" si="50"/>
        <v>-1.3572533858759939E-2</v>
      </c>
      <c r="K94" s="34">
        <f t="shared" ca="1" si="50"/>
        <v>-1.4929787244635935E-2</v>
      </c>
      <c r="L94" s="34">
        <f t="shared" ca="1" si="50"/>
        <v>-2.4044571655358629E-2</v>
      </c>
      <c r="M94" s="34">
        <f t="shared" ca="1" si="50"/>
        <v>-3.8724023096671632E-2</v>
      </c>
      <c r="N94" s="34">
        <f t="shared" ca="1" si="50"/>
        <v>-0.26051586342054212</v>
      </c>
      <c r="O94" s="34">
        <f t="shared" ca="1" si="50"/>
        <v>-0.9</v>
      </c>
      <c r="P94" s="24">
        <v>0</v>
      </c>
      <c r="Q94" s="24">
        <v>5</v>
      </c>
      <c r="R94" s="23" t="s">
        <v>191</v>
      </c>
      <c r="Y94" s="86"/>
    </row>
    <row r="95" spans="1:25" ht="15">
      <c r="A95" s="23" t="s">
        <v>205</v>
      </c>
      <c r="B95" s="26" t="s">
        <v>146</v>
      </c>
      <c r="D95" s="90" t="str">
        <f t="shared" si="48"/>
        <v>UC-UP_R-WH_Apt_ELC_X0</v>
      </c>
      <c r="E95" s="23" t="str">
        <f t="shared" si="43"/>
        <v>RSDELC</v>
      </c>
      <c r="F95" s="23" t="str">
        <f t="shared" si="40"/>
        <v>RSDWH_Apt</v>
      </c>
      <c r="G95" s="38" t="str">
        <f t="shared" si="49"/>
        <v>R-WH_Apt_ELC*</v>
      </c>
      <c r="H95" s="23" t="str">
        <f t="shared" si="41"/>
        <v>RSDWH_Apt</v>
      </c>
      <c r="I95" s="24">
        <v>1</v>
      </c>
      <c r="J95" s="91">
        <f ca="1">MAX(IF(L25+L26="","",-L25-L26),-$T$25)</f>
        <v>-0.80825724268975696</v>
      </c>
      <c r="K95" s="91">
        <f t="shared" ref="K95:O95" ca="1" si="51">MAX(IF(M25+M26="","",-M25-M26),-$T$25)</f>
        <v>-0.88908296695873279</v>
      </c>
      <c r="L95" s="91">
        <f t="shared" ca="1" si="51"/>
        <v>-0.9</v>
      </c>
      <c r="M95" s="91">
        <f t="shared" ca="1" si="51"/>
        <v>-0.9</v>
      </c>
      <c r="N95" s="91">
        <f t="shared" ca="1" si="51"/>
        <v>-0.9</v>
      </c>
      <c r="O95" s="91">
        <f t="shared" ca="1" si="51"/>
        <v>-0.9</v>
      </c>
      <c r="P95" s="24">
        <v>0</v>
      </c>
      <c r="Q95" s="24">
        <v>5</v>
      </c>
      <c r="R95" s="23" t="s">
        <v>192</v>
      </c>
      <c r="Y95" s="86"/>
    </row>
    <row r="96" spans="1:25" ht="15">
      <c r="A96" s="23" t="s">
        <v>205</v>
      </c>
      <c r="B96" s="26" t="s">
        <v>146</v>
      </c>
      <c r="D96" s="23" t="str">
        <f t="shared" si="48"/>
        <v>\I: DISABLED</v>
      </c>
      <c r="E96" s="23" t="str">
        <f t="shared" si="43"/>
        <v>RSDELC</v>
      </c>
      <c r="F96" s="23" t="str">
        <f t="shared" si="40"/>
        <v>RSDWH_Apt</v>
      </c>
      <c r="G96" s="38" t="str">
        <f t="shared" si="49"/>
        <v>R-WH_Apt_ELC*</v>
      </c>
      <c r="H96" s="23" t="str">
        <f t="shared" si="41"/>
        <v>RSDWH_Apt</v>
      </c>
      <c r="I96" s="24">
        <v>1</v>
      </c>
      <c r="J96" s="34">
        <f t="shared" ref="J96:O99" ca="1" si="52">IF(L26="","",-L26)</f>
        <v>-0.60937172079550661</v>
      </c>
      <c r="K96" s="34">
        <f t="shared" ca="1" si="52"/>
        <v>-0.67030889287505735</v>
      </c>
      <c r="L96" s="34">
        <f t="shared" ca="1" si="52"/>
        <v>-0.9</v>
      </c>
      <c r="M96" s="34">
        <f t="shared" ca="1" si="52"/>
        <v>-0.9</v>
      </c>
      <c r="N96" s="34">
        <f t="shared" ca="1" si="52"/>
        <v>-0.9</v>
      </c>
      <c r="O96" s="34">
        <f t="shared" ca="1" si="52"/>
        <v>-0.9</v>
      </c>
      <c r="P96" s="24">
        <v>0</v>
      </c>
      <c r="Q96" s="24">
        <v>5</v>
      </c>
      <c r="R96" s="23" t="s">
        <v>193</v>
      </c>
      <c r="Y96" s="86" t="s">
        <v>294</v>
      </c>
    </row>
    <row r="97" spans="1:25" ht="15">
      <c r="A97" s="23" t="s">
        <v>206</v>
      </c>
      <c r="B97" s="26" t="s">
        <v>146</v>
      </c>
      <c r="D97" s="23" t="str">
        <f t="shared" si="48"/>
        <v>UC-UP_R-WH_Apt_KER_X0</v>
      </c>
      <c r="E97" s="23" t="str">
        <f t="shared" si="43"/>
        <v>RSDKER</v>
      </c>
      <c r="F97" s="23" t="str">
        <f t="shared" si="40"/>
        <v>RSDWH_Apt</v>
      </c>
      <c r="G97" s="38" t="str">
        <f t="shared" si="49"/>
        <v>R-WH_Apt_KER*</v>
      </c>
      <c r="H97" s="23" t="str">
        <f t="shared" si="41"/>
        <v>RSDWH_Apt</v>
      </c>
      <c r="I97" s="24">
        <v>1</v>
      </c>
      <c r="J97" s="34">
        <f t="shared" ca="1" si="52"/>
        <v>-2.39556839421411E-2</v>
      </c>
      <c r="K97" s="34">
        <f t="shared" ca="1" si="52"/>
        <v>-2.6351252336355213E-2</v>
      </c>
      <c r="L97" s="34">
        <f t="shared" ca="1" si="52"/>
        <v>-4.2438955400223452E-2</v>
      </c>
      <c r="M97" s="34">
        <f t="shared" ca="1" si="52"/>
        <v>-6.834836206161389E-2</v>
      </c>
      <c r="N97" s="34">
        <f t="shared" ca="1" si="52"/>
        <v>-0.45981360230599583</v>
      </c>
      <c r="O97" s="34">
        <f t="shared" ca="1" si="52"/>
        <v>-0.9</v>
      </c>
      <c r="P97" s="24">
        <v>0</v>
      </c>
      <c r="Q97" s="24">
        <v>5</v>
      </c>
      <c r="R97" s="23" t="s">
        <v>194</v>
      </c>
      <c r="Y97" s="86"/>
    </row>
    <row r="98" spans="1:25" ht="15">
      <c r="A98" s="23" t="s">
        <v>207</v>
      </c>
      <c r="B98" s="26" t="s">
        <v>146</v>
      </c>
      <c r="D98" s="23" t="str">
        <f t="shared" si="48"/>
        <v>UC-UP_R-WH_Apt_GAS_X0</v>
      </c>
      <c r="E98" s="23" t="str">
        <f t="shared" si="43"/>
        <v>RSDGAS</v>
      </c>
      <c r="F98" s="23" t="str">
        <f t="shared" si="40"/>
        <v>RSDWH_Apt</v>
      </c>
      <c r="G98" s="38" t="str">
        <f t="shared" si="49"/>
        <v>R-WH_Apt_GAS*</v>
      </c>
      <c r="H98" s="23" t="str">
        <f t="shared" si="41"/>
        <v>RSDWH_Apt</v>
      </c>
      <c r="I98" s="24">
        <v>1</v>
      </c>
      <c r="J98" s="34">
        <f t="shared" ca="1" si="52"/>
        <v>-0.24081633043963735</v>
      </c>
      <c r="K98" s="34">
        <f t="shared" ca="1" si="52"/>
        <v>-0.26489796348360112</v>
      </c>
      <c r="L98" s="34">
        <f t="shared" ca="1" si="52"/>
        <v>-0.42662081916997457</v>
      </c>
      <c r="M98" s="34">
        <f t="shared" ca="1" si="52"/>
        <v>-0.68707709548143592</v>
      </c>
      <c r="N98" s="34">
        <f t="shared" ca="1" si="52"/>
        <v>-0.9</v>
      </c>
      <c r="O98" s="34">
        <f t="shared" ca="1" si="52"/>
        <v>-0.9</v>
      </c>
      <c r="P98" s="24">
        <v>0</v>
      </c>
      <c r="Q98" s="24">
        <v>5</v>
      </c>
      <c r="R98" s="23" t="s">
        <v>195</v>
      </c>
      <c r="Y98" s="86"/>
    </row>
    <row r="99" spans="1:25" ht="15">
      <c r="A99" s="23" t="s">
        <v>141</v>
      </c>
      <c r="B99" s="26" t="s">
        <v>146</v>
      </c>
      <c r="D99" s="23" t="str">
        <f t="shared" si="48"/>
        <v>\I: DISABLED</v>
      </c>
      <c r="E99" s="23" t="str">
        <f t="shared" si="43"/>
        <v>RSDPEA</v>
      </c>
      <c r="F99" s="23" t="str">
        <f t="shared" si="40"/>
        <v>RSDWH_Apt</v>
      </c>
      <c r="G99" s="38" t="str">
        <f t="shared" si="49"/>
        <v>R-WH_Apt_PEA*</v>
      </c>
      <c r="H99" s="23" t="str">
        <f t="shared" si="41"/>
        <v>RSDWH_Apt</v>
      </c>
      <c r="I99" s="24">
        <v>1</v>
      </c>
      <c r="J99" s="34">
        <f t="shared" ca="1" si="52"/>
        <v>-1.616038397567967E-3</v>
      </c>
      <c r="K99" s="34">
        <f t="shared" ca="1" si="52"/>
        <v>-1.7776422373247639E-3</v>
      </c>
      <c r="L99" s="34">
        <f t="shared" ca="1" si="52"/>
        <v>-2.8629105996339065E-3</v>
      </c>
      <c r="M99" s="34">
        <f t="shared" ca="1" si="52"/>
        <v>-4.6107461498164038E-3</v>
      </c>
      <c r="N99" s="34">
        <f t="shared" ca="1" si="52"/>
        <v>-3.1018794489243107E-2</v>
      </c>
      <c r="O99" s="34">
        <f t="shared" ca="1" si="52"/>
        <v>-0.2086789383545245</v>
      </c>
      <c r="P99" s="24">
        <v>0</v>
      </c>
      <c r="Q99" s="24">
        <v>5</v>
      </c>
      <c r="R99" s="23" t="s">
        <v>196</v>
      </c>
      <c r="Y99" s="86" t="s">
        <v>294</v>
      </c>
    </row>
    <row r="100" spans="1:25" ht="15">
      <c r="A100" s="23"/>
      <c r="B100" s="26"/>
      <c r="D100" s="23" t="str">
        <f t="shared" si="48"/>
        <v>\I: DISABLED</v>
      </c>
      <c r="E100" s="23"/>
      <c r="F100" s="23"/>
      <c r="H100" s="23"/>
      <c r="I100" s="24"/>
      <c r="J100" s="34"/>
      <c r="K100" s="34"/>
      <c r="L100" s="34"/>
      <c r="M100" s="34"/>
      <c r="N100" s="34"/>
      <c r="O100" s="34"/>
      <c r="P100" s="24"/>
      <c r="Q100" s="24"/>
      <c r="R100" s="23"/>
      <c r="Y100" s="86" t="s">
        <v>294</v>
      </c>
    </row>
    <row r="101" spans="1:25" ht="15">
      <c r="A101" s="23" t="s">
        <v>142</v>
      </c>
      <c r="B101" s="26" t="s">
        <v>146</v>
      </c>
      <c r="D101" s="23" t="str">
        <f t="shared" si="48"/>
        <v>UC-UP_R-WH_Apt_WOO_X0</v>
      </c>
      <c r="E101" s="23" t="str">
        <f t="shared" si="43"/>
        <v>RSDWOO</v>
      </c>
      <c r="F101" s="23" t="str">
        <f t="shared" si="40"/>
        <v>RSDWH_Apt</v>
      </c>
      <c r="G101" s="38" t="str">
        <f>LEFT(A31,12)&amp;"*"</f>
        <v>R-WH_Apt_WOO*</v>
      </c>
      <c r="H101" s="23" t="str">
        <f t="shared" si="41"/>
        <v>RSDWH_Apt</v>
      </c>
      <c r="I101" s="24">
        <v>1</v>
      </c>
      <c r="J101" s="34">
        <f t="shared" ref="J101:O102" ca="1" si="53">IF(L31="","",-L31)</f>
        <v>-1.207794739861901E-3</v>
      </c>
      <c r="K101" s="34">
        <f t="shared" ca="1" si="53"/>
        <v>-1.3285742138480913E-3</v>
      </c>
      <c r="L101" s="34">
        <f t="shared" ca="1" si="53"/>
        <v>-2.1396820571444905E-3</v>
      </c>
      <c r="M101" s="34">
        <f t="shared" ca="1" si="53"/>
        <v>-3.4459793498517739E-3</v>
      </c>
      <c r="N101" s="34">
        <f t="shared" ca="1" si="53"/>
        <v>-2.3182825901504906E-2</v>
      </c>
      <c r="O101" s="34">
        <f t="shared" ca="1" si="53"/>
        <v>-0.15596246007759867</v>
      </c>
      <c r="P101" s="24">
        <v>0</v>
      </c>
      <c r="Q101" s="24">
        <v>5</v>
      </c>
      <c r="R101" s="23" t="s">
        <v>198</v>
      </c>
      <c r="Y101" s="86"/>
    </row>
    <row r="102" spans="1:25" ht="15">
      <c r="A102" s="23" t="s">
        <v>143</v>
      </c>
      <c r="B102" s="26" t="s">
        <v>146</v>
      </c>
      <c r="D102" s="23" t="str">
        <f t="shared" si="48"/>
        <v>UC-UP_R-WH_Apt_HET_X0</v>
      </c>
      <c r="E102" s="23" t="str">
        <f t="shared" si="43"/>
        <v>RSDHET</v>
      </c>
      <c r="F102" s="23" t="str">
        <f t="shared" ref="F102" si="54">H102</f>
        <v>RSDWH_Apt</v>
      </c>
      <c r="G102" s="38" t="str">
        <f>LEFT(A32,12)&amp;"*"</f>
        <v>R-WH_Apt_HET*</v>
      </c>
      <c r="H102" s="23" t="str">
        <f t="shared" si="41"/>
        <v>RSDWH_Apt</v>
      </c>
      <c r="I102" s="24">
        <v>1</v>
      </c>
      <c r="J102" s="34">
        <f t="shared" ca="1" si="53"/>
        <v>-1.640360281496006E-3</v>
      </c>
      <c r="K102" s="34">
        <f t="shared" ca="1" si="53"/>
        <v>-1.8043963096456067E-3</v>
      </c>
      <c r="L102" s="34">
        <f t="shared" ca="1" si="53"/>
        <v>-2.9059983006473472E-3</v>
      </c>
      <c r="M102" s="34">
        <f t="shared" ca="1" si="53"/>
        <v>-4.6801393231755599E-3</v>
      </c>
      <c r="N102" s="34">
        <f t="shared" ca="1" si="53"/>
        <v>-3.1485637059500374E-2</v>
      </c>
      <c r="O102" s="34">
        <f t="shared" ca="1" si="53"/>
        <v>-0.21181962172227328</v>
      </c>
      <c r="P102" s="24">
        <v>0</v>
      </c>
      <c r="Q102" s="24">
        <v>5</v>
      </c>
      <c r="R102" s="23" t="s">
        <v>199</v>
      </c>
      <c r="Y102" s="86"/>
    </row>
    <row r="104" spans="1:25" ht="15">
      <c r="I104" s="34" t="str">
        <f t="shared" ref="I104" si="55">IF(L34="","",-L34)</f>
        <v/>
      </c>
      <c r="J104" s="34" t="str">
        <f t="shared" ref="J104" si="56">IF(M34="","",-M34)</f>
        <v/>
      </c>
      <c r="K104" s="34" t="str">
        <f t="shared" ref="K104" si="57">IF(N34="","",-N34)</f>
        <v/>
      </c>
      <c r="L104" s="34" t="str">
        <f t="shared" ref="L104" si="58">IF(O34="","",-O34)</f>
        <v/>
      </c>
      <c r="M104" s="34" t="str">
        <f t="shared" ref="M104" si="59">IF(P34="","",-P34)</f>
        <v/>
      </c>
      <c r="N104" s="34" t="str">
        <f t="shared" ref="N104" si="60">IF(Q34="","",-Q34)</f>
        <v/>
      </c>
    </row>
  </sheetData>
  <mergeCells count="5">
    <mergeCell ref="S3:V3"/>
    <mergeCell ref="E19:I19"/>
    <mergeCell ref="L19:P19"/>
    <mergeCell ref="E4:J4"/>
    <mergeCell ref="Y7:Z7"/>
  </mergeCells>
  <conditionalFormatting sqref="E76 E63:E72 D56:E60 D55 D46:E54 E79:E91 E94:E102 D92:D102 D89:E89">
    <cfRule type="containsText" dxfId="29" priority="66" operator="containsText" text="\I: DISABLED">
      <formula>NOT(ISERROR(SEARCH("\I: DISABLED",D46)))</formula>
    </cfRule>
  </conditionalFormatting>
  <conditionalFormatting sqref="E61:E62">
    <cfRule type="containsText" dxfId="28" priority="8" operator="containsText" text="\I: DISABLED">
      <formula>NOT(ISERROR(SEARCH("\I: DISABLED",E61)))</formula>
    </cfRule>
  </conditionalFormatting>
  <conditionalFormatting sqref="E77:E78">
    <cfRule type="containsText" dxfId="27" priority="7" operator="containsText" text="\I: DISABLED">
      <formula>NOT(ISERROR(SEARCH("\I: DISABLED",E77)))</formula>
    </cfRule>
  </conditionalFormatting>
  <conditionalFormatting sqref="E92:E93">
    <cfRule type="containsText" dxfId="26" priority="6" operator="containsText" text="\I: DISABLED">
      <formula>NOT(ISERROR(SEARCH("\I: DISABLED",E92)))</formula>
    </cfRule>
  </conditionalFormatting>
  <conditionalFormatting sqref="D61:D72">
    <cfRule type="containsText" dxfId="25" priority="5" operator="containsText" text="\I: DISABLED">
      <formula>NOT(ISERROR(SEARCH("\I: DISABLED",D61)))</formula>
    </cfRule>
  </conditionalFormatting>
  <conditionalFormatting sqref="D76">
    <cfRule type="containsText" dxfId="24" priority="4" operator="containsText" text="\I: DISABLED">
      <formula>NOT(ISERROR(SEARCH("\I: DISABLED",D76)))</formula>
    </cfRule>
  </conditionalFormatting>
  <conditionalFormatting sqref="D77:D90">
    <cfRule type="containsText" dxfId="23" priority="3" operator="containsText" text="\I: DISABLED">
      <formula>NOT(ISERROR(SEARCH("\I: DISABLED",D77)))</formula>
    </cfRule>
  </conditionalFormatting>
  <conditionalFormatting sqref="D91">
    <cfRule type="containsText" dxfId="22" priority="2" operator="containsText" text="\I: DISABLED">
      <formula>NOT(ISERROR(SEARCH("\I: DISABLED",D91)))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Z105"/>
  <sheetViews>
    <sheetView topLeftCell="B59" workbookViewId="0">
      <selection activeCell="G88" sqref="G88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5.8554687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8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226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99" t="s">
        <v>134</v>
      </c>
      <c r="T3" s="99"/>
      <c r="U3" s="99"/>
      <c r="V3" s="99"/>
    </row>
    <row r="4" spans="1:26" ht="15.75" thickBot="1">
      <c r="A4" s="43" t="s">
        <v>32</v>
      </c>
      <c r="B4" s="43"/>
      <c r="C4" s="26"/>
      <c r="D4" s="44" t="s">
        <v>37</v>
      </c>
      <c r="E4" s="100" t="s">
        <v>38</v>
      </c>
      <c r="F4" s="101"/>
      <c r="G4" s="101"/>
      <c r="H4" s="101"/>
      <c r="I4" s="101"/>
      <c r="J4" s="101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285</v>
      </c>
      <c r="T5" s="78" t="s">
        <v>286</v>
      </c>
    </row>
    <row r="6" spans="1:26" ht="15.75" thickBot="1">
      <c r="A6" s="30" t="s">
        <v>73</v>
      </c>
      <c r="B6" s="30" t="s">
        <v>131</v>
      </c>
      <c r="C6" s="23"/>
      <c r="D6" s="52">
        <f ca="1">SUMIF(SharesElab!$B$2:$B$79,Att_RSD_share!$A6,SharesElab!C$2:C$79)+D15*Z8</f>
        <v>0.12296197221604245</v>
      </c>
      <c r="E6" s="46">
        <f ca="1">IF($D6=0,"",MAX($D6*(1-$S$4)^($E$5-$D$5),S6))</f>
        <v>0.11066577499443821</v>
      </c>
      <c r="F6" s="46">
        <f ca="1">IF($D6=0,"",MAX($D6*(1-$S$4)^($F$5-$D$5),S6))</f>
        <v>9.9599197494994393E-2</v>
      </c>
      <c r="G6" s="46">
        <f ca="1">IF($D6=0,"",MAX($D6*(1-$S$4)^($G$5-$D$5),S6))</f>
        <v>5.881233012881925E-2</v>
      </c>
      <c r="H6" s="46">
        <f ca="1">IF($D6=0,"",MAX($D6*(1-$S$4)^($H$5-$D$5),S6))</f>
        <v>3.4728092817766489E-2</v>
      </c>
      <c r="I6" s="46">
        <f ca="1">IF($D6=0,"",MAX($D6*(1-$S$4)^($I$5-$D$5),S6))</f>
        <v>4.2221253450948305E-3</v>
      </c>
      <c r="J6" s="46">
        <f ca="1">IF($D6=0,"",MAX($D6*(1-$S$4)^($J$5-$D$5),S6))</f>
        <v>5.1331187471868292E-4</v>
      </c>
      <c r="K6" s="23"/>
      <c r="L6" s="47">
        <f ca="1">IF($D6=0,"",MIN($D6*(1+$S$4)^($L$5-$D$5),T6))</f>
        <v>0.13525816943764671</v>
      </c>
      <c r="M6" s="47">
        <f ca="1">IF($D6=0,"",MIN($D6*(1+$S$4)^($M$5-$D$5),T6))</f>
        <v>0.14878398638141138</v>
      </c>
      <c r="N6" s="47">
        <f ca="1">IF($D6=0,"",MIN($D6*(1+$S$4)^($N$5-$D$5),T6))</f>
        <v>0.23961809790712696</v>
      </c>
      <c r="O6" s="47">
        <f ca="1">IF($D6=0,"",MIN($D6*(1+$S$4)^($O$5-$D$5),T6))</f>
        <v>0.38590734286040712</v>
      </c>
      <c r="P6" s="47">
        <f ca="1">IF($D6=0,"",MIN($D6*(1+$S$4)^($P$5-$D$5),T6))</f>
        <v>0.9</v>
      </c>
      <c r="Q6" s="47">
        <f ca="1">IF($D6=0,"",MIN($D6*(1+$S$4)^($Q$5-$D$5),T6))</f>
        <v>0.9</v>
      </c>
      <c r="S6" s="83">
        <v>0</v>
      </c>
      <c r="T6" s="83">
        <v>0.9</v>
      </c>
    </row>
    <row r="7" spans="1:26" ht="15.75" thickBot="1">
      <c r="A7" s="49" t="s">
        <v>74</v>
      </c>
      <c r="B7" s="49" t="s">
        <v>132</v>
      </c>
      <c r="C7" s="23"/>
      <c r="D7" s="52">
        <f ca="1">SUMIF(SharesElab!$B$2:$B$79,Att_RSD_share!$A7,SharesElab!C$2:C$79)</f>
        <v>1.2497545079851295E-6</v>
      </c>
      <c r="E7" s="46">
        <f t="shared" ref="E7:E18" ca="1" si="0">IF($D7=0,"",MAX($D7*(1-$S$4)^($E$5-$D$5),S7))</f>
        <v>1.1247790571866166E-6</v>
      </c>
      <c r="F7" s="46">
        <f t="shared" ref="F7:F18" ca="1" si="1">IF($D7=0,"",MAX($D7*(1-$S$4)^($F$5-$D$5),S7))</f>
        <v>1.0123011514679551E-6</v>
      </c>
      <c r="G7" s="46">
        <f t="shared" ref="G7:G18" ca="1" si="2">IF($D7=0,"",MAX($D7*(1-$S$4)^($G$5-$D$5),S7))</f>
        <v>5.9775370693031282E-7</v>
      </c>
      <c r="H7" s="46">
        <f t="shared" ref="H7:H18" ca="1" si="3">IF($D7=0,"",MAX($D7*(1-$S$4)^($H$5-$D$5),S7))</f>
        <v>3.5296758640528054E-7</v>
      </c>
      <c r="I7" s="46">
        <f t="shared" ref="I7:I18" ca="1" si="4">IF($D7=0,"",MAX($D7*(1-$S$4)^($I$5-$D$5),S7))</f>
        <v>4.2912618334061753E-8</v>
      </c>
      <c r="J7" s="46">
        <f t="shared" ref="J7:J18" ca="1" si="5">IF($D7=0,"",MAX($D7*(1-$S$4)^($J$5-$D$5),S7))</f>
        <v>5.2171725767771625E-9</v>
      </c>
      <c r="K7" s="23"/>
      <c r="L7" s="47">
        <f t="shared" ref="L7:L18" ca="1" si="6">IF($D7=0,"",MIN($D7*(1+$S$4)^($L$5-$D$5),T7))</f>
        <v>1.3747299587836427E-6</v>
      </c>
      <c r="M7" s="47">
        <f t="shared" ref="M7:M18" ca="1" si="7">IF($D7=0,"",MIN($D7*(1+$S$4)^($M$5-$D$5),T7))</f>
        <v>1.5122029546620069E-6</v>
      </c>
      <c r="N7" s="47">
        <f t="shared" ref="N7:N18" ca="1" si="8">IF($D7=0,"",MIN($D7*(1+$S$4)^($N$5-$D$5),T7))</f>
        <v>2.4354179805127099E-6</v>
      </c>
      <c r="O7" s="47">
        <f t="shared" ref="O7:O18" ca="1" si="9">IF($D7=0,"",MIN($D7*(1+$S$4)^($O$5-$D$5),T7))</f>
        <v>3.9222650117955257E-6</v>
      </c>
      <c r="P7" s="47">
        <f t="shared" ref="P7:P18" ca="1" si="10">IF($D7=0,"",MIN($D7*(1+$S$4)^($P$5-$D$5),T7))</f>
        <v>2.6387037668096005E-5</v>
      </c>
      <c r="Q7" s="47">
        <f t="shared" ref="Q7:Q18" ca="1" si="11">IF($D7=0,"",MIN($D7*(1+$S$4)^($Q$5-$D$5),T7))</f>
        <v>1.7751879457496883E-4</v>
      </c>
      <c r="S7" s="83">
        <v>0</v>
      </c>
      <c r="T7" s="83">
        <v>0.9</v>
      </c>
      <c r="Y7" s="102" t="s">
        <v>289</v>
      </c>
      <c r="Z7" s="102"/>
    </row>
    <row r="8" spans="1:26" ht="15.75" thickBot="1">
      <c r="A8" s="49" t="s">
        <v>75</v>
      </c>
      <c r="B8" s="49" t="s">
        <v>133</v>
      </c>
      <c r="C8" s="23"/>
      <c r="D8" s="52">
        <f ca="1">SUMIF(SharesElab!$B$2:$B$79,Att_RSD_share!$A8,SharesElab!C$2:C$79)</f>
        <v>0</v>
      </c>
      <c r="E8" s="46" t="str">
        <f t="shared" ca="1" si="0"/>
        <v/>
      </c>
      <c r="F8" s="46" t="str">
        <f t="shared" ca="1" si="1"/>
        <v/>
      </c>
      <c r="G8" s="46" t="str">
        <f t="shared" ca="1" si="2"/>
        <v/>
      </c>
      <c r="H8" s="46" t="str">
        <f t="shared" ca="1" si="3"/>
        <v/>
      </c>
      <c r="I8" s="46" t="str">
        <f t="shared" ca="1" si="4"/>
        <v/>
      </c>
      <c r="J8" s="46" t="str">
        <f t="shared" ca="1" si="5"/>
        <v/>
      </c>
      <c r="K8" s="23"/>
      <c r="L8" s="47" t="str">
        <f t="shared" ca="1" si="6"/>
        <v/>
      </c>
      <c r="M8" s="47" t="str">
        <f t="shared" ca="1" si="7"/>
        <v/>
      </c>
      <c r="N8" s="47" t="str">
        <f t="shared" ca="1" si="8"/>
        <v/>
      </c>
      <c r="O8" s="47" t="str">
        <f t="shared" ca="1" si="9"/>
        <v/>
      </c>
      <c r="P8" s="47" t="str">
        <f t="shared" ca="1" si="10"/>
        <v/>
      </c>
      <c r="Q8" s="47" t="str">
        <f t="shared" ca="1" si="11"/>
        <v/>
      </c>
      <c r="S8" s="83">
        <v>0</v>
      </c>
      <c r="T8" s="83">
        <v>0.9</v>
      </c>
      <c r="Y8" s="78" t="s">
        <v>287</v>
      </c>
      <c r="Z8" s="85">
        <v>0.19400000000000001</v>
      </c>
    </row>
    <row r="9" spans="1:26" ht="15.75" thickBot="1">
      <c r="A9" s="49" t="s">
        <v>76</v>
      </c>
      <c r="B9" s="49" t="s">
        <v>123</v>
      </c>
      <c r="C9" s="23"/>
      <c r="D9" s="52">
        <f ca="1">SUMIF(SharesElab!$B$2:$B$79,Att_RSD_share!$A9,SharesElab!C$2:C$79)</f>
        <v>1.1517351134896941E-2</v>
      </c>
      <c r="E9" s="46">
        <f t="shared" ca="1" si="0"/>
        <v>1.0365616021407247E-2</v>
      </c>
      <c r="F9" s="46">
        <f t="shared" ca="1" si="1"/>
        <v>9.3290544192665224E-3</v>
      </c>
      <c r="G9" s="46">
        <f t="shared" ca="1" si="2"/>
        <v>5.5087133440326905E-3</v>
      </c>
      <c r="H9" s="46">
        <f t="shared" ca="1" si="3"/>
        <v>3.2528401425178642E-3</v>
      </c>
      <c r="I9" s="46">
        <f t="shared" ca="1" si="4"/>
        <v>3.9546942244523295E-4</v>
      </c>
      <c r="J9" s="46">
        <f t="shared" ca="1" si="5"/>
        <v>4.8079849373756067E-5</v>
      </c>
      <c r="K9" s="23"/>
      <c r="L9" s="47">
        <f t="shared" ca="1" si="6"/>
        <v>1.2669086248386635E-2</v>
      </c>
      <c r="M9" s="47">
        <f t="shared" ca="1" si="7"/>
        <v>1.3935994873225301E-2</v>
      </c>
      <c r="N9" s="47">
        <f t="shared" ca="1" si="8"/>
        <v>2.244405910327809E-2</v>
      </c>
      <c r="O9" s="47">
        <f t="shared" ca="1" si="9"/>
        <v>3.6146381626420407E-2</v>
      </c>
      <c r="P9" s="47">
        <f t="shared" ca="1" si="10"/>
        <v>0.2431747805600474</v>
      </c>
      <c r="Q9" s="47">
        <f t="shared" ca="1" si="11"/>
        <v>0.9</v>
      </c>
      <c r="S9" s="83">
        <v>0</v>
      </c>
      <c r="T9" s="83">
        <v>0.9</v>
      </c>
      <c r="Y9" s="78" t="s">
        <v>288</v>
      </c>
      <c r="Z9" s="85">
        <v>0.74399999999999999</v>
      </c>
    </row>
    <row r="10" spans="1:26" ht="15.75" thickBot="1">
      <c r="A10" s="49" t="s">
        <v>77</v>
      </c>
      <c r="B10" s="49" t="s">
        <v>34</v>
      </c>
      <c r="C10" s="23"/>
      <c r="D10" s="52">
        <f ca="1">SUMIF(SharesElab!$B$2:$B$79,Att_RSD_share!$A10,SharesElab!C$2:C$79)</f>
        <v>3.270850764419013E-2</v>
      </c>
      <c r="E10" s="46">
        <f t="shared" ca="1" si="0"/>
        <v>2.9437656879771117E-2</v>
      </c>
      <c r="F10" s="46">
        <f t="shared" ca="1" si="1"/>
        <v>2.6493891191794006E-2</v>
      </c>
      <c r="G10" s="46">
        <f t="shared" ca="1" si="2"/>
        <v>1.5644377809842448E-2</v>
      </c>
      <c r="H10" s="46">
        <f t="shared" ca="1" si="3"/>
        <v>9.2378486529338683E-3</v>
      </c>
      <c r="I10" s="46">
        <f t="shared" ca="1" si="4"/>
        <v>1.1231067348376979E-3</v>
      </c>
      <c r="J10" s="46">
        <f t="shared" ca="1" si="5"/>
        <v>1.3654355956970504E-4</v>
      </c>
      <c r="K10" s="23"/>
      <c r="L10" s="47">
        <f t="shared" ca="1" si="6"/>
        <v>3.5979358408609143E-2</v>
      </c>
      <c r="M10" s="47">
        <f t="shared" ca="1" si="7"/>
        <v>3.9577294249470062E-2</v>
      </c>
      <c r="N10" s="47">
        <f t="shared" ca="1" si="8"/>
        <v>6.3739628161714065E-2</v>
      </c>
      <c r="O10" s="47">
        <f t="shared" ca="1" si="9"/>
        <v>0.10265330855072213</v>
      </c>
      <c r="P10" s="47">
        <f t="shared" ca="1" si="10"/>
        <v>0.69060012807308924</v>
      </c>
      <c r="Q10" s="47">
        <f t="shared" ca="1" si="11"/>
        <v>0.9</v>
      </c>
      <c r="S10" s="83">
        <v>0</v>
      </c>
      <c r="T10" s="83">
        <v>0.9</v>
      </c>
      <c r="Y10" s="78" t="s">
        <v>291</v>
      </c>
      <c r="Z10" s="85">
        <v>6.2E-2</v>
      </c>
    </row>
    <row r="11" spans="1:26" ht="15.75" thickBot="1">
      <c r="A11" s="49" t="s">
        <v>78</v>
      </c>
      <c r="B11" s="49" t="s">
        <v>34</v>
      </c>
      <c r="C11" s="23"/>
      <c r="D11" s="52">
        <f ca="1">SUMIF(SharesElab!$B$2:$B$79,Att_RSD_share!$A11,SharesElab!C$2:C$79)</f>
        <v>2.6099940043858218E-2</v>
      </c>
      <c r="E11" s="46">
        <f t="shared" ca="1" si="0"/>
        <v>2.3489946039472395E-2</v>
      </c>
      <c r="F11" s="46">
        <f t="shared" ca="1" si="1"/>
        <v>2.1140951435525159E-2</v>
      </c>
      <c r="G11" s="46">
        <f t="shared" ca="1" si="2"/>
        <v>1.2483520413163253E-2</v>
      </c>
      <c r="H11" s="46">
        <f t="shared" ca="1" si="3"/>
        <v>7.3713939687687713E-3</v>
      </c>
      <c r="I11" s="46">
        <f t="shared" ca="1" si="4"/>
        <v>8.9618941839200749E-4</v>
      </c>
      <c r="J11" s="46">
        <f t="shared" ca="1" si="5"/>
        <v>1.089557113675684E-4</v>
      </c>
      <c r="K11" s="23"/>
      <c r="L11" s="47">
        <f t="shared" ca="1" si="6"/>
        <v>2.870993404824404E-2</v>
      </c>
      <c r="M11" s="47">
        <f t="shared" ca="1" si="7"/>
        <v>3.1580927453068446E-2</v>
      </c>
      <c r="N11" s="47">
        <f t="shared" ca="1" si="8"/>
        <v>5.0861399472441289E-2</v>
      </c>
      <c r="O11" s="47">
        <f t="shared" ca="1" si="9"/>
        <v>8.1912792464361436E-2</v>
      </c>
      <c r="P11" s="47">
        <f t="shared" ca="1" si="10"/>
        <v>0.55106830715311073</v>
      </c>
      <c r="Q11" s="47">
        <f t="shared" ca="1" si="11"/>
        <v>0.9</v>
      </c>
      <c r="S11" s="92">
        <f>S10</f>
        <v>0</v>
      </c>
      <c r="T11" s="92">
        <f>T10</f>
        <v>0.9</v>
      </c>
    </row>
    <row r="12" spans="1:26" ht="15.75" thickBot="1">
      <c r="A12" s="49" t="s">
        <v>79</v>
      </c>
      <c r="B12" s="49" t="s">
        <v>124</v>
      </c>
      <c r="C12" s="23"/>
      <c r="D12" s="52">
        <f ca="1">SUMIF(SharesElab!$B$2:$B$79,Att_RSD_share!$A12,SharesElab!C$2:C$79)</f>
        <v>0.28339017583514486</v>
      </c>
      <c r="E12" s="46">
        <f t="shared" ca="1" si="0"/>
        <v>0.25505115825163038</v>
      </c>
      <c r="F12" s="46">
        <f t="shared" ca="1" si="1"/>
        <v>0.22954604242646737</v>
      </c>
      <c r="G12" s="46">
        <f t="shared" ca="1" si="2"/>
        <v>0.13554464259240473</v>
      </c>
      <c r="H12" s="46">
        <f t="shared" ca="1" si="3"/>
        <v>8.0037756004389102E-2</v>
      </c>
      <c r="I12" s="46">
        <f t="shared" ca="1" si="4"/>
        <v>9.7307226159498855E-3</v>
      </c>
      <c r="J12" s="46">
        <f t="shared" ca="1" si="5"/>
        <v>1.1830287023959813E-3</v>
      </c>
      <c r="K12" s="23"/>
      <c r="L12" s="47">
        <f t="shared" ca="1" si="6"/>
        <v>0.3117291934186594</v>
      </c>
      <c r="M12" s="47">
        <f t="shared" ca="1" si="7"/>
        <v>0.34290211276052535</v>
      </c>
      <c r="N12" s="47">
        <f t="shared" ca="1" si="8"/>
        <v>0.55224728162195391</v>
      </c>
      <c r="O12" s="47">
        <f t="shared" ca="1" si="9"/>
        <v>0.88939976952497324</v>
      </c>
      <c r="P12" s="47">
        <f t="shared" ca="1" si="10"/>
        <v>0.9</v>
      </c>
      <c r="Q12" s="47">
        <f t="shared" ca="1" si="11"/>
        <v>0.9</v>
      </c>
      <c r="S12" s="83">
        <v>0</v>
      </c>
      <c r="T12" s="83">
        <v>0.9</v>
      </c>
    </row>
    <row r="13" spans="1:26" ht="15.75" thickBot="1">
      <c r="A13" s="49" t="s">
        <v>80</v>
      </c>
      <c r="B13" s="49" t="s">
        <v>125</v>
      </c>
      <c r="C13" s="23"/>
      <c r="D13" s="52">
        <f ca="1">SUMIF(SharesElab!$B$2:$B$79,Att_RSD_share!$A13,SharesElab!C$2:C$79)</f>
        <v>0.40015590716912303</v>
      </c>
      <c r="E13" s="46">
        <f t="shared" ca="1" si="0"/>
        <v>0.36014031645221073</v>
      </c>
      <c r="F13" s="46">
        <f t="shared" ca="1" si="1"/>
        <v>0.32412628480698968</v>
      </c>
      <c r="G13" s="46">
        <f t="shared" ca="1" si="2"/>
        <v>0.19139332991567937</v>
      </c>
      <c r="H13" s="46">
        <f t="shared" ca="1" si="3"/>
        <v>0.11301584738190955</v>
      </c>
      <c r="I13" s="46">
        <f t="shared" ca="1" si="4"/>
        <v>1.3740088640410925E-2</v>
      </c>
      <c r="J13" s="46">
        <f t="shared" ca="1" si="5"/>
        <v>1.6704740106790455E-3</v>
      </c>
      <c r="K13" s="23"/>
      <c r="L13" s="47">
        <f t="shared" ca="1" si="6"/>
        <v>0.44017149788603538</v>
      </c>
      <c r="M13" s="47">
        <f t="shared" ca="1" si="7"/>
        <v>0.48418864767463893</v>
      </c>
      <c r="N13" s="47">
        <f t="shared" ca="1" si="8"/>
        <v>0.77979065896648314</v>
      </c>
      <c r="O13" s="47">
        <f t="shared" ca="1" si="9"/>
        <v>0.9</v>
      </c>
      <c r="P13" s="47">
        <f t="shared" ca="1" si="10"/>
        <v>0.9</v>
      </c>
      <c r="Q13" s="47">
        <f t="shared" ca="1" si="11"/>
        <v>0.9</v>
      </c>
      <c r="S13" s="83">
        <v>0</v>
      </c>
      <c r="T13" s="83">
        <v>0.9</v>
      </c>
    </row>
    <row r="14" spans="1:26" ht="15.75" thickBot="1">
      <c r="A14" s="49" t="s">
        <v>81</v>
      </c>
      <c r="B14" s="49" t="s">
        <v>126</v>
      </c>
      <c r="C14" s="23"/>
      <c r="D14" s="52">
        <f ca="1">SUMIF(SharesElab!$B$2:$B$79,Att_RSD_share!$A14,SharesElab!C$2:C$79)+D15*Z9</f>
        <v>4.9120740335613138E-2</v>
      </c>
      <c r="E14" s="46">
        <f t="shared" ca="1" si="0"/>
        <v>4.4208666302051822E-2</v>
      </c>
      <c r="F14" s="46">
        <f t="shared" ca="1" si="1"/>
        <v>3.9787799671846646E-2</v>
      </c>
      <c r="G14" s="46">
        <f t="shared" ca="1" si="2"/>
        <v>2.3494297828228729E-2</v>
      </c>
      <c r="H14" s="46">
        <f t="shared" ca="1" si="3"/>
        <v>1.3873147924590786E-2</v>
      </c>
      <c r="I14" s="46">
        <f t="shared" ca="1" si="4"/>
        <v>1.6866509133118489E-3</v>
      </c>
      <c r="J14" s="46">
        <f t="shared" ca="1" si="5"/>
        <v>2.050573755025831E-4</v>
      </c>
      <c r="K14" s="23"/>
      <c r="L14" s="47">
        <f t="shared" ca="1" si="6"/>
        <v>5.4032814369174453E-2</v>
      </c>
      <c r="M14" s="47">
        <f t="shared" ca="1" si="7"/>
        <v>5.9436095806091903E-2</v>
      </c>
      <c r="N14" s="47">
        <f t="shared" ca="1" si="8"/>
        <v>9.5722426656669121E-2</v>
      </c>
      <c r="O14" s="47">
        <f t="shared" ca="1" si="9"/>
        <v>0.15416192535483222</v>
      </c>
      <c r="P14" s="47">
        <f t="shared" ca="1" si="10"/>
        <v>0.9</v>
      </c>
      <c r="Q14" s="47">
        <f t="shared" ca="1" si="11"/>
        <v>0.9</v>
      </c>
      <c r="S14" s="83">
        <v>0</v>
      </c>
      <c r="T14" s="83">
        <v>0.9</v>
      </c>
    </row>
    <row r="15" spans="1:26" ht="15.75" thickBot="1">
      <c r="A15" s="49" t="s">
        <v>82</v>
      </c>
      <c r="B15" s="49" t="s">
        <v>127</v>
      </c>
      <c r="C15" s="23"/>
      <c r="D15" s="52">
        <f ca="1">SUMIF(SharesElab!$B$2:$B$79,Att_RSD_share!$A15,SharesElab!C$2:C$79)</f>
        <v>6.3033162855014133E-2</v>
      </c>
      <c r="E15" s="46">
        <f t="shared" ca="1" si="0"/>
        <v>5.6729846569512722E-2</v>
      </c>
      <c r="F15" s="46">
        <f t="shared" ca="1" si="1"/>
        <v>5.1056861912561452E-2</v>
      </c>
      <c r="G15" s="46">
        <f t="shared" ca="1" si="2"/>
        <v>3.0148566390748418E-2</v>
      </c>
      <c r="H15" s="46">
        <f t="shared" ca="1" si="3"/>
        <v>1.7802426968073038E-2</v>
      </c>
      <c r="I15" s="46">
        <f t="shared" ca="1" si="4"/>
        <v>2.1643595143712537E-3</v>
      </c>
      <c r="J15" s="46">
        <f t="shared" ca="1" si="5"/>
        <v>2.6313558908852645E-4</v>
      </c>
      <c r="K15" s="23"/>
      <c r="L15" s="47">
        <f t="shared" ca="1" si="6"/>
        <v>6.933647914051555E-2</v>
      </c>
      <c r="M15" s="47">
        <f t="shared" ca="1" si="7"/>
        <v>7.6270127054567108E-2</v>
      </c>
      <c r="N15" s="47">
        <f t="shared" ca="1" si="8"/>
        <v>0.12283380232265094</v>
      </c>
      <c r="O15" s="47">
        <f t="shared" ca="1" si="9"/>
        <v>0.1978250669786526</v>
      </c>
      <c r="P15" s="47">
        <f t="shared" ca="1" si="10"/>
        <v>0.9</v>
      </c>
      <c r="Q15" s="47">
        <f t="shared" ca="1" si="11"/>
        <v>0.9</v>
      </c>
      <c r="S15" s="83">
        <v>0</v>
      </c>
      <c r="T15" s="83">
        <v>0.9</v>
      </c>
    </row>
    <row r="16" spans="1:26" ht="15.75" thickBot="1">
      <c r="A16" s="49" t="s">
        <v>83</v>
      </c>
      <c r="B16" s="49" t="s">
        <v>128</v>
      </c>
      <c r="C16" s="23"/>
      <c r="D16" s="52">
        <f ca="1">SUMIF(SharesElab!$B$2:$B$79,Att_RSD_share!$A16,SharesElab!C$2:C$79)+D15*Z10</f>
        <v>6.8215177910782385E-3</v>
      </c>
      <c r="E16" s="46">
        <f t="shared" ca="1" si="0"/>
        <v>6.1393660119704145E-3</v>
      </c>
      <c r="F16" s="46">
        <f t="shared" ca="1" si="1"/>
        <v>5.5254294107733738E-3</v>
      </c>
      <c r="G16" s="46">
        <f t="shared" ca="1" si="2"/>
        <v>3.2627108127675701E-3</v>
      </c>
      <c r="H16" s="46">
        <f t="shared" ca="1" si="3"/>
        <v>1.926598107831123E-3</v>
      </c>
      <c r="I16" s="46">
        <f t="shared" ca="1" si="4"/>
        <v>2.3422935269062903E-4</v>
      </c>
      <c r="J16" s="46">
        <f t="shared" ca="1" si="5"/>
        <v>2.8476821107041267E-5</v>
      </c>
      <c r="K16" s="23"/>
      <c r="L16" s="47">
        <f t="shared" ca="1" si="6"/>
        <v>7.5036695701860626E-3</v>
      </c>
      <c r="M16" s="47">
        <f t="shared" ca="1" si="7"/>
        <v>8.2540365272046699E-3</v>
      </c>
      <c r="N16" s="47">
        <f t="shared" ca="1" si="8"/>
        <v>1.3293208367428399E-2</v>
      </c>
      <c r="O16" s="47">
        <f t="shared" ca="1" si="9"/>
        <v>2.1408845007827117E-2</v>
      </c>
      <c r="P16" s="47">
        <f t="shared" ca="1" si="10"/>
        <v>0.14402800370527674</v>
      </c>
      <c r="Q16" s="47">
        <f t="shared" ca="1" si="11"/>
        <v>0.9</v>
      </c>
      <c r="S16" s="83">
        <v>0</v>
      </c>
      <c r="T16" s="83">
        <v>0.9</v>
      </c>
    </row>
    <row r="17" spans="1:22" ht="15.75" thickBot="1">
      <c r="A17" s="49" t="s">
        <v>84</v>
      </c>
      <c r="B17" s="49" t="s">
        <v>129</v>
      </c>
      <c r="C17" s="23"/>
      <c r="D17" s="52">
        <f ca="1">SUMIF(SharesElab!$B$2:$B$79,Att_RSD_share!$A17,SharesElab!C$2:C$79)</f>
        <v>1.1789423053309494E-3</v>
      </c>
      <c r="E17" s="46">
        <f t="shared" ca="1" si="0"/>
        <v>1.0610480747978545E-3</v>
      </c>
      <c r="F17" s="46">
        <f t="shared" ca="1" si="1"/>
        <v>9.5494326731806914E-4</v>
      </c>
      <c r="G17" s="46">
        <f t="shared" ca="1" si="2"/>
        <v>5.6388444991864678E-4</v>
      </c>
      <c r="H17" s="46">
        <f t="shared" ca="1" si="3"/>
        <v>3.3296812883246179E-4</v>
      </c>
      <c r="I17" s="46">
        <f t="shared" ca="1" si="4"/>
        <v>4.0481151188732426E-5</v>
      </c>
      <c r="J17" s="46">
        <f t="shared" ca="1" si="5"/>
        <v>4.9215629355011406E-6</v>
      </c>
      <c r="K17" s="23"/>
      <c r="L17" s="47">
        <f t="shared" ca="1" si="6"/>
        <v>1.2968365358640445E-3</v>
      </c>
      <c r="M17" s="47">
        <f t="shared" ca="1" si="7"/>
        <v>1.4265201894504489E-3</v>
      </c>
      <c r="N17" s="47">
        <f t="shared" ca="1" si="8"/>
        <v>2.2974250303118438E-3</v>
      </c>
      <c r="O17" s="47">
        <f t="shared" ca="1" si="9"/>
        <v>3.7000259855675282E-3</v>
      </c>
      <c r="P17" s="47">
        <f t="shared" ca="1" si="10"/>
        <v>2.4891924630408985E-2</v>
      </c>
      <c r="Q17" s="47">
        <f t="shared" ca="1" si="11"/>
        <v>0.16746042168969333</v>
      </c>
      <c r="S17" s="83">
        <v>0</v>
      </c>
      <c r="T17" s="83">
        <v>0.25</v>
      </c>
      <c r="V17" s="78" t="s">
        <v>290</v>
      </c>
    </row>
    <row r="18" spans="1:22" ht="15">
      <c r="A18" s="49" t="s">
        <v>85</v>
      </c>
      <c r="B18" s="49" t="s">
        <v>130</v>
      </c>
      <c r="C18" s="23"/>
      <c r="D18" s="52">
        <f ca="1">SUMIF(SharesElab!$B$2:$B$79,Att_RSD_share!$A18,SharesElab!C$2:C$79)</f>
        <v>6.6043695770214045E-2</v>
      </c>
      <c r="E18" s="46">
        <f t="shared" ca="1" si="0"/>
        <v>5.9439326193192643E-2</v>
      </c>
      <c r="F18" s="46">
        <f t="shared" ca="1" si="1"/>
        <v>5.3495393573873382E-2</v>
      </c>
      <c r="G18" s="46">
        <f t="shared" ca="1" si="2"/>
        <v>3.1588494951436501E-2</v>
      </c>
      <c r="H18" s="46">
        <f t="shared" ca="1" si="3"/>
        <v>1.8652690383873745E-2</v>
      </c>
      <c r="I18" s="46">
        <f t="shared" ca="1" si="4"/>
        <v>2.2677316959850537E-3</v>
      </c>
      <c r="J18" s="46">
        <f t="shared" ca="1" si="5"/>
        <v>2.7570323310686104E-4</v>
      </c>
      <c r="K18" s="23"/>
      <c r="L18" s="47">
        <f t="shared" ca="1" si="6"/>
        <v>7.264806534723546E-2</v>
      </c>
      <c r="M18" s="47">
        <f t="shared" ca="1" si="7"/>
        <v>7.9912871881959002E-2</v>
      </c>
      <c r="N18" s="47">
        <f t="shared" ca="1" si="8"/>
        <v>0.12870047929461387</v>
      </c>
      <c r="O18" s="47">
        <f t="shared" ca="1" si="9"/>
        <v>0.20727340890876861</v>
      </c>
      <c r="P18" s="47">
        <f t="shared" ca="1" si="10"/>
        <v>0.9</v>
      </c>
      <c r="Q18" s="47">
        <f t="shared" ca="1" si="11"/>
        <v>0.9</v>
      </c>
      <c r="S18" s="83">
        <v>0</v>
      </c>
      <c r="T18" s="83">
        <v>0.9</v>
      </c>
      <c r="V18" s="84">
        <f ca="1">SUM(D6:D18)-D15</f>
        <v>0.99999999999999989</v>
      </c>
    </row>
    <row r="19" spans="1:22" ht="15">
      <c r="A19" s="43" t="s">
        <v>31</v>
      </c>
      <c r="B19" s="43"/>
      <c r="C19" s="23"/>
      <c r="D19" s="44" t="s">
        <v>37</v>
      </c>
      <c r="E19" s="100" t="s">
        <v>38</v>
      </c>
      <c r="F19" s="101"/>
      <c r="G19" s="101"/>
      <c r="H19" s="101"/>
      <c r="I19" s="101"/>
      <c r="J19" s="51"/>
      <c r="K19" s="23"/>
      <c r="L19" s="101" t="s">
        <v>39</v>
      </c>
      <c r="M19" s="101"/>
      <c r="N19" s="101"/>
      <c r="O19" s="101"/>
      <c r="P19" s="10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8" t="s">
        <v>285</v>
      </c>
      <c r="T20" s="78" t="s">
        <v>286</v>
      </c>
    </row>
    <row r="21" spans="1:22" ht="15.75" thickBot="1">
      <c r="A21" s="30" t="s">
        <v>86</v>
      </c>
      <c r="B21" s="30" t="s">
        <v>131</v>
      </c>
      <c r="C21" s="23"/>
      <c r="D21" s="45">
        <f ca="1">SUMIF(SharesElab!$B$2:$B$79,Att_RSD_share!$A21,SharesElab!C$2:C$79)+D30*Z8</f>
        <v>2.7370988258272305E-2</v>
      </c>
      <c r="E21" s="46">
        <f ca="1">IF($D21=0,"",MAX($D21*(1-$S$4)^($E$5-$D$5),S21))</f>
        <v>2.4633889432445075E-2</v>
      </c>
      <c r="F21" s="46">
        <f ca="1">IF($D21=0,"",MAX($D21*(1-$S$4)^($F$5-$D$5),S21))</f>
        <v>2.2170500489200568E-2</v>
      </c>
      <c r="G21" s="46">
        <f ca="1">IF($D21=0,"",MAX($D21*(1-$S$4)^($G$5-$D$5),S21))</f>
        <v>1.3091458833868046E-2</v>
      </c>
      <c r="H21" s="46">
        <f ca="1">IF($D21=0,"",MAX($D21*(1-$S$4)^($H$5-$D$5),S21))</f>
        <v>7.7303755268107455E-3</v>
      </c>
      <c r="I21" s="46">
        <f ca="1">IF($D21=0,"",MAX($D21*(1-$S$4)^($I$5-$D$5),S21))</f>
        <v>9.3983319527846099E-4</v>
      </c>
      <c r="J21" s="46">
        <f ca="1">IF($D21=0,"",MAX($D21*(1-$S$4)^($J$5-$D$5),S21))</f>
        <v>1.1426177575512062E-4</v>
      </c>
      <c r="K21" s="23"/>
      <c r="L21" s="47">
        <f ca="1">IF($D21=0,"",MIN($D21*(1+$S$4)^($L$5-$D$5),T21))</f>
        <v>3.0108087084099538E-2</v>
      </c>
      <c r="M21" s="47">
        <f ca="1">IF($D21=0,"",MIN($D21*(1+$S$4)^($M$5-$D$5),T21))</f>
        <v>3.3118895792509491E-2</v>
      </c>
      <c r="N21" s="47">
        <f ca="1">IF($D21=0,"",MIN($D21*(1+$S$4)^($N$5-$D$5),T21))</f>
        <v>5.3338312862794487E-2</v>
      </c>
      <c r="O21" s="47">
        <f ca="1">IF($D21=0,"",MIN($D21*(1+$S$4)^($O$5-$D$5),T21))</f>
        <v>8.5901886248659173E-2</v>
      </c>
      <c r="P21" s="47">
        <f ca="1">IF($D21=0,"",MIN($D21*(1+$S$4)^($P$5-$D$5),T21))</f>
        <v>0.57790493538482879</v>
      </c>
      <c r="Q21" s="47">
        <f ca="1">IF($D21=0,"",MIN($D21*(1+$S$4)^($Q$5-$D$5),T21))</f>
        <v>0.9</v>
      </c>
      <c r="S21" s="83">
        <v>0</v>
      </c>
      <c r="T21" s="83">
        <v>0.9</v>
      </c>
    </row>
    <row r="22" spans="1:22" ht="15.75" thickBot="1">
      <c r="A22" s="49" t="s">
        <v>87</v>
      </c>
      <c r="B22" s="49" t="s">
        <v>132</v>
      </c>
      <c r="C22" s="23"/>
      <c r="D22" s="45">
        <f ca="1">SUMIF(SharesElab!$B$2:$B$79,Att_RSD_share!$A22,SharesElab!C$2:C$79)</f>
        <v>9.2755925615950205E-6</v>
      </c>
      <c r="E22" s="46">
        <f t="shared" ref="E22:E33" ca="1" si="12">IF($D22=0,"",MAX($D22*(1-$S$4)^($E$5-$D$5),S22))</f>
        <v>8.3480333054355193E-6</v>
      </c>
      <c r="F22" s="46">
        <f t="shared" ref="F22:F33" ca="1" si="13">IF($D22=0,"",MAX($D22*(1-$S$4)^($F$5-$D$5),S22))</f>
        <v>7.5132299748919672E-6</v>
      </c>
      <c r="G22" s="46">
        <f t="shared" ref="G22:G33" ca="1" si="14">IF($D22=0,"",MAX($D22*(1-$S$4)^($G$5-$D$5),S22))</f>
        <v>4.4364871678739588E-6</v>
      </c>
      <c r="H22" s="46">
        <f t="shared" ref="H22:H33" ca="1" si="15">IF($D22=0,"",MAX($D22*(1-$S$4)^($H$5-$D$5),S22))</f>
        <v>2.6197013077578944E-6</v>
      </c>
      <c r="I22" s="46">
        <f t="shared" ref="I22:I33" ca="1" si="16">IF($D22=0,"",MAX($D22*(1-$S$4)^($I$5-$D$5),S22))</f>
        <v>3.1849452102374453E-7</v>
      </c>
      <c r="J22" s="46">
        <f t="shared" ref="J22:J33" ca="1" si="17">IF($D22=0,"",MAX($D22*(1-$S$4)^($J$5-$D$5),S22))</f>
        <v>3.8721498371492636E-8</v>
      </c>
      <c r="K22" s="23"/>
      <c r="L22" s="47">
        <f t="shared" ref="L22:L33" ca="1" si="18">IF($D22=0,"",MIN($D22*(1+$S$4)^($L$5-$D$5),T22))</f>
        <v>1.0203151817754523E-5</v>
      </c>
      <c r="M22" s="47">
        <f t="shared" ref="M22:M33" ca="1" si="19">IF($D22=0,"",MIN($D22*(1+$S$4)^($M$5-$D$5),T22))</f>
        <v>1.1223466999529976E-5</v>
      </c>
      <c r="N22" s="47">
        <f t="shared" ref="N22:N33" ca="1" si="20">IF($D22=0,"",MIN($D22*(1+$S$4)^($N$5-$D$5),T22))</f>
        <v>1.8075505837413032E-5</v>
      </c>
      <c r="O22" s="47">
        <f t="shared" ref="O22:O33" ca="1" si="21">IF($D22=0,"",MIN($D22*(1+$S$4)^($O$5-$D$5),T22))</f>
        <v>2.9110782906212066E-5</v>
      </c>
      <c r="P22" s="47">
        <f t="shared" ref="P22:P33" ca="1" si="22">IF($D22=0,"",MIN($D22*(1+$S$4)^($P$5-$D$5),T22))</f>
        <v>1.9584279052637049E-4</v>
      </c>
      <c r="Q22" s="47">
        <f t="shared" ref="Q22:Q33" ca="1" si="23">IF($D22=0,"",MIN($D22*(1+$S$4)^($Q$5-$D$5),T22))</f>
        <v>1.3175323633419435E-3</v>
      </c>
      <c r="S22" s="83">
        <v>0</v>
      </c>
      <c r="T22" s="83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 ca="1">SUMIF(SharesElab!$B$2:$B$79,Att_RSD_share!$A23,SharesElab!C$2:C$79)</f>
        <v>2.3370777937418377E-6</v>
      </c>
      <c r="E23" s="46">
        <f t="shared" ca="1" si="12"/>
        <v>2.1033700143676541E-6</v>
      </c>
      <c r="F23" s="46">
        <f t="shared" ca="1" si="13"/>
        <v>1.8930330129308886E-6</v>
      </c>
      <c r="G23" s="46">
        <f t="shared" ca="1" si="14"/>
        <v>1.1178170638055606E-6</v>
      </c>
      <c r="H23" s="46">
        <f t="shared" ca="1" si="15"/>
        <v>6.6005979800654577E-7</v>
      </c>
      <c r="I23" s="46">
        <f t="shared" ca="1" si="16"/>
        <v>8.0247862071362824E-8</v>
      </c>
      <c r="J23" s="46">
        <f t="shared" ca="1" si="17"/>
        <v>9.7562666086817341E-9</v>
      </c>
      <c r="K23" s="23"/>
      <c r="L23" s="47">
        <f t="shared" ca="1" si="18"/>
        <v>2.5707855731160216E-6</v>
      </c>
      <c r="M23" s="47">
        <f t="shared" ca="1" si="19"/>
        <v>2.8278641304276239E-6</v>
      </c>
      <c r="N23" s="47">
        <f t="shared" ca="1" si="20"/>
        <v>4.5543034606949948E-6</v>
      </c>
      <c r="O23" s="47">
        <f t="shared" ca="1" si="21"/>
        <v>7.3347512664838977E-6</v>
      </c>
      <c r="P23" s="47">
        <f t="shared" ca="1" si="22"/>
        <v>4.9344538773586367E-5</v>
      </c>
      <c r="Q23" s="47">
        <f t="shared" ca="1" si="23"/>
        <v>3.319653820987979E-4</v>
      </c>
      <c r="S23" s="83">
        <v>0</v>
      </c>
      <c r="T23" s="83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 ca="1">SUMIF(SharesElab!$B$2:$B$79,Att_RSD_share!$A24,SharesElab!C$2:C$79)</f>
        <v>1.4339961969329044E-2</v>
      </c>
      <c r="E24" s="46">
        <f t="shared" ca="1" si="12"/>
        <v>1.290596577239614E-2</v>
      </c>
      <c r="F24" s="46">
        <f t="shared" ca="1" si="13"/>
        <v>1.1615369195156527E-2</v>
      </c>
      <c r="G24" s="46">
        <f t="shared" ca="1" si="14"/>
        <v>6.8587593560479792E-3</v>
      </c>
      <c r="H24" s="46">
        <f t="shared" ca="1" si="15"/>
        <v>4.0500288121527719E-3</v>
      </c>
      <c r="I24" s="46">
        <f t="shared" ca="1" si="16"/>
        <v>4.9238895397695165E-4</v>
      </c>
      <c r="J24" s="46">
        <f t="shared" ca="1" si="17"/>
        <v>5.9863001781867635E-5</v>
      </c>
      <c r="K24" s="23"/>
      <c r="L24" s="47">
        <f t="shared" ca="1" si="18"/>
        <v>1.577395816626195E-2</v>
      </c>
      <c r="M24" s="47">
        <f t="shared" ca="1" si="19"/>
        <v>1.7351353982888146E-2</v>
      </c>
      <c r="N24" s="47">
        <f t="shared" ca="1" si="20"/>
        <v>2.7944529102981203E-2</v>
      </c>
      <c r="O24" s="47">
        <f t="shared" ca="1" si="21"/>
        <v>4.5004943565642261E-2</v>
      </c>
      <c r="P24" s="47">
        <f t="shared" ca="1" si="22"/>
        <v>0.30277075555726024</v>
      </c>
      <c r="Q24" s="47">
        <f t="shared" ca="1" si="23"/>
        <v>0.9</v>
      </c>
      <c r="S24" s="83">
        <v>0</v>
      </c>
      <c r="T24" s="83">
        <v>0.9</v>
      </c>
    </row>
    <row r="25" spans="1:22" ht="15.75" thickBot="1">
      <c r="A25" s="49" t="s">
        <v>90</v>
      </c>
      <c r="B25" s="49" t="s">
        <v>34</v>
      </c>
      <c r="C25" s="23"/>
      <c r="D25" s="45">
        <f ca="1">SUMIF(SharesElab!$B$2:$B$79,Att_RSD_share!$A25,SharesElab!C$2:C$79)</f>
        <v>3.4653514986362002E-2</v>
      </c>
      <c r="E25" s="46">
        <f t="shared" ca="1" si="12"/>
        <v>3.1188163487725802E-2</v>
      </c>
      <c r="F25" s="46">
        <f t="shared" ca="1" si="13"/>
        <v>2.8069347138953225E-2</v>
      </c>
      <c r="G25" s="46">
        <f t="shared" ca="1" si="14"/>
        <v>1.6574668792080492E-2</v>
      </c>
      <c r="H25" s="46">
        <f t="shared" ca="1" si="15"/>
        <v>9.7871761750356126E-3</v>
      </c>
      <c r="I25" s="46">
        <f t="shared" ca="1" si="16"/>
        <v>1.189892137249355E-3</v>
      </c>
      <c r="J25" s="46">
        <f t="shared" ca="1" si="17"/>
        <v>1.4466310537039924E-4</v>
      </c>
      <c r="K25" s="23"/>
      <c r="L25" s="47">
        <f t="shared" ca="1" si="18"/>
        <v>3.8118866484998203E-2</v>
      </c>
      <c r="M25" s="47">
        <f t="shared" ca="1" si="19"/>
        <v>4.1930753133498026E-2</v>
      </c>
      <c r="N25" s="47">
        <f t="shared" ca="1" si="20"/>
        <v>6.7529897229029939E-2</v>
      </c>
      <c r="O25" s="47">
        <f t="shared" ca="1" si="21"/>
        <v>0.10875757478632504</v>
      </c>
      <c r="P25" s="47">
        <f t="shared" ca="1" si="22"/>
        <v>0.73166657886377784</v>
      </c>
      <c r="Q25" s="47">
        <f t="shared" ca="1" si="23"/>
        <v>0.9</v>
      </c>
      <c r="S25" s="83">
        <v>0</v>
      </c>
      <c r="T25" s="83">
        <v>0.9</v>
      </c>
    </row>
    <row r="26" spans="1:22" ht="15.75" thickBot="1">
      <c r="A26" s="49" t="s">
        <v>91</v>
      </c>
      <c r="B26" s="49" t="s">
        <v>34</v>
      </c>
      <c r="C26" s="23"/>
      <c r="D26" s="45">
        <f ca="1">SUMIF(SharesElab!$B$2:$B$79,Att_RSD_share!$A26,SharesElab!C$2:C$79)</f>
        <v>0.11003350426791163</v>
      </c>
      <c r="E26" s="46">
        <f t="shared" ca="1" si="12"/>
        <v>9.9030153841120461E-2</v>
      </c>
      <c r="F26" s="46">
        <f t="shared" ca="1" si="13"/>
        <v>8.9127138457008426E-2</v>
      </c>
      <c r="G26" s="46">
        <f t="shared" ca="1" si="14"/>
        <v>5.2628683987478914E-2</v>
      </c>
      <c r="H26" s="46">
        <f t="shared" ca="1" si="15"/>
        <v>3.1076711607766434E-2</v>
      </c>
      <c r="I26" s="46">
        <f t="shared" ca="1" si="16"/>
        <v>3.7782026329481588E-3</v>
      </c>
      <c r="J26" s="46">
        <f t="shared" ca="1" si="17"/>
        <v>4.5934123647911818E-4</v>
      </c>
      <c r="K26" s="23"/>
      <c r="L26" s="47">
        <f t="shared" ca="1" si="18"/>
        <v>0.12103685469470279</v>
      </c>
      <c r="M26" s="47">
        <f t="shared" ca="1" si="19"/>
        <v>0.13314054016417309</v>
      </c>
      <c r="N26" s="47">
        <f t="shared" ca="1" si="20"/>
        <v>0.21442417133980249</v>
      </c>
      <c r="O26" s="47">
        <f t="shared" ca="1" si="21"/>
        <v>0.34533227218446538</v>
      </c>
      <c r="P26" s="47">
        <f t="shared" ca="1" si="22"/>
        <v>0.9</v>
      </c>
      <c r="Q26" s="47">
        <f t="shared" ca="1" si="23"/>
        <v>0.9</v>
      </c>
      <c r="S26" s="92">
        <f>S25</f>
        <v>0</v>
      </c>
      <c r="T26" s="92">
        <f>T25</f>
        <v>0.9</v>
      </c>
    </row>
    <row r="27" spans="1:22" ht="15.75" thickBot="1">
      <c r="A27" s="49" t="s">
        <v>92</v>
      </c>
      <c r="B27" s="49" t="s">
        <v>124</v>
      </c>
      <c r="C27" s="23"/>
      <c r="D27" s="45">
        <f ca="1">SUMIF(SharesElab!$B$2:$B$79,Att_RSD_share!$A27,SharesElab!C$2:C$79)</f>
        <v>0.29809062643229683</v>
      </c>
      <c r="E27" s="46">
        <f t="shared" ca="1" si="12"/>
        <v>0.26828156378906715</v>
      </c>
      <c r="F27" s="46">
        <f t="shared" ca="1" si="13"/>
        <v>0.24145340741016044</v>
      </c>
      <c r="G27" s="46">
        <f t="shared" ca="1" si="14"/>
        <v>0.14257582254162568</v>
      </c>
      <c r="H27" s="46">
        <f t="shared" ca="1" si="15"/>
        <v>8.418959745260457E-2</v>
      </c>
      <c r="I27" s="46">
        <f t="shared" ca="1" si="16"/>
        <v>1.0235489609614387E-2</v>
      </c>
      <c r="J27" s="46">
        <f t="shared" ca="1" si="17"/>
        <v>1.2443965848334506E-3</v>
      </c>
      <c r="K27" s="23"/>
      <c r="L27" s="47">
        <f t="shared" ca="1" si="18"/>
        <v>0.32789968907552652</v>
      </c>
      <c r="M27" s="47">
        <f t="shared" ca="1" si="19"/>
        <v>0.36068965798307923</v>
      </c>
      <c r="N27" s="47">
        <f t="shared" ca="1" si="20"/>
        <v>0.58089430107832918</v>
      </c>
      <c r="O27" s="47">
        <f t="shared" ca="1" si="21"/>
        <v>0.9</v>
      </c>
      <c r="P27" s="47">
        <f t="shared" ca="1" si="22"/>
        <v>0.9</v>
      </c>
      <c r="Q27" s="47">
        <f t="shared" ca="1" si="23"/>
        <v>0.9</v>
      </c>
      <c r="S27" s="83">
        <v>0</v>
      </c>
      <c r="T27" s="83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 ca="1">SUMIF(SharesElab!$B$2:$B$79,Att_RSD_share!$A28,SharesElab!C$2:C$79)</f>
        <v>0.4547112047906216</v>
      </c>
      <c r="E28" s="46">
        <f t="shared" ca="1" si="12"/>
        <v>0.40924008431155945</v>
      </c>
      <c r="F28" s="46">
        <f t="shared" ca="1" si="13"/>
        <v>0.36831607588040355</v>
      </c>
      <c r="G28" s="46">
        <f t="shared" ca="1" si="14"/>
        <v>0.21748695964661952</v>
      </c>
      <c r="H28" s="46">
        <f t="shared" ca="1" si="15"/>
        <v>0.1284238748017324</v>
      </c>
      <c r="I28" s="46">
        <f t="shared" ca="1" si="16"/>
        <v>1.561334506795275E-2</v>
      </c>
      <c r="J28" s="46">
        <f t="shared" ca="1" si="17"/>
        <v>1.898218260329862E-3</v>
      </c>
      <c r="K28" s="23"/>
      <c r="L28" s="47">
        <f t="shared" ca="1" si="18"/>
        <v>0.50018232526968376</v>
      </c>
      <c r="M28" s="47">
        <f t="shared" ca="1" si="19"/>
        <v>0.55020055779665222</v>
      </c>
      <c r="N28" s="47">
        <f t="shared" ca="1" si="20"/>
        <v>0.88610350033708674</v>
      </c>
      <c r="O28" s="47">
        <f t="shared" ca="1" si="21"/>
        <v>0.9</v>
      </c>
      <c r="P28" s="47">
        <f t="shared" ca="1" si="22"/>
        <v>0.9</v>
      </c>
      <c r="Q28" s="47">
        <f t="shared" ca="1" si="23"/>
        <v>0.9</v>
      </c>
      <c r="S28" s="83">
        <v>0</v>
      </c>
      <c r="T28" s="83">
        <v>0.9</v>
      </c>
    </row>
    <row r="29" spans="1:22" ht="15.75" thickBot="1">
      <c r="A29" s="49" t="s">
        <v>94</v>
      </c>
      <c r="B29" s="49" t="s">
        <v>126</v>
      </c>
      <c r="C29" s="23"/>
      <c r="D29" s="45">
        <f ca="1">SUMIF(SharesElab!$B$2:$B$79,Att_RSD_share!$A29,SharesElab!C$2:C$79)+D30*Z9</f>
        <v>2.6111071259906804E-2</v>
      </c>
      <c r="E29" s="46">
        <f t="shared" ca="1" si="12"/>
        <v>2.3499964133916123E-2</v>
      </c>
      <c r="F29" s="46">
        <f t="shared" ca="1" si="13"/>
        <v>2.1149967720524514E-2</v>
      </c>
      <c r="G29" s="46">
        <f t="shared" ca="1" si="14"/>
        <v>1.2488844439292521E-2</v>
      </c>
      <c r="H29" s="46">
        <f t="shared" ca="1" si="15"/>
        <v>7.3745377529578432E-3</v>
      </c>
      <c r="I29" s="46">
        <f t="shared" ca="1" si="16"/>
        <v>8.9657162915646963E-4</v>
      </c>
      <c r="J29" s="46">
        <f t="shared" ca="1" si="17"/>
        <v>1.090021792736602E-4</v>
      </c>
      <c r="K29" s="23"/>
      <c r="L29" s="47">
        <f t="shared" ca="1" si="18"/>
        <v>2.8722178385897485E-2</v>
      </c>
      <c r="M29" s="47">
        <f t="shared" ca="1" si="19"/>
        <v>3.1594396224487238E-2</v>
      </c>
      <c r="N29" s="47">
        <f t="shared" ca="1" si="20"/>
        <v>5.0883091063498961E-2</v>
      </c>
      <c r="O29" s="47">
        <f t="shared" ca="1" si="21"/>
        <v>8.1947726988675737E-2</v>
      </c>
      <c r="P29" s="47">
        <f t="shared" ca="1" si="22"/>
        <v>0.55130332916366487</v>
      </c>
      <c r="Q29" s="47">
        <f t="shared" ca="1" si="23"/>
        <v>0.9</v>
      </c>
      <c r="S29" s="83">
        <v>0</v>
      </c>
      <c r="T29" s="83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 ca="1">SUMIF(SharesElab!$B$2:$B$79,Att_RSD_share!$A30,SharesElab!C$2:C$79)</f>
        <v>3.3033331088937731E-2</v>
      </c>
      <c r="E30" s="46">
        <f t="shared" ca="1" si="12"/>
        <v>2.972999798004396E-2</v>
      </c>
      <c r="F30" s="46">
        <f t="shared" ca="1" si="13"/>
        <v>2.6756998182039565E-2</v>
      </c>
      <c r="G30" s="46">
        <f t="shared" ca="1" si="14"/>
        <v>1.5799739856512545E-2</v>
      </c>
      <c r="H30" s="46">
        <f t="shared" ca="1" si="15"/>
        <v>9.3295883878720953E-3</v>
      </c>
      <c r="I30" s="46">
        <f t="shared" ca="1" si="16"/>
        <v>1.1342601449045131E-3</v>
      </c>
      <c r="J30" s="46">
        <f t="shared" ca="1" si="17"/>
        <v>1.3789955385290519E-4</v>
      </c>
      <c r="K30" s="23"/>
      <c r="L30" s="47">
        <f t="shared" ca="1" si="18"/>
        <v>3.6336664197831506E-2</v>
      </c>
      <c r="M30" s="47">
        <f t="shared" ca="1" si="19"/>
        <v>3.9970330617614659E-2</v>
      </c>
      <c r="N30" s="47">
        <f t="shared" ca="1" si="20"/>
        <v>6.4372617162974613E-2</v>
      </c>
      <c r="O30" s="47">
        <f t="shared" ca="1" si="21"/>
        <v>0.10367274366714227</v>
      </c>
      <c r="P30" s="47">
        <f t="shared" ca="1" si="22"/>
        <v>0.69745837776714648</v>
      </c>
      <c r="Q30" s="47">
        <f t="shared" ca="1" si="23"/>
        <v>0.9</v>
      </c>
      <c r="S30" s="83">
        <v>0</v>
      </c>
      <c r="T30" s="83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 ca="1">SUMIF(SharesElab!$B$2:$B$79,Att_RSD_share!$A31,SharesElab!C$2:C$79)+D30*Z10</f>
        <v>3.2079554183913391E-3</v>
      </c>
      <c r="E31" s="46">
        <f t="shared" ca="1" si="12"/>
        <v>2.8871598765522052E-3</v>
      </c>
      <c r="F31" s="46">
        <f t="shared" ca="1" si="13"/>
        <v>2.5984438888969849E-3</v>
      </c>
      <c r="G31" s="46">
        <f t="shared" ca="1" si="14"/>
        <v>1.5343551319547809E-3</v>
      </c>
      <c r="H31" s="46">
        <f t="shared" ca="1" si="15"/>
        <v>9.0602136186797885E-4</v>
      </c>
      <c r="I31" s="46">
        <f t="shared" ca="1" si="16"/>
        <v>1.1015104616350056E-4</v>
      </c>
      <c r="J31" s="46">
        <f t="shared" ca="1" si="17"/>
        <v>1.3391795692209774E-5</v>
      </c>
      <c r="K31" s="23"/>
      <c r="L31" s="47">
        <f t="shared" ca="1" si="18"/>
        <v>3.5287509602304735E-3</v>
      </c>
      <c r="M31" s="47">
        <f t="shared" ca="1" si="19"/>
        <v>3.8816260562535209E-3</v>
      </c>
      <c r="N31" s="47">
        <f t="shared" ca="1" si="20"/>
        <v>6.251397579856861E-3</v>
      </c>
      <c r="O31" s="47">
        <f t="shared" ca="1" si="21"/>
        <v>1.0067938316335276E-2</v>
      </c>
      <c r="P31" s="47">
        <f t="shared" ca="1" si="22"/>
        <v>6.7732054512958925E-2</v>
      </c>
      <c r="Q31" s="47">
        <f t="shared" ca="1" si="23"/>
        <v>0.45566739330365058</v>
      </c>
      <c r="S31" s="83">
        <v>0</v>
      </c>
      <c r="T31" s="83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 ca="1">SUMIF(SharesElab!$B$2:$B$79,Att_RSD_share!$A32,SharesElab!C$2:C$79)</f>
        <v>1.7255072994710834E-4</v>
      </c>
      <c r="E32" s="46">
        <f t="shared" ca="1" si="12"/>
        <v>1.5529565695239752E-4</v>
      </c>
      <c r="F32" s="46">
        <f t="shared" ca="1" si="13"/>
        <v>1.3976609125715777E-4</v>
      </c>
      <c r="G32" s="46">
        <f t="shared" ca="1" si="14"/>
        <v>8.2530479226439101E-5</v>
      </c>
      <c r="H32" s="46">
        <f t="shared" ca="1" si="15"/>
        <v>4.8733422678420045E-5</v>
      </c>
      <c r="I32" s="46">
        <f t="shared" ca="1" si="16"/>
        <v>5.9248464959904951E-6</v>
      </c>
      <c r="J32" s="46">
        <f t="shared" ca="1" si="17"/>
        <v>7.20323015945182E-7</v>
      </c>
      <c r="K32" s="23"/>
      <c r="L32" s="47">
        <f t="shared" ca="1" si="18"/>
        <v>1.8980580294181918E-4</v>
      </c>
      <c r="M32" s="47">
        <f t="shared" ca="1" si="19"/>
        <v>2.0878638323600112E-4</v>
      </c>
      <c r="N32" s="47">
        <f t="shared" ca="1" si="20"/>
        <v>3.3625255806541234E-4</v>
      </c>
      <c r="O32" s="47">
        <f t="shared" ca="1" si="21"/>
        <v>5.4153810728992731E-4</v>
      </c>
      <c r="P32" s="47">
        <f t="shared" ca="1" si="22"/>
        <v>3.6431975893508723E-3</v>
      </c>
      <c r="Q32" s="47">
        <f t="shared" ca="1" si="23"/>
        <v>2.4509611597741177E-2</v>
      </c>
      <c r="S32" s="83">
        <v>0</v>
      </c>
      <c r="T32" s="83">
        <v>0.25</v>
      </c>
      <c r="V32" s="78" t="s">
        <v>290</v>
      </c>
    </row>
    <row r="33" spans="1:26" ht="15">
      <c r="A33" s="49" t="s">
        <v>223</v>
      </c>
      <c r="B33" s="49" t="s">
        <v>135</v>
      </c>
      <c r="C33" s="23"/>
      <c r="D33" s="45">
        <f ca="1">SUMIF(SharesElab!$B$2:$B$79,Att_RSD_share!$A33,SharesElab!C$2:C$79)</f>
        <v>3.1297009216606275E-2</v>
      </c>
      <c r="E33" s="46">
        <f t="shared" ca="1" si="12"/>
        <v>2.816730829494565E-2</v>
      </c>
      <c r="F33" s="46">
        <f t="shared" ca="1" si="13"/>
        <v>2.5350577465451083E-2</v>
      </c>
      <c r="G33" s="46">
        <f t="shared" ca="1" si="14"/>
        <v>1.4969262487574214E-2</v>
      </c>
      <c r="H33" s="46">
        <f t="shared" ca="1" si="15"/>
        <v>8.8391998062877005E-3</v>
      </c>
      <c r="I33" s="46">
        <f t="shared" ca="1" si="16"/>
        <v>1.0746403417060677E-3</v>
      </c>
      <c r="J33" s="46">
        <f t="shared" ca="1" si="17"/>
        <v>1.306511776326901E-4</v>
      </c>
      <c r="K33" s="23"/>
      <c r="L33" s="47">
        <f t="shared" ca="1" si="18"/>
        <v>3.4426710138266904E-2</v>
      </c>
      <c r="M33" s="47">
        <f t="shared" ca="1" si="19"/>
        <v>3.7869381152093602E-2</v>
      </c>
      <c r="N33" s="47">
        <f t="shared" ca="1" si="20"/>
        <v>6.0989017039258291E-2</v>
      </c>
      <c r="O33" s="47">
        <f t="shared" ca="1" si="21"/>
        <v>9.8223421831895891E-2</v>
      </c>
      <c r="P33" s="47">
        <f t="shared" ca="1" si="22"/>
        <v>0.5</v>
      </c>
      <c r="Q33" s="47">
        <f t="shared" ca="1" si="23"/>
        <v>0.5</v>
      </c>
      <c r="S33" s="83">
        <v>0</v>
      </c>
      <c r="T33" s="83">
        <v>0.5</v>
      </c>
      <c r="V33" s="84">
        <f ca="1">SUM(D21:D33)-D30</f>
        <v>1.0000000000000002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310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283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7" t="s">
        <v>295</v>
      </c>
    </row>
    <row r="46" spans="1:26" s="23" customFormat="1" ht="15.75" thickBot="1">
      <c r="A46" s="23" t="s">
        <v>140</v>
      </c>
      <c r="B46" s="23" t="s">
        <v>227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RSDSH_Att</v>
      </c>
      <c r="G46" s="29"/>
      <c r="H46" s="23" t="str">
        <f t="shared" ref="H46:H72" si="26">B46</f>
        <v>RSDSH_Att</v>
      </c>
      <c r="I46" s="24">
        <v>1</v>
      </c>
      <c r="J46" s="32">
        <f t="shared" ref="J46:J58" ca="1" si="27">IF(E6="","",-E6)</f>
        <v>-0.11066577499443821</v>
      </c>
      <c r="K46" s="32">
        <f t="shared" ref="K46:K58" ca="1" si="28">IF(F6="","",-F6)</f>
        <v>-9.9599197494994393E-2</v>
      </c>
      <c r="L46" s="32">
        <f t="shared" ref="L46:L58" ca="1" si="29">IF(G6="","",-G6)</f>
        <v>-5.881233012881925E-2</v>
      </c>
      <c r="M46" s="32">
        <f t="shared" ref="M46:M58" ca="1" si="30">IF(H6="","",-H6)</f>
        <v>-3.4728092817766489E-2</v>
      </c>
      <c r="N46" s="32">
        <f t="shared" ref="N46:N58" ca="1" si="31">IF(I6="","",-I6)</f>
        <v>-4.2221253450948305E-3</v>
      </c>
      <c r="O46" s="32">
        <f t="shared" ref="O46:O58" ca="1" si="32">IF(J6="","",-J6)</f>
        <v>-5.1331187471868292E-4</v>
      </c>
      <c r="P46" s="24">
        <v>0</v>
      </c>
      <c r="Q46" s="24">
        <v>5</v>
      </c>
      <c r="R46" s="23" t="s">
        <v>229</v>
      </c>
      <c r="Z46" s="86" t="s">
        <v>294</v>
      </c>
    </row>
    <row r="47" spans="1:26" s="23" customFormat="1" ht="15.75" thickBot="1">
      <c r="A47" s="23" t="s">
        <v>202</v>
      </c>
      <c r="B47" s="23" t="s">
        <v>227</v>
      </c>
      <c r="D47" s="23" t="str">
        <f t="shared" si="24"/>
        <v>\I: DISABLED</v>
      </c>
      <c r="E47" s="79" t="str">
        <f t="shared" ref="E47:E72" si="33">A47</f>
        <v>RSDBDL</v>
      </c>
      <c r="F47" s="79" t="str">
        <f t="shared" si="25"/>
        <v>RSDSH_Att</v>
      </c>
      <c r="G47" s="79"/>
      <c r="H47" s="80" t="str">
        <f t="shared" si="26"/>
        <v>RSDSH_Att</v>
      </c>
      <c r="I47" s="79">
        <v>1</v>
      </c>
      <c r="J47" s="81">
        <f t="shared" ca="1" si="27"/>
        <v>-1.1247790571866166E-6</v>
      </c>
      <c r="K47" s="82">
        <f t="shared" ca="1" si="28"/>
        <v>-1.0123011514679551E-6</v>
      </c>
      <c r="L47" s="82">
        <f t="shared" ca="1" si="29"/>
        <v>-5.9775370693031282E-7</v>
      </c>
      <c r="M47" s="82">
        <f t="shared" ca="1" si="30"/>
        <v>-3.5296758640528054E-7</v>
      </c>
      <c r="N47" s="82">
        <f t="shared" ca="1" si="31"/>
        <v>-4.2912618334061753E-8</v>
      </c>
      <c r="O47" s="82">
        <f t="shared" ca="1" si="32"/>
        <v>-5.2171725767771625E-9</v>
      </c>
      <c r="P47" s="81">
        <v>0</v>
      </c>
      <c r="Q47" s="81">
        <v>5</v>
      </c>
      <c r="R47" s="81" t="s">
        <v>230</v>
      </c>
      <c r="Z47" s="86" t="s">
        <v>294</v>
      </c>
    </row>
    <row r="48" spans="1:26" s="23" customFormat="1" ht="15.75" thickBot="1">
      <c r="A48" s="23" t="s">
        <v>203</v>
      </c>
      <c r="B48" s="23" t="s">
        <v>227</v>
      </c>
      <c r="D48" s="23" t="str">
        <f t="shared" si="24"/>
        <v>\I: DISABLED</v>
      </c>
      <c r="E48" s="79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ca="1" si="27"/>
        <v/>
      </c>
      <c r="K48" s="32" t="str">
        <f t="shared" ca="1" si="28"/>
        <v/>
      </c>
      <c r="L48" s="32" t="str">
        <f t="shared" ca="1" si="29"/>
        <v/>
      </c>
      <c r="M48" s="32" t="str">
        <f t="shared" ca="1" si="30"/>
        <v/>
      </c>
      <c r="N48" s="32" t="str">
        <f t="shared" ca="1" si="31"/>
        <v/>
      </c>
      <c r="O48" s="32" t="str">
        <f t="shared" ca="1" si="32"/>
        <v/>
      </c>
      <c r="P48" s="24">
        <v>0</v>
      </c>
      <c r="Q48" s="24">
        <v>5</v>
      </c>
      <c r="R48" s="23" t="s">
        <v>231</v>
      </c>
      <c r="Z48" s="86" t="s">
        <v>294</v>
      </c>
    </row>
    <row r="49" spans="1:26" s="23" customFormat="1" ht="15.75" thickBot="1">
      <c r="A49" s="23" t="s">
        <v>204</v>
      </c>
      <c r="B49" s="23" t="s">
        <v>227</v>
      </c>
      <c r="D49" s="23" t="str">
        <f t="shared" si="24"/>
        <v>UC-LO_R-SH_Att_LPG_X0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ca="1" si="27"/>
        <v>-1.0365616021407247E-2</v>
      </c>
      <c r="K49" s="32">
        <f t="shared" ca="1" si="28"/>
        <v>-9.3290544192665224E-3</v>
      </c>
      <c r="L49" s="32">
        <f t="shared" ca="1" si="29"/>
        <v>-5.5087133440326905E-3</v>
      </c>
      <c r="M49" s="32">
        <f t="shared" ca="1" si="30"/>
        <v>-3.2528401425178642E-3</v>
      </c>
      <c r="N49" s="32">
        <f t="shared" ca="1" si="31"/>
        <v>-3.9546942244523295E-4</v>
      </c>
      <c r="O49" s="32">
        <f t="shared" ca="1" si="32"/>
        <v>-4.8079849373756067E-5</v>
      </c>
      <c r="P49" s="24">
        <v>0</v>
      </c>
      <c r="Q49" s="24">
        <v>5</v>
      </c>
      <c r="R49" s="23" t="s">
        <v>232</v>
      </c>
      <c r="Z49" s="86"/>
    </row>
    <row r="50" spans="1:26" s="23" customFormat="1" ht="15.75" thickBot="1">
      <c r="A50" s="23" t="s">
        <v>205</v>
      </c>
      <c r="B50" s="23" t="s">
        <v>227</v>
      </c>
      <c r="D50" s="90" t="str">
        <f t="shared" si="24"/>
        <v>UC-LO_R-SH_Att_ELC_X0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8">
        <f ca="1">MAX(IF(E10+E11="","",-E10-E11),-$T$10)</f>
        <v>-5.2927602919243512E-2</v>
      </c>
      <c r="K50" s="88">
        <f t="shared" ref="K50:O50" ca="1" si="34">MAX(IF(F10+F11="","",-F10-F11),-$T$10)</f>
        <v>-4.7634842627319166E-2</v>
      </c>
      <c r="L50" s="88">
        <f t="shared" ca="1" si="34"/>
        <v>-2.8127898223005703E-2</v>
      </c>
      <c r="M50" s="88">
        <f t="shared" ca="1" si="34"/>
        <v>-1.6609242621702641E-2</v>
      </c>
      <c r="N50" s="88">
        <f t="shared" ca="1" si="34"/>
        <v>-2.0192961532297053E-3</v>
      </c>
      <c r="O50" s="88">
        <f t="shared" ca="1" si="34"/>
        <v>-2.4549927093727342E-4</v>
      </c>
      <c r="P50" s="24">
        <v>0</v>
      </c>
      <c r="Q50" s="24">
        <v>5</v>
      </c>
      <c r="R50" s="23" t="s">
        <v>233</v>
      </c>
      <c r="Z50" s="86"/>
    </row>
    <row r="51" spans="1:26" s="23" customFormat="1" ht="15.75" thickBot="1">
      <c r="A51" s="23" t="s">
        <v>205</v>
      </c>
      <c r="B51" s="23" t="s">
        <v>227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ca="1" si="27"/>
        <v>-2.3489946039472395E-2</v>
      </c>
      <c r="K51" s="32">
        <f t="shared" ca="1" si="28"/>
        <v>-2.1140951435525159E-2</v>
      </c>
      <c r="L51" s="32">
        <f t="shared" ca="1" si="29"/>
        <v>-1.2483520413163253E-2</v>
      </c>
      <c r="M51" s="32">
        <f t="shared" ca="1" si="30"/>
        <v>-7.3713939687687713E-3</v>
      </c>
      <c r="N51" s="32">
        <f t="shared" ca="1" si="31"/>
        <v>-8.9618941839200749E-4</v>
      </c>
      <c r="O51" s="32">
        <f t="shared" ca="1" si="32"/>
        <v>-1.089557113675684E-4</v>
      </c>
      <c r="P51" s="24">
        <v>0</v>
      </c>
      <c r="Q51" s="24">
        <v>5</v>
      </c>
      <c r="R51" s="23" t="s">
        <v>234</v>
      </c>
      <c r="Z51" s="86" t="s">
        <v>294</v>
      </c>
    </row>
    <row r="52" spans="1:26" s="23" customFormat="1" ht="15.75" thickBot="1">
      <c r="A52" s="23" t="s">
        <v>206</v>
      </c>
      <c r="B52" s="23" t="s">
        <v>227</v>
      </c>
      <c r="D52" s="23" t="str">
        <f t="shared" si="24"/>
        <v>UC-LO_R-SH_Att_KER_X0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ca="1" si="27"/>
        <v>-0.25505115825163038</v>
      </c>
      <c r="K52" s="32">
        <f t="shared" ca="1" si="28"/>
        <v>-0.22954604242646737</v>
      </c>
      <c r="L52" s="32">
        <f t="shared" ca="1" si="29"/>
        <v>-0.13554464259240473</v>
      </c>
      <c r="M52" s="32">
        <f t="shared" ca="1" si="30"/>
        <v>-8.0037756004389102E-2</v>
      </c>
      <c r="N52" s="32">
        <f t="shared" ca="1" si="31"/>
        <v>-9.7307226159498855E-3</v>
      </c>
      <c r="O52" s="32">
        <f t="shared" ca="1" si="32"/>
        <v>-1.1830287023959813E-3</v>
      </c>
      <c r="P52" s="24">
        <v>0</v>
      </c>
      <c r="Q52" s="24">
        <v>5</v>
      </c>
      <c r="R52" s="23" t="s">
        <v>235</v>
      </c>
      <c r="Z52" s="86"/>
    </row>
    <row r="53" spans="1:26" s="23" customFormat="1" ht="15.75" thickBot="1">
      <c r="A53" s="23" t="s">
        <v>207</v>
      </c>
      <c r="B53" s="23" t="s">
        <v>227</v>
      </c>
      <c r="D53" s="23" t="str">
        <f t="shared" si="24"/>
        <v>UC-LO_R-SH_Att_GAS_X0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 ca="1">IF(E13="","",-E13)</f>
        <v>-0.36014031645221073</v>
      </c>
      <c r="K53" s="32">
        <f t="shared" ca="1" si="28"/>
        <v>-0.32412628480698968</v>
      </c>
      <c r="L53" s="32">
        <f t="shared" ca="1" si="29"/>
        <v>-0.19139332991567937</v>
      </c>
      <c r="M53" s="32">
        <f t="shared" ca="1" si="30"/>
        <v>-0.11301584738190955</v>
      </c>
      <c r="N53" s="32">
        <f t="shared" ca="1" si="31"/>
        <v>-1.3740088640410925E-2</v>
      </c>
      <c r="O53" s="32">
        <f t="shared" ca="1" si="32"/>
        <v>-1.6704740106790455E-3</v>
      </c>
      <c r="P53" s="24">
        <v>0</v>
      </c>
      <c r="Q53" s="24">
        <v>5</v>
      </c>
      <c r="R53" s="23" t="s">
        <v>236</v>
      </c>
      <c r="Z53" s="86"/>
    </row>
    <row r="54" spans="1:26" s="23" customFormat="1" ht="15.75" thickBot="1">
      <c r="A54" s="23" t="s">
        <v>141</v>
      </c>
      <c r="B54" s="23" t="s">
        <v>227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ca="1" si="27"/>
        <v>-4.4208666302051822E-2</v>
      </c>
      <c r="K54" s="32">
        <f t="shared" ca="1" si="28"/>
        <v>-3.9787799671846646E-2</v>
      </c>
      <c r="L54" s="32">
        <f t="shared" ca="1" si="29"/>
        <v>-2.3494297828228729E-2</v>
      </c>
      <c r="M54" s="32">
        <f t="shared" ca="1" si="30"/>
        <v>-1.3873147924590786E-2</v>
      </c>
      <c r="N54" s="32">
        <f t="shared" ca="1" si="31"/>
        <v>-1.6866509133118489E-3</v>
      </c>
      <c r="O54" s="32">
        <f t="shared" ca="1" si="32"/>
        <v>-2.050573755025831E-4</v>
      </c>
      <c r="P54" s="24">
        <v>0</v>
      </c>
      <c r="Q54" s="24">
        <v>5</v>
      </c>
      <c r="R54" s="23" t="s">
        <v>237</v>
      </c>
      <c r="Z54" s="86" t="s">
        <v>294</v>
      </c>
    </row>
    <row r="55" spans="1:26" s="23" customFormat="1" ht="15.75" thickBot="1">
      <c r="A55" s="56" t="s">
        <v>172</v>
      </c>
      <c r="B55" s="23" t="s">
        <v>227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ca="1" si="27"/>
        <v>-5.6729846569512722E-2</v>
      </c>
      <c r="K55" s="32">
        <f t="shared" ca="1" si="28"/>
        <v>-5.1056861912561452E-2</v>
      </c>
      <c r="L55" s="32">
        <f t="shared" ca="1" si="29"/>
        <v>-3.0148566390748418E-2</v>
      </c>
      <c r="M55" s="32">
        <f t="shared" ca="1" si="30"/>
        <v>-1.7802426968073038E-2</v>
      </c>
      <c r="N55" s="32">
        <f t="shared" ca="1" si="31"/>
        <v>-2.1643595143712537E-3</v>
      </c>
      <c r="O55" s="32">
        <f t="shared" ca="1" si="32"/>
        <v>-2.6313558908852645E-4</v>
      </c>
      <c r="P55" s="24">
        <v>0</v>
      </c>
      <c r="Q55" s="24">
        <v>5</v>
      </c>
      <c r="R55" s="23" t="s">
        <v>238</v>
      </c>
      <c r="Z55" s="86" t="s">
        <v>294</v>
      </c>
    </row>
    <row r="56" spans="1:26" s="23" customFormat="1" ht="15.75" thickBot="1">
      <c r="A56" s="23" t="s">
        <v>142</v>
      </c>
      <c r="B56" s="23" t="s">
        <v>227</v>
      </c>
      <c r="D56" s="23" t="str">
        <f t="shared" si="24"/>
        <v>UC-LO_R-SH_Att_WOO_X0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ca="1" si="27"/>
        <v>-6.1393660119704145E-3</v>
      </c>
      <c r="K56" s="32">
        <f t="shared" ca="1" si="28"/>
        <v>-5.5254294107733738E-3</v>
      </c>
      <c r="L56" s="32">
        <f t="shared" ca="1" si="29"/>
        <v>-3.2627108127675701E-3</v>
      </c>
      <c r="M56" s="32">
        <f t="shared" ca="1" si="30"/>
        <v>-1.926598107831123E-3</v>
      </c>
      <c r="N56" s="32">
        <f t="shared" ca="1" si="31"/>
        <v>-2.3422935269062903E-4</v>
      </c>
      <c r="O56" s="32">
        <f t="shared" ca="1" si="32"/>
        <v>-2.8476821107041267E-5</v>
      </c>
      <c r="P56" s="24">
        <v>0</v>
      </c>
      <c r="Q56" s="24">
        <v>5</v>
      </c>
      <c r="R56" s="23" t="s">
        <v>239</v>
      </c>
      <c r="Z56" s="86"/>
    </row>
    <row r="57" spans="1:26" s="23" customFormat="1" ht="15.75" thickBot="1">
      <c r="A57" s="23" t="s">
        <v>143</v>
      </c>
      <c r="B57" s="26" t="s">
        <v>227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ca="1" si="27"/>
        <v>-1.0610480747978545E-3</v>
      </c>
      <c r="K57" s="32">
        <f t="shared" ca="1" si="28"/>
        <v>-9.5494326731806914E-4</v>
      </c>
      <c r="L57" s="32">
        <f t="shared" ca="1" si="29"/>
        <v>-5.6388444991864678E-4</v>
      </c>
      <c r="M57" s="32">
        <f t="shared" ca="1" si="30"/>
        <v>-3.3296812883246179E-4</v>
      </c>
      <c r="N57" s="32">
        <f t="shared" ca="1" si="31"/>
        <v>-4.0481151188732426E-5</v>
      </c>
      <c r="O57" s="32">
        <f t="shared" ca="1" si="32"/>
        <v>-4.9215629355011406E-6</v>
      </c>
      <c r="P57" s="24">
        <v>0</v>
      </c>
      <c r="Q57" s="24">
        <v>5</v>
      </c>
      <c r="R57" s="23" t="s">
        <v>240</v>
      </c>
      <c r="Z57" s="86" t="s">
        <v>294</v>
      </c>
    </row>
    <row r="58" spans="1:26" s="23" customFormat="1" ht="15.75" thickBot="1">
      <c r="A58" s="53" t="s">
        <v>144</v>
      </c>
      <c r="B58" s="53" t="s">
        <v>227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>
        <f t="shared" ca="1" si="27"/>
        <v>-5.9439326193192643E-2</v>
      </c>
      <c r="K58" s="55">
        <f t="shared" ca="1" si="28"/>
        <v>-5.3495393573873382E-2</v>
      </c>
      <c r="L58" s="55">
        <f t="shared" ca="1" si="29"/>
        <v>-3.1588494951436501E-2</v>
      </c>
      <c r="M58" s="55">
        <f t="shared" ca="1" si="30"/>
        <v>-1.8652690383873745E-2</v>
      </c>
      <c r="N58" s="55">
        <f t="shared" ca="1" si="31"/>
        <v>-2.2677316959850537E-3</v>
      </c>
      <c r="O58" s="55">
        <f t="shared" ca="1" si="32"/>
        <v>-2.7570323310686104E-4</v>
      </c>
      <c r="P58" s="54">
        <v>0</v>
      </c>
      <c r="Q58" s="54">
        <v>5</v>
      </c>
      <c r="R58" s="53" t="s">
        <v>241</v>
      </c>
      <c r="Z58" s="86" t="s">
        <v>294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6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  <c r="Z60" s="86"/>
    </row>
    <row r="61" spans="1:26" s="23" customFormat="1" ht="15.75" thickBot="1">
      <c r="A61" s="23" t="s">
        <v>140</v>
      </c>
      <c r="B61" s="26" t="s">
        <v>228</v>
      </c>
      <c r="C61" s="26"/>
      <c r="D61" s="23" t="str">
        <f t="shared" ref="D61:D73" si="35">IF(Z61="","UC-LO_"&amp;A21,"\I: DISABLED")</f>
        <v>\I: DISABLED</v>
      </c>
      <c r="E61" s="23" t="str">
        <f t="shared" si="33"/>
        <v>RSDCOA</v>
      </c>
      <c r="F61" s="23" t="str">
        <f t="shared" si="25"/>
        <v>RSDWH_Att</v>
      </c>
      <c r="G61" s="26" t="str">
        <f t="shared" ref="G61:G69" si="36">LEFT(A21,12)&amp;"*"</f>
        <v>R-WH_Att_COA*</v>
      </c>
      <c r="H61" s="23" t="str">
        <f t="shared" si="26"/>
        <v>RSDWH_Att</v>
      </c>
      <c r="I61" s="24">
        <v>1</v>
      </c>
      <c r="J61" s="33">
        <f t="shared" ref="J61:O64" ca="1" si="37">IF(E21="","",-E21)</f>
        <v>-2.4633889432445075E-2</v>
      </c>
      <c r="K61" s="33">
        <f t="shared" ca="1" si="37"/>
        <v>-2.2170500489200568E-2</v>
      </c>
      <c r="L61" s="33">
        <f t="shared" ca="1" si="37"/>
        <v>-1.3091458833868046E-2</v>
      </c>
      <c r="M61" s="33">
        <f t="shared" ca="1" si="37"/>
        <v>-7.7303755268107455E-3</v>
      </c>
      <c r="N61" s="33">
        <f t="shared" ca="1" si="37"/>
        <v>-9.3983319527846099E-4</v>
      </c>
      <c r="O61" s="33">
        <f t="shared" ca="1" si="37"/>
        <v>-1.1426177575512062E-4</v>
      </c>
      <c r="P61" s="24">
        <v>0</v>
      </c>
      <c r="Q61" s="24">
        <v>5</v>
      </c>
      <c r="R61" s="23" t="s">
        <v>242</v>
      </c>
      <c r="Z61" s="86" t="s">
        <v>294</v>
      </c>
    </row>
    <row r="62" spans="1:26" s="23" customFormat="1" ht="15.75" thickBot="1">
      <c r="A62" s="23" t="s">
        <v>202</v>
      </c>
      <c r="B62" s="26" t="s">
        <v>228</v>
      </c>
      <c r="C62" s="26"/>
      <c r="D62" s="23" t="str">
        <f t="shared" si="35"/>
        <v>\I: DISABLED</v>
      </c>
      <c r="E62" s="79" t="str">
        <f t="shared" si="33"/>
        <v>RSDBDL</v>
      </c>
      <c r="F62" s="79" t="str">
        <f t="shared" si="25"/>
        <v>RSDWH_Att</v>
      </c>
      <c r="G62" s="26" t="str">
        <f t="shared" si="36"/>
        <v>R-WH_Att_BDL*</v>
      </c>
      <c r="H62" s="80" t="str">
        <f t="shared" si="26"/>
        <v>RSDWH_Att</v>
      </c>
      <c r="I62" s="79">
        <v>1</v>
      </c>
      <c r="J62" s="81">
        <f t="shared" ca="1" si="37"/>
        <v>-8.3480333054355193E-6</v>
      </c>
      <c r="K62" s="82">
        <f t="shared" ca="1" si="37"/>
        <v>-7.5132299748919672E-6</v>
      </c>
      <c r="L62" s="82">
        <f t="shared" ca="1" si="37"/>
        <v>-4.4364871678739588E-6</v>
      </c>
      <c r="M62" s="82">
        <f t="shared" ca="1" si="37"/>
        <v>-2.6197013077578944E-6</v>
      </c>
      <c r="N62" s="82">
        <f t="shared" ca="1" si="37"/>
        <v>-3.1849452102374453E-7</v>
      </c>
      <c r="O62" s="82">
        <f t="shared" ca="1" si="37"/>
        <v>-3.8721498371492636E-8</v>
      </c>
      <c r="P62" s="81">
        <v>0</v>
      </c>
      <c r="Q62" s="81">
        <v>5</v>
      </c>
      <c r="R62" s="81" t="s">
        <v>243</v>
      </c>
      <c r="Z62" s="86" t="s">
        <v>294</v>
      </c>
    </row>
    <row r="63" spans="1:26" s="23" customFormat="1" ht="15">
      <c r="A63" s="23" t="s">
        <v>203</v>
      </c>
      <c r="B63" s="26" t="s">
        <v>228</v>
      </c>
      <c r="C63" s="26"/>
      <c r="D63" s="23" t="str">
        <f t="shared" si="35"/>
        <v>\I: DISABLED</v>
      </c>
      <c r="E63" s="79" t="str">
        <f t="shared" si="33"/>
        <v>RSDETH</v>
      </c>
      <c r="F63" s="79" t="str">
        <f t="shared" si="25"/>
        <v>RSDWH_Att</v>
      </c>
      <c r="G63" s="26" t="str">
        <f t="shared" si="36"/>
        <v>R-WH_Att_ETH*</v>
      </c>
      <c r="H63" s="80" t="str">
        <f t="shared" si="26"/>
        <v>RSDWH_Att</v>
      </c>
      <c r="I63" s="79">
        <v>1</v>
      </c>
      <c r="J63" s="81">
        <f t="shared" ca="1" si="37"/>
        <v>-2.1033700143676541E-6</v>
      </c>
      <c r="K63" s="82">
        <f t="shared" ca="1" si="37"/>
        <v>-1.8930330129308886E-6</v>
      </c>
      <c r="L63" s="82">
        <f t="shared" ca="1" si="37"/>
        <v>-1.1178170638055606E-6</v>
      </c>
      <c r="M63" s="82">
        <f t="shared" ca="1" si="37"/>
        <v>-6.6005979800654577E-7</v>
      </c>
      <c r="N63" s="82">
        <f t="shared" ca="1" si="37"/>
        <v>-8.0247862071362824E-8</v>
      </c>
      <c r="O63" s="82">
        <f t="shared" ca="1" si="37"/>
        <v>-9.7562666086817341E-9</v>
      </c>
      <c r="P63" s="81">
        <v>0</v>
      </c>
      <c r="Q63" s="81">
        <v>5</v>
      </c>
      <c r="R63" s="81" t="s">
        <v>244</v>
      </c>
      <c r="Z63" s="86" t="s">
        <v>294</v>
      </c>
    </row>
    <row r="64" spans="1:26" s="23" customFormat="1" ht="15">
      <c r="A64" s="23" t="s">
        <v>204</v>
      </c>
      <c r="B64" s="26" t="s">
        <v>228</v>
      </c>
      <c r="C64" s="26"/>
      <c r="D64" s="23" t="str">
        <f t="shared" si="35"/>
        <v>UC-LO_R-WH_Att_LPG_X0</v>
      </c>
      <c r="E64" s="23" t="str">
        <f t="shared" si="33"/>
        <v>RSDLPG</v>
      </c>
      <c r="F64" s="23" t="str">
        <f t="shared" si="25"/>
        <v>RSDWH_Att</v>
      </c>
      <c r="G64" s="26" t="str">
        <f t="shared" si="36"/>
        <v>R-WH_Att_LPG*</v>
      </c>
      <c r="H64" s="23" t="str">
        <f t="shared" si="26"/>
        <v>RSDWH_Att</v>
      </c>
      <c r="I64" s="24">
        <v>1</v>
      </c>
      <c r="J64" s="33">
        <f t="shared" ca="1" si="37"/>
        <v>-1.290596577239614E-2</v>
      </c>
      <c r="K64" s="33">
        <f t="shared" ca="1" si="37"/>
        <v>-1.1615369195156527E-2</v>
      </c>
      <c r="L64" s="33">
        <f t="shared" ca="1" si="37"/>
        <v>-6.8587593560479792E-3</v>
      </c>
      <c r="M64" s="33">
        <f t="shared" ca="1" si="37"/>
        <v>-4.0500288121527719E-3</v>
      </c>
      <c r="N64" s="33">
        <f t="shared" ca="1" si="37"/>
        <v>-4.9238895397695165E-4</v>
      </c>
      <c r="O64" s="33">
        <f t="shared" ca="1" si="37"/>
        <v>-5.9863001781867635E-5</v>
      </c>
      <c r="P64" s="24">
        <v>0</v>
      </c>
      <c r="Q64" s="24">
        <v>5</v>
      </c>
      <c r="R64" s="23" t="s">
        <v>245</v>
      </c>
      <c r="Z64" s="86"/>
    </row>
    <row r="65" spans="1:26" s="23" customFormat="1" ht="15">
      <c r="A65" s="23" t="s">
        <v>205</v>
      </c>
      <c r="B65" s="26" t="s">
        <v>228</v>
      </c>
      <c r="C65" s="26"/>
      <c r="D65" s="90" t="str">
        <f t="shared" si="35"/>
        <v>UC-LO_R-WH_Att_ELC_X0</v>
      </c>
      <c r="E65" s="23" t="str">
        <f t="shared" si="33"/>
        <v>RSDELC</v>
      </c>
      <c r="F65" s="23" t="str">
        <f t="shared" si="25"/>
        <v>RSDWH_Att</v>
      </c>
      <c r="G65" s="26" t="str">
        <f t="shared" si="36"/>
        <v>R-WH_Att_ELC*</v>
      </c>
      <c r="H65" s="23" t="str">
        <f t="shared" si="26"/>
        <v>RSDWH_Att</v>
      </c>
      <c r="I65" s="24">
        <v>1</v>
      </c>
      <c r="J65" s="89">
        <f t="shared" ref="J65:O65" ca="1" si="38">MAX(IF(E25+E26="","",-E25-E26),-$T$25)</f>
        <v>-0.13021831732884626</v>
      </c>
      <c r="K65" s="89">
        <f t="shared" ca="1" si="38"/>
        <v>-0.11719648559596166</v>
      </c>
      <c r="L65" s="89">
        <f t="shared" ca="1" si="38"/>
        <v>-6.9203352779559413E-2</v>
      </c>
      <c r="M65" s="89">
        <f t="shared" ca="1" si="38"/>
        <v>-4.0863887782802047E-2</v>
      </c>
      <c r="N65" s="89">
        <f t="shared" ca="1" si="38"/>
        <v>-4.9680947701975136E-3</v>
      </c>
      <c r="O65" s="89">
        <f t="shared" ca="1" si="38"/>
        <v>-6.0400434184951744E-4</v>
      </c>
      <c r="P65" s="24">
        <v>0</v>
      </c>
      <c r="Q65" s="24">
        <v>5</v>
      </c>
      <c r="R65" s="23" t="s">
        <v>246</v>
      </c>
      <c r="Z65" s="86"/>
    </row>
    <row r="66" spans="1:26" s="23" customFormat="1" ht="15">
      <c r="A66" s="23" t="s">
        <v>205</v>
      </c>
      <c r="B66" s="26" t="s">
        <v>228</v>
      </c>
      <c r="C66" s="26"/>
      <c r="D66" s="23" t="str">
        <f t="shared" si="35"/>
        <v>\I: DISABLED</v>
      </c>
      <c r="E66" s="23" t="str">
        <f t="shared" si="33"/>
        <v>RSDELC</v>
      </c>
      <c r="F66" s="23" t="str">
        <f t="shared" si="25"/>
        <v>RSDWH_Att</v>
      </c>
      <c r="G66" s="26" t="str">
        <f t="shared" si="36"/>
        <v>R-WH_Att_ELC*</v>
      </c>
      <c r="H66" s="23" t="str">
        <f t="shared" si="26"/>
        <v>RSDWH_Att</v>
      </c>
      <c r="I66" s="24">
        <v>1</v>
      </c>
      <c r="J66" s="33">
        <f t="shared" ref="J66:O73" ca="1" si="39">IF(E26="","",-E26)</f>
        <v>-9.9030153841120461E-2</v>
      </c>
      <c r="K66" s="33">
        <f t="shared" ca="1" si="39"/>
        <v>-8.9127138457008426E-2</v>
      </c>
      <c r="L66" s="33">
        <f t="shared" ca="1" si="39"/>
        <v>-5.2628683987478914E-2</v>
      </c>
      <c r="M66" s="33">
        <f t="shared" ca="1" si="39"/>
        <v>-3.1076711607766434E-2</v>
      </c>
      <c r="N66" s="33">
        <f t="shared" ca="1" si="39"/>
        <v>-3.7782026329481588E-3</v>
      </c>
      <c r="O66" s="33">
        <f t="shared" ca="1" si="39"/>
        <v>-4.5934123647911818E-4</v>
      </c>
      <c r="P66" s="24">
        <v>0</v>
      </c>
      <c r="Q66" s="24">
        <v>5</v>
      </c>
      <c r="R66" s="23" t="s">
        <v>247</v>
      </c>
      <c r="Z66" s="86" t="s">
        <v>294</v>
      </c>
    </row>
    <row r="67" spans="1:26" s="23" customFormat="1" ht="15">
      <c r="A67" s="23" t="s">
        <v>206</v>
      </c>
      <c r="B67" s="26" t="s">
        <v>228</v>
      </c>
      <c r="C67" s="26"/>
      <c r="D67" s="23" t="str">
        <f t="shared" si="35"/>
        <v>UC-LO_R-WH_Att_KER_X0</v>
      </c>
      <c r="E67" s="23" t="str">
        <f t="shared" si="33"/>
        <v>RSDKER</v>
      </c>
      <c r="F67" s="23" t="str">
        <f t="shared" si="25"/>
        <v>RSDWH_Att</v>
      </c>
      <c r="G67" s="26" t="str">
        <f t="shared" si="36"/>
        <v>R-WH_Att_KER*</v>
      </c>
      <c r="H67" s="23" t="str">
        <f t="shared" si="26"/>
        <v>RSDWH_Att</v>
      </c>
      <c r="I67" s="24">
        <v>1</v>
      </c>
      <c r="J67" s="33">
        <f t="shared" ca="1" si="39"/>
        <v>-0.26828156378906715</v>
      </c>
      <c r="K67" s="33">
        <f t="shared" ca="1" si="39"/>
        <v>-0.24145340741016044</v>
      </c>
      <c r="L67" s="33">
        <f t="shared" ca="1" si="39"/>
        <v>-0.14257582254162568</v>
      </c>
      <c r="M67" s="33">
        <f t="shared" ca="1" si="39"/>
        <v>-8.418959745260457E-2</v>
      </c>
      <c r="N67" s="33">
        <f t="shared" ca="1" si="39"/>
        <v>-1.0235489609614387E-2</v>
      </c>
      <c r="O67" s="33">
        <f t="shared" ca="1" si="39"/>
        <v>-1.2443965848334506E-3</v>
      </c>
      <c r="P67" s="24">
        <v>0</v>
      </c>
      <c r="Q67" s="24">
        <v>5</v>
      </c>
      <c r="R67" s="23" t="s">
        <v>248</v>
      </c>
      <c r="Z67" s="86"/>
    </row>
    <row r="68" spans="1:26" s="23" customFormat="1" ht="15">
      <c r="A68" s="23" t="s">
        <v>207</v>
      </c>
      <c r="B68" s="26" t="s">
        <v>228</v>
      </c>
      <c r="C68" s="26"/>
      <c r="D68" s="23" t="str">
        <f t="shared" si="35"/>
        <v>UC-LO_R-WH_Att_GAS_X0</v>
      </c>
      <c r="E68" s="23" t="str">
        <f t="shared" si="33"/>
        <v>RSDGAS</v>
      </c>
      <c r="F68" s="23" t="str">
        <f t="shared" si="25"/>
        <v>RSDWH_Att</v>
      </c>
      <c r="G68" s="26" t="str">
        <f t="shared" si="36"/>
        <v>R-WH_Att_GAS*</v>
      </c>
      <c r="H68" s="23" t="str">
        <f t="shared" si="26"/>
        <v>RSDWH_Att</v>
      </c>
      <c r="I68" s="24">
        <v>1</v>
      </c>
      <c r="J68" s="33">
        <f t="shared" ca="1" si="39"/>
        <v>-0.40924008431155945</v>
      </c>
      <c r="K68" s="33">
        <f t="shared" ca="1" si="39"/>
        <v>-0.36831607588040355</v>
      </c>
      <c r="L68" s="33">
        <f t="shared" ca="1" si="39"/>
        <v>-0.21748695964661952</v>
      </c>
      <c r="M68" s="33">
        <f t="shared" ca="1" si="39"/>
        <v>-0.1284238748017324</v>
      </c>
      <c r="N68" s="33">
        <f t="shared" ca="1" si="39"/>
        <v>-1.561334506795275E-2</v>
      </c>
      <c r="O68" s="33">
        <f t="shared" ca="1" si="39"/>
        <v>-1.898218260329862E-3</v>
      </c>
      <c r="P68" s="24">
        <v>0</v>
      </c>
      <c r="Q68" s="24">
        <v>5</v>
      </c>
      <c r="R68" s="23" t="s">
        <v>249</v>
      </c>
      <c r="Z68" s="86"/>
    </row>
    <row r="69" spans="1:26" s="23" customFormat="1" ht="15">
      <c r="A69" s="23" t="s">
        <v>141</v>
      </c>
      <c r="B69" s="26" t="s">
        <v>228</v>
      </c>
      <c r="C69" s="26"/>
      <c r="D69" s="23" t="str">
        <f t="shared" si="35"/>
        <v>\I: DISABLED</v>
      </c>
      <c r="E69" s="23" t="str">
        <f t="shared" si="33"/>
        <v>RSDPEA</v>
      </c>
      <c r="F69" s="23" t="str">
        <f t="shared" si="25"/>
        <v>RSDWH_Att</v>
      </c>
      <c r="G69" s="26" t="str">
        <f t="shared" si="36"/>
        <v>R-WH_Att_PEA*</v>
      </c>
      <c r="H69" s="23" t="str">
        <f t="shared" si="26"/>
        <v>RSDWH_Att</v>
      </c>
      <c r="I69" s="24">
        <v>1</v>
      </c>
      <c r="J69" s="33">
        <f t="shared" ca="1" si="39"/>
        <v>-2.3499964133916123E-2</v>
      </c>
      <c r="K69" s="33">
        <f t="shared" ca="1" si="39"/>
        <v>-2.1149967720524514E-2</v>
      </c>
      <c r="L69" s="33">
        <f t="shared" ca="1" si="39"/>
        <v>-1.2488844439292521E-2</v>
      </c>
      <c r="M69" s="33">
        <f t="shared" ca="1" si="39"/>
        <v>-7.3745377529578432E-3</v>
      </c>
      <c r="N69" s="33">
        <f t="shared" ca="1" si="39"/>
        <v>-8.9657162915646963E-4</v>
      </c>
      <c r="O69" s="33">
        <f t="shared" ca="1" si="39"/>
        <v>-1.090021792736602E-4</v>
      </c>
      <c r="P69" s="24">
        <v>0</v>
      </c>
      <c r="Q69" s="24">
        <v>5</v>
      </c>
      <c r="R69" s="23" t="s">
        <v>250</v>
      </c>
      <c r="Z69" s="86" t="s">
        <v>294</v>
      </c>
    </row>
    <row r="70" spans="1:26" s="23" customFormat="1" ht="15">
      <c r="A70" s="56" t="s">
        <v>172</v>
      </c>
      <c r="B70" s="26" t="s">
        <v>228</v>
      </c>
      <c r="C70" s="26"/>
      <c r="D70" s="23" t="str">
        <f t="shared" si="35"/>
        <v>\I: DISABLED</v>
      </c>
      <c r="F70" s="23" t="str">
        <f t="shared" si="25"/>
        <v>RSDWH_Att</v>
      </c>
      <c r="G70" s="26"/>
      <c r="H70" s="23" t="str">
        <f t="shared" si="26"/>
        <v>RSDWH_Att</v>
      </c>
      <c r="I70" s="24">
        <v>1</v>
      </c>
      <c r="J70" s="33">
        <f t="shared" ca="1" si="39"/>
        <v>-2.972999798004396E-2</v>
      </c>
      <c r="K70" s="33">
        <f t="shared" ca="1" si="39"/>
        <v>-2.6756998182039565E-2</v>
      </c>
      <c r="L70" s="33">
        <f t="shared" ca="1" si="39"/>
        <v>-1.5799739856512545E-2</v>
      </c>
      <c r="M70" s="33">
        <f t="shared" ca="1" si="39"/>
        <v>-9.3295883878720953E-3</v>
      </c>
      <c r="N70" s="33">
        <f t="shared" ca="1" si="39"/>
        <v>-1.1342601449045131E-3</v>
      </c>
      <c r="O70" s="33">
        <f t="shared" ca="1" si="39"/>
        <v>-1.3789955385290519E-4</v>
      </c>
      <c r="P70" s="24">
        <v>0</v>
      </c>
      <c r="Q70" s="24">
        <v>5</v>
      </c>
      <c r="R70" s="23" t="s">
        <v>251</v>
      </c>
      <c r="Z70" s="86" t="s">
        <v>294</v>
      </c>
    </row>
    <row r="71" spans="1:26" s="23" customFormat="1" ht="15">
      <c r="A71" s="23" t="s">
        <v>142</v>
      </c>
      <c r="B71" s="26" t="s">
        <v>228</v>
      </c>
      <c r="C71" s="26"/>
      <c r="D71" s="23" t="str">
        <f t="shared" si="35"/>
        <v>UC-LO_R-WH_Att_WOO_X0</v>
      </c>
      <c r="E71" s="23" t="str">
        <f t="shared" si="33"/>
        <v>RSDWOO</v>
      </c>
      <c r="F71" s="23" t="str">
        <f t="shared" si="25"/>
        <v>RSDWH_Att</v>
      </c>
      <c r="G71" s="26" t="str">
        <f>LEFT(A31,12)&amp;"*"</f>
        <v>R-WH_Att_WOO*</v>
      </c>
      <c r="H71" s="23" t="str">
        <f t="shared" si="26"/>
        <v>RSDWH_Att</v>
      </c>
      <c r="I71" s="24">
        <v>1</v>
      </c>
      <c r="J71" s="33">
        <f t="shared" ca="1" si="39"/>
        <v>-2.8871598765522052E-3</v>
      </c>
      <c r="K71" s="33">
        <f t="shared" ca="1" si="39"/>
        <v>-2.5984438888969849E-3</v>
      </c>
      <c r="L71" s="33">
        <f t="shared" ca="1" si="39"/>
        <v>-1.5343551319547809E-3</v>
      </c>
      <c r="M71" s="33">
        <f t="shared" ca="1" si="39"/>
        <v>-9.0602136186797885E-4</v>
      </c>
      <c r="N71" s="33">
        <f t="shared" ca="1" si="39"/>
        <v>-1.1015104616350056E-4</v>
      </c>
      <c r="O71" s="33">
        <f t="shared" ca="1" si="39"/>
        <v>-1.3391795692209774E-5</v>
      </c>
      <c r="P71" s="25">
        <v>0</v>
      </c>
      <c r="Q71" s="25">
        <v>5</v>
      </c>
      <c r="R71" s="23" t="s">
        <v>252</v>
      </c>
      <c r="Z71" s="86"/>
    </row>
    <row r="72" spans="1:26" s="23" customFormat="1" ht="15">
      <c r="A72" s="23" t="s">
        <v>143</v>
      </c>
      <c r="B72" s="26" t="s">
        <v>228</v>
      </c>
      <c r="C72" s="26"/>
      <c r="D72" s="23" t="str">
        <f t="shared" si="35"/>
        <v>\I: DISABLED</v>
      </c>
      <c r="E72" s="23" t="str">
        <f t="shared" si="33"/>
        <v>RSDHET</v>
      </c>
      <c r="F72" s="23" t="str">
        <f t="shared" si="25"/>
        <v>RSDWH_Att</v>
      </c>
      <c r="G72" s="26" t="str">
        <f>LEFT(A32,12)&amp;"*"</f>
        <v>R-WH_Att_HET*</v>
      </c>
      <c r="H72" s="23" t="str">
        <f t="shared" si="26"/>
        <v>RSDWH_Att</v>
      </c>
      <c r="I72" s="24">
        <v>1</v>
      </c>
      <c r="J72" s="33">
        <f t="shared" ca="1" si="39"/>
        <v>-1.5529565695239752E-4</v>
      </c>
      <c r="K72" s="33">
        <f t="shared" ca="1" si="39"/>
        <v>-1.3976609125715777E-4</v>
      </c>
      <c r="L72" s="33">
        <f t="shared" ca="1" si="39"/>
        <v>-8.2530479226439101E-5</v>
      </c>
      <c r="M72" s="33">
        <f t="shared" ca="1" si="39"/>
        <v>-4.8733422678420045E-5</v>
      </c>
      <c r="N72" s="33">
        <f t="shared" ca="1" si="39"/>
        <v>-5.9248464959904951E-6</v>
      </c>
      <c r="O72" s="33">
        <f t="shared" ca="1" si="39"/>
        <v>-7.20323015945182E-7</v>
      </c>
      <c r="P72" s="24">
        <v>0</v>
      </c>
      <c r="Q72" s="24">
        <v>5</v>
      </c>
      <c r="R72" s="23" t="s">
        <v>253</v>
      </c>
      <c r="Z72" s="86" t="s">
        <v>294</v>
      </c>
    </row>
    <row r="73" spans="1:26" s="23" customFormat="1" ht="15">
      <c r="A73" s="26" t="s">
        <v>145</v>
      </c>
      <c r="B73" s="26" t="s">
        <v>228</v>
      </c>
      <c r="C73" s="26"/>
      <c r="D73" s="23" t="str">
        <f t="shared" si="35"/>
        <v>\I: DISABLED</v>
      </c>
      <c r="E73" s="23" t="str">
        <f>A73</f>
        <v>RSDSOL</v>
      </c>
      <c r="F73" s="23" t="str">
        <f>H73</f>
        <v>RSDWH_Att</v>
      </c>
      <c r="G73" s="26" t="str">
        <f>LEFT(A33,12)&amp;"*"</f>
        <v>R-WH_Att_SOL*</v>
      </c>
      <c r="H73" s="23" t="str">
        <f>B73</f>
        <v>RSDWH_Att</v>
      </c>
      <c r="I73" s="24">
        <v>1</v>
      </c>
      <c r="J73" s="33">
        <f t="shared" ca="1" si="39"/>
        <v>-2.816730829494565E-2</v>
      </c>
      <c r="K73" s="33">
        <f t="shared" ca="1" si="39"/>
        <v>-2.5350577465451083E-2</v>
      </c>
      <c r="L73" s="33">
        <f t="shared" ca="1" si="39"/>
        <v>-1.4969262487574214E-2</v>
      </c>
      <c r="M73" s="33">
        <f t="shared" ca="1" si="39"/>
        <v>-8.8391998062877005E-3</v>
      </c>
      <c r="N73" s="33">
        <f t="shared" ca="1" si="39"/>
        <v>-1.0746403417060677E-3</v>
      </c>
      <c r="O73" s="33">
        <f t="shared" ca="1" si="39"/>
        <v>-1.306511776326901E-4</v>
      </c>
      <c r="P73" s="25">
        <v>0</v>
      </c>
      <c r="Q73" s="25">
        <v>5</v>
      </c>
      <c r="R73" s="23" t="s">
        <v>254</v>
      </c>
      <c r="Z73" s="86" t="s">
        <v>294</v>
      </c>
    </row>
    <row r="74" spans="1:26" s="23" customFormat="1" ht="15">
      <c r="A74" s="26"/>
      <c r="C74" s="26"/>
      <c r="I74" s="24"/>
      <c r="J74" s="24"/>
      <c r="K74" s="24"/>
      <c r="L74" s="24"/>
      <c r="M74" s="24"/>
      <c r="N74" s="24"/>
      <c r="O74" s="24"/>
      <c r="P74" s="24"/>
      <c r="Q74" s="24"/>
    </row>
    <row r="75" spans="1:26" s="23" customFormat="1" ht="15">
      <c r="C75" s="26"/>
      <c r="H75" s="20" t="s">
        <v>296</v>
      </c>
      <c r="J75" s="24"/>
      <c r="K75" s="24"/>
      <c r="L75" s="24"/>
      <c r="M75" s="24"/>
      <c r="N75" s="24"/>
      <c r="O75" s="24"/>
      <c r="P75" s="24"/>
    </row>
    <row r="76" spans="1:26" s="23" customFormat="1" ht="28.5" customHeight="1" thickBot="1">
      <c r="A76" s="26" t="s">
        <v>25</v>
      </c>
      <c r="B76" s="26" t="s">
        <v>26</v>
      </c>
      <c r="C76" s="26"/>
      <c r="D76" s="6" t="s">
        <v>11</v>
      </c>
      <c r="E76" s="6" t="s">
        <v>283</v>
      </c>
      <c r="F76" s="6" t="s">
        <v>9</v>
      </c>
      <c r="G76" s="6" t="s">
        <v>30</v>
      </c>
      <c r="H76" s="6" t="s">
        <v>10</v>
      </c>
      <c r="I76" s="8" t="s">
        <v>139</v>
      </c>
      <c r="J76" s="8">
        <v>2019</v>
      </c>
      <c r="K76" s="8">
        <v>2020</v>
      </c>
      <c r="L76" s="8">
        <v>2025</v>
      </c>
      <c r="M76" s="8">
        <v>2030</v>
      </c>
      <c r="N76" s="8">
        <v>2050</v>
      </c>
      <c r="O76" s="8">
        <v>2070</v>
      </c>
      <c r="P76" s="8" t="s">
        <v>138</v>
      </c>
      <c r="Q76" s="8" t="s">
        <v>29</v>
      </c>
      <c r="R76" s="6" t="s">
        <v>27</v>
      </c>
      <c r="Z76" s="87" t="s">
        <v>295</v>
      </c>
    </row>
    <row r="77" spans="1:26" s="23" customFormat="1" ht="15.75" thickBot="1">
      <c r="A77" s="23" t="s">
        <v>140</v>
      </c>
      <c r="B77" s="23" t="s">
        <v>227</v>
      </c>
      <c r="C77" s="26"/>
      <c r="D77" s="23" t="str">
        <f t="shared" ref="D77:D89" si="40">IF(Z77="","UC-UP_"&amp;A6,"\I: DISABLED")</f>
        <v>\I: DISABLED</v>
      </c>
      <c r="E77" s="23" t="str">
        <f>A77</f>
        <v>RSDCOA</v>
      </c>
      <c r="F77" s="23" t="str">
        <f t="shared" ref="F77:F104" si="41">H77</f>
        <v>RSDSH_Att</v>
      </c>
      <c r="H77" s="23" t="str">
        <f t="shared" ref="H77:H104" si="42">B77</f>
        <v>RSDSH_Att</v>
      </c>
      <c r="I77" s="24">
        <v>1</v>
      </c>
      <c r="J77" s="34">
        <f t="shared" ref="J77:O80" ca="1" si="43">IF(L6="","",-L6)</f>
        <v>-0.13525816943764671</v>
      </c>
      <c r="K77" s="34">
        <f t="shared" ca="1" si="43"/>
        <v>-0.14878398638141138</v>
      </c>
      <c r="L77" s="34">
        <f t="shared" ca="1" si="43"/>
        <v>-0.23961809790712696</v>
      </c>
      <c r="M77" s="34">
        <f t="shared" ca="1" si="43"/>
        <v>-0.38590734286040712</v>
      </c>
      <c r="N77" s="34">
        <f t="shared" ca="1" si="43"/>
        <v>-0.9</v>
      </c>
      <c r="O77" s="34">
        <f t="shared" ca="1" si="43"/>
        <v>-0.9</v>
      </c>
      <c r="P77" s="24">
        <v>0</v>
      </c>
      <c r="Q77" s="24">
        <v>5</v>
      </c>
      <c r="R77" s="23" t="s">
        <v>255</v>
      </c>
      <c r="Z77" s="86" t="s">
        <v>294</v>
      </c>
    </row>
    <row r="78" spans="1:26" s="23" customFormat="1" ht="15">
      <c r="A78" s="23" t="s">
        <v>202</v>
      </c>
      <c r="B78" s="23" t="s">
        <v>227</v>
      </c>
      <c r="C78" s="26"/>
      <c r="D78" s="23" t="str">
        <f t="shared" si="40"/>
        <v>\I: DISABLED</v>
      </c>
      <c r="E78" s="79" t="str">
        <f t="shared" ref="E78:E104" si="44">A78</f>
        <v>RSDBDL</v>
      </c>
      <c r="F78" s="79" t="str">
        <f t="shared" si="41"/>
        <v>RSDSH_Att</v>
      </c>
      <c r="G78" s="79"/>
      <c r="H78" s="80" t="str">
        <f t="shared" si="42"/>
        <v>RSDSH_Att</v>
      </c>
      <c r="I78" s="79">
        <v>1</v>
      </c>
      <c r="J78" s="81">
        <f t="shared" ca="1" si="43"/>
        <v>-1.3747299587836427E-6</v>
      </c>
      <c r="K78" s="82">
        <f t="shared" ca="1" si="43"/>
        <v>-1.5122029546620069E-6</v>
      </c>
      <c r="L78" s="82">
        <f t="shared" ca="1" si="43"/>
        <v>-2.4354179805127099E-6</v>
      </c>
      <c r="M78" s="82">
        <f t="shared" ca="1" si="43"/>
        <v>-3.9222650117955257E-6</v>
      </c>
      <c r="N78" s="82">
        <f t="shared" ca="1" si="43"/>
        <v>-2.6387037668096005E-5</v>
      </c>
      <c r="O78" s="82">
        <f t="shared" ca="1" si="43"/>
        <v>-1.7751879457496883E-4</v>
      </c>
      <c r="P78" s="81">
        <v>0</v>
      </c>
      <c r="Q78" s="81">
        <v>5</v>
      </c>
      <c r="R78" s="81" t="s">
        <v>256</v>
      </c>
      <c r="Z78" s="86" t="s">
        <v>294</v>
      </c>
    </row>
    <row r="79" spans="1:26" s="23" customFormat="1" ht="15">
      <c r="A79" s="23" t="s">
        <v>203</v>
      </c>
      <c r="B79" s="23" t="s">
        <v>227</v>
      </c>
      <c r="C79" s="26"/>
      <c r="D79" s="23" t="str">
        <f t="shared" si="40"/>
        <v>\I: DISABLED</v>
      </c>
      <c r="E79" s="79" t="str">
        <f t="shared" si="44"/>
        <v>RSDETH</v>
      </c>
      <c r="F79" s="23" t="str">
        <f t="shared" si="41"/>
        <v>RSDSH_Att</v>
      </c>
      <c r="H79" s="23" t="str">
        <f t="shared" si="42"/>
        <v>RSDSH_Att</v>
      </c>
      <c r="I79" s="24">
        <v>1</v>
      </c>
      <c r="J79" s="34" t="str">
        <f t="shared" ca="1" si="43"/>
        <v/>
      </c>
      <c r="K79" s="34" t="str">
        <f t="shared" ca="1" si="43"/>
        <v/>
      </c>
      <c r="L79" s="34" t="str">
        <f t="shared" ca="1" si="43"/>
        <v/>
      </c>
      <c r="M79" s="34" t="str">
        <f t="shared" ca="1" si="43"/>
        <v/>
      </c>
      <c r="N79" s="34" t="str">
        <f t="shared" ca="1" si="43"/>
        <v/>
      </c>
      <c r="O79" s="34" t="str">
        <f t="shared" ca="1" si="43"/>
        <v/>
      </c>
      <c r="P79" s="24">
        <v>0</v>
      </c>
      <c r="Q79" s="24">
        <v>5</v>
      </c>
      <c r="R79" s="23" t="s">
        <v>257</v>
      </c>
      <c r="Z79" s="86" t="s">
        <v>294</v>
      </c>
    </row>
    <row r="80" spans="1:26" s="23" customFormat="1" ht="15">
      <c r="A80" s="23" t="s">
        <v>204</v>
      </c>
      <c r="B80" s="23" t="s">
        <v>227</v>
      </c>
      <c r="C80" s="26"/>
      <c r="D80" s="23" t="str">
        <f t="shared" si="40"/>
        <v>UC-UP_R-SH_Att_LPG_X0</v>
      </c>
      <c r="E80" s="23" t="str">
        <f t="shared" si="44"/>
        <v>RSDLPG</v>
      </c>
      <c r="F80" s="23" t="str">
        <f t="shared" si="41"/>
        <v>RSDSH_Att</v>
      </c>
      <c r="H80" s="23" t="str">
        <f t="shared" si="42"/>
        <v>RSDSH_Att</v>
      </c>
      <c r="I80" s="24">
        <v>1</v>
      </c>
      <c r="J80" s="34">
        <f t="shared" ca="1" si="43"/>
        <v>-1.2669086248386635E-2</v>
      </c>
      <c r="K80" s="34">
        <f t="shared" ca="1" si="43"/>
        <v>-1.3935994873225301E-2</v>
      </c>
      <c r="L80" s="34">
        <f t="shared" ca="1" si="43"/>
        <v>-2.244405910327809E-2</v>
      </c>
      <c r="M80" s="34">
        <f t="shared" ca="1" si="43"/>
        <v>-3.6146381626420407E-2</v>
      </c>
      <c r="N80" s="34">
        <f t="shared" ca="1" si="43"/>
        <v>-0.2431747805600474</v>
      </c>
      <c r="O80" s="34">
        <f t="shared" ca="1" si="43"/>
        <v>-0.9</v>
      </c>
      <c r="P80" s="24">
        <v>0</v>
      </c>
      <c r="Q80" s="24">
        <v>5</v>
      </c>
      <c r="R80" s="23" t="s">
        <v>258</v>
      </c>
      <c r="Z80" s="86"/>
    </row>
    <row r="81" spans="1:26" s="23" customFormat="1" ht="15">
      <c r="A81" s="23" t="s">
        <v>205</v>
      </c>
      <c r="B81" s="23" t="s">
        <v>227</v>
      </c>
      <c r="C81" s="26"/>
      <c r="D81" s="90" t="str">
        <f t="shared" si="40"/>
        <v>UC-UP_R-SH_Att_ELC_X0</v>
      </c>
      <c r="E81" s="23" t="str">
        <f t="shared" si="44"/>
        <v>RSDELC</v>
      </c>
      <c r="F81" s="23" t="str">
        <f t="shared" si="41"/>
        <v>RSDSH_Att</v>
      </c>
      <c r="H81" s="23" t="str">
        <f t="shared" si="42"/>
        <v>RSDSH_Att</v>
      </c>
      <c r="I81" s="24">
        <v>1</v>
      </c>
      <c r="J81" s="91">
        <f ca="1">MAX(IF(L10+L11="","",-L10-L11),-$T$10)</f>
        <v>-6.4689292456853176E-2</v>
      </c>
      <c r="K81" s="91">
        <f t="shared" ref="K81:O81" ca="1" si="45">MAX(IF(M10+M11="","",-M10-M11),-$T$10)</f>
        <v>-7.1158221702538507E-2</v>
      </c>
      <c r="L81" s="91">
        <f t="shared" ca="1" si="45"/>
        <v>-0.11460102763415536</v>
      </c>
      <c r="M81" s="91">
        <f t="shared" ca="1" si="45"/>
        <v>-0.18456610101508358</v>
      </c>
      <c r="N81" s="91">
        <f t="shared" ca="1" si="45"/>
        <v>-0.9</v>
      </c>
      <c r="O81" s="91">
        <f t="shared" ca="1" si="45"/>
        <v>-0.9</v>
      </c>
      <c r="P81" s="24">
        <v>0</v>
      </c>
      <c r="Q81" s="24">
        <v>5</v>
      </c>
      <c r="R81" s="23" t="s">
        <v>259</v>
      </c>
      <c r="Z81" s="86"/>
    </row>
    <row r="82" spans="1:26" s="23" customFormat="1" ht="15">
      <c r="A82" s="23" t="s">
        <v>205</v>
      </c>
      <c r="B82" s="23" t="s">
        <v>227</v>
      </c>
      <c r="C82" s="26"/>
      <c r="D82" s="23" t="str">
        <f t="shared" si="40"/>
        <v>\I: DISABLED</v>
      </c>
      <c r="E82" s="23" t="str">
        <f t="shared" si="44"/>
        <v>RSDELC</v>
      </c>
      <c r="F82" s="23" t="str">
        <f t="shared" si="41"/>
        <v>RSDSH_Att</v>
      </c>
      <c r="H82" s="23" t="str">
        <f t="shared" si="42"/>
        <v>RSDSH_Att</v>
      </c>
      <c r="I82" s="24">
        <v>1</v>
      </c>
      <c r="J82" s="34">
        <f t="shared" ref="J82:O89" ca="1" si="46">IF(L11="","",-L11)</f>
        <v>-2.870993404824404E-2</v>
      </c>
      <c r="K82" s="34">
        <f t="shared" ca="1" si="46"/>
        <v>-3.1580927453068446E-2</v>
      </c>
      <c r="L82" s="34">
        <f t="shared" ca="1" si="46"/>
        <v>-5.0861399472441289E-2</v>
      </c>
      <c r="M82" s="34">
        <f t="shared" ca="1" si="46"/>
        <v>-8.1912792464361436E-2</v>
      </c>
      <c r="N82" s="34">
        <f t="shared" ca="1" si="46"/>
        <v>-0.55106830715311073</v>
      </c>
      <c r="O82" s="34">
        <f t="shared" ca="1" si="46"/>
        <v>-0.9</v>
      </c>
      <c r="P82" s="24">
        <v>0</v>
      </c>
      <c r="Q82" s="24">
        <v>5</v>
      </c>
      <c r="R82" s="23" t="s">
        <v>260</v>
      </c>
      <c r="Z82" s="86" t="s">
        <v>294</v>
      </c>
    </row>
    <row r="83" spans="1:26" s="23" customFormat="1" ht="15">
      <c r="A83" s="23" t="s">
        <v>206</v>
      </c>
      <c r="B83" s="23" t="s">
        <v>227</v>
      </c>
      <c r="C83" s="26"/>
      <c r="D83" s="23" t="str">
        <f t="shared" si="40"/>
        <v>UC-UP_R-SH_Att_KER_X0</v>
      </c>
      <c r="E83" s="23" t="str">
        <f t="shared" si="44"/>
        <v>RSDKER</v>
      </c>
      <c r="F83" s="23" t="str">
        <f t="shared" si="41"/>
        <v>RSDSH_Att</v>
      </c>
      <c r="H83" s="23" t="str">
        <f t="shared" si="42"/>
        <v>RSDSH_Att</v>
      </c>
      <c r="I83" s="24">
        <v>1</v>
      </c>
      <c r="J83" s="34">
        <f t="shared" ca="1" si="46"/>
        <v>-0.3117291934186594</v>
      </c>
      <c r="K83" s="34">
        <f t="shared" ca="1" si="46"/>
        <v>-0.34290211276052535</v>
      </c>
      <c r="L83" s="34">
        <f t="shared" ca="1" si="46"/>
        <v>-0.55224728162195391</v>
      </c>
      <c r="M83" s="34">
        <f t="shared" ca="1" si="46"/>
        <v>-0.88939976952497324</v>
      </c>
      <c r="N83" s="34">
        <f t="shared" ca="1" si="46"/>
        <v>-0.9</v>
      </c>
      <c r="O83" s="34">
        <f t="shared" ca="1" si="46"/>
        <v>-0.9</v>
      </c>
      <c r="P83" s="24">
        <v>0</v>
      </c>
      <c r="Q83" s="24">
        <v>5</v>
      </c>
      <c r="R83" s="23" t="s">
        <v>261</v>
      </c>
      <c r="Z83" s="86"/>
    </row>
    <row r="84" spans="1:26" s="23" customFormat="1" ht="15">
      <c r="A84" s="23" t="s">
        <v>207</v>
      </c>
      <c r="B84" s="23" t="s">
        <v>227</v>
      </c>
      <c r="C84" s="26"/>
      <c r="D84" s="23" t="str">
        <f t="shared" si="40"/>
        <v>UC-UP_R-SH_Att_GAS_X0</v>
      </c>
      <c r="E84" s="23" t="str">
        <f t="shared" si="44"/>
        <v>RSDGAS</v>
      </c>
      <c r="F84" s="23" t="str">
        <f t="shared" si="41"/>
        <v>RSDSH_Att</v>
      </c>
      <c r="H84" s="23" t="str">
        <f t="shared" si="42"/>
        <v>RSDSH_Att</v>
      </c>
      <c r="I84" s="24">
        <v>1</v>
      </c>
      <c r="J84" s="34">
        <f t="shared" ca="1" si="46"/>
        <v>-0.44017149788603538</v>
      </c>
      <c r="K84" s="34">
        <f t="shared" ca="1" si="46"/>
        <v>-0.48418864767463893</v>
      </c>
      <c r="L84" s="34">
        <f t="shared" ca="1" si="46"/>
        <v>-0.77979065896648314</v>
      </c>
      <c r="M84" s="34">
        <f t="shared" ca="1" si="46"/>
        <v>-0.9</v>
      </c>
      <c r="N84" s="34">
        <f t="shared" ca="1" si="46"/>
        <v>-0.9</v>
      </c>
      <c r="O84" s="34">
        <f t="shared" ca="1" si="46"/>
        <v>-0.9</v>
      </c>
      <c r="P84" s="24">
        <v>0</v>
      </c>
      <c r="Q84" s="24">
        <v>5</v>
      </c>
      <c r="R84" s="23" t="s">
        <v>262</v>
      </c>
      <c r="Z84" s="86"/>
    </row>
    <row r="85" spans="1:26" ht="15">
      <c r="A85" s="23" t="s">
        <v>141</v>
      </c>
      <c r="B85" s="23" t="s">
        <v>227</v>
      </c>
      <c r="D85" s="23" t="str">
        <f t="shared" si="40"/>
        <v>\I: DISABLED</v>
      </c>
      <c r="E85" s="23" t="str">
        <f t="shared" si="44"/>
        <v>RSDPEA</v>
      </c>
      <c r="F85" s="23" t="str">
        <f t="shared" si="41"/>
        <v>RSDSH_Att</v>
      </c>
      <c r="H85" s="23" t="str">
        <f t="shared" si="42"/>
        <v>RSDSH_Att</v>
      </c>
      <c r="I85" s="24">
        <v>1</v>
      </c>
      <c r="J85" s="34">
        <f t="shared" ca="1" si="46"/>
        <v>-5.4032814369174453E-2</v>
      </c>
      <c r="K85" s="34">
        <f t="shared" ca="1" si="46"/>
        <v>-5.9436095806091903E-2</v>
      </c>
      <c r="L85" s="34">
        <f t="shared" ca="1" si="46"/>
        <v>-9.5722426656669121E-2</v>
      </c>
      <c r="M85" s="34">
        <f t="shared" ca="1" si="46"/>
        <v>-0.15416192535483222</v>
      </c>
      <c r="N85" s="34">
        <f t="shared" ca="1" si="46"/>
        <v>-0.9</v>
      </c>
      <c r="O85" s="34">
        <f t="shared" ca="1" si="46"/>
        <v>-0.9</v>
      </c>
      <c r="P85" s="24">
        <v>0</v>
      </c>
      <c r="Q85" s="24">
        <v>5</v>
      </c>
      <c r="R85" s="23" t="s">
        <v>263</v>
      </c>
      <c r="Z85" s="86" t="s">
        <v>294</v>
      </c>
    </row>
    <row r="86" spans="1:26" ht="15">
      <c r="A86" s="56" t="s">
        <v>172</v>
      </c>
      <c r="B86" s="23" t="s">
        <v>227</v>
      </c>
      <c r="D86" s="23" t="str">
        <f t="shared" si="40"/>
        <v>\I: DISABLED</v>
      </c>
      <c r="E86" s="23"/>
      <c r="F86" s="23" t="str">
        <f t="shared" si="41"/>
        <v>RSDSH_Att</v>
      </c>
      <c r="H86" s="23" t="str">
        <f t="shared" si="42"/>
        <v>RSDSH_Att</v>
      </c>
      <c r="I86" s="24">
        <v>1</v>
      </c>
      <c r="J86" s="34">
        <f t="shared" ca="1" si="46"/>
        <v>-6.933647914051555E-2</v>
      </c>
      <c r="K86" s="34">
        <f t="shared" ca="1" si="46"/>
        <v>-7.6270127054567108E-2</v>
      </c>
      <c r="L86" s="34">
        <f t="shared" ca="1" si="46"/>
        <v>-0.12283380232265094</v>
      </c>
      <c r="M86" s="34">
        <f t="shared" ca="1" si="46"/>
        <v>-0.1978250669786526</v>
      </c>
      <c r="N86" s="34">
        <f t="shared" ca="1" si="46"/>
        <v>-0.9</v>
      </c>
      <c r="O86" s="34">
        <f t="shared" ca="1" si="46"/>
        <v>-0.9</v>
      </c>
      <c r="P86" s="24">
        <v>0</v>
      </c>
      <c r="Q86" s="24">
        <v>5</v>
      </c>
      <c r="R86" s="23" t="s">
        <v>264</v>
      </c>
      <c r="Z86" s="86" t="s">
        <v>294</v>
      </c>
    </row>
    <row r="87" spans="1:26" ht="15">
      <c r="A87" s="23" t="s">
        <v>142</v>
      </c>
      <c r="B87" s="23" t="s">
        <v>227</v>
      </c>
      <c r="D87" s="23" t="str">
        <f t="shared" si="40"/>
        <v>UC-UP_R-SH_Att_WOO_X0</v>
      </c>
      <c r="E87" s="23" t="str">
        <f t="shared" si="44"/>
        <v>RSDWOO</v>
      </c>
      <c r="F87" s="23" t="str">
        <f t="shared" si="41"/>
        <v>RSDSH_Att</v>
      </c>
      <c r="H87" s="23" t="str">
        <f t="shared" si="42"/>
        <v>RSDSH_Att</v>
      </c>
      <c r="I87" s="24">
        <v>1</v>
      </c>
      <c r="J87" s="34">
        <f t="shared" ca="1" si="46"/>
        <v>-7.5036695701860626E-3</v>
      </c>
      <c r="K87" s="34">
        <f t="shared" ca="1" si="46"/>
        <v>-8.2540365272046699E-3</v>
      </c>
      <c r="L87" s="34">
        <f t="shared" ca="1" si="46"/>
        <v>-1.3293208367428399E-2</v>
      </c>
      <c r="M87" s="34">
        <f t="shared" ca="1" si="46"/>
        <v>-2.1408845007827117E-2</v>
      </c>
      <c r="N87" s="34">
        <f t="shared" ca="1" si="46"/>
        <v>-0.14402800370527674</v>
      </c>
      <c r="O87" s="34">
        <f t="shared" ca="1" si="46"/>
        <v>-0.9</v>
      </c>
      <c r="P87" s="24">
        <v>0</v>
      </c>
      <c r="Q87" s="24">
        <v>5</v>
      </c>
      <c r="R87" s="23" t="s">
        <v>265</v>
      </c>
      <c r="Z87" s="86"/>
    </row>
    <row r="88" spans="1:26" ht="15">
      <c r="A88" s="23" t="s">
        <v>143</v>
      </c>
      <c r="B88" s="26" t="s">
        <v>227</v>
      </c>
      <c r="D88" s="23" t="str">
        <f t="shared" si="40"/>
        <v>UC-UP_R-SH_Att_HET_X0</v>
      </c>
      <c r="E88" s="23" t="str">
        <f t="shared" si="44"/>
        <v>RSDHET</v>
      </c>
      <c r="F88" s="23" t="str">
        <f t="shared" si="41"/>
        <v>RSDSH_Att</v>
      </c>
      <c r="H88" s="23" t="str">
        <f t="shared" si="42"/>
        <v>RSDSH_Att</v>
      </c>
      <c r="I88" s="24">
        <v>1</v>
      </c>
      <c r="J88" s="34">
        <f t="shared" ca="1" si="46"/>
        <v>-1.2968365358640445E-3</v>
      </c>
      <c r="K88" s="34">
        <f t="shared" ca="1" si="46"/>
        <v>-1.4265201894504489E-3</v>
      </c>
      <c r="L88" s="34">
        <f t="shared" ca="1" si="46"/>
        <v>-2.2974250303118438E-3</v>
      </c>
      <c r="M88" s="34">
        <f t="shared" ca="1" si="46"/>
        <v>-3.7000259855675282E-3</v>
      </c>
      <c r="N88" s="34">
        <f t="shared" ca="1" si="46"/>
        <v>-2.4891924630408985E-2</v>
      </c>
      <c r="O88" s="34">
        <f t="shared" ca="1" si="46"/>
        <v>-0.16746042168969333</v>
      </c>
      <c r="P88" s="24">
        <v>0</v>
      </c>
      <c r="Q88" s="24">
        <v>5</v>
      </c>
      <c r="R88" s="23" t="s">
        <v>266</v>
      </c>
      <c r="Z88" s="86"/>
    </row>
    <row r="89" spans="1:26" ht="15.75" thickBot="1">
      <c r="A89" s="53" t="s">
        <v>144</v>
      </c>
      <c r="B89" s="53" t="s">
        <v>227</v>
      </c>
      <c r="C89" s="58"/>
      <c r="D89" s="53" t="str">
        <f t="shared" si="40"/>
        <v>UC-UP_R-SH_Att_GEO_X0</v>
      </c>
      <c r="E89" s="53" t="str">
        <f t="shared" si="44"/>
        <v>RSDGEO</v>
      </c>
      <c r="F89" s="53" t="str">
        <f t="shared" si="41"/>
        <v>RSDSH_Att</v>
      </c>
      <c r="G89" s="58"/>
      <c r="H89" s="53" t="str">
        <f t="shared" si="42"/>
        <v>RSDSH_Att</v>
      </c>
      <c r="I89" s="54">
        <v>1</v>
      </c>
      <c r="J89" s="59">
        <f t="shared" ca="1" si="46"/>
        <v>-7.264806534723546E-2</v>
      </c>
      <c r="K89" s="59">
        <f t="shared" ca="1" si="46"/>
        <v>-7.9912871881959002E-2</v>
      </c>
      <c r="L89" s="59">
        <f t="shared" ca="1" si="46"/>
        <v>-0.12870047929461387</v>
      </c>
      <c r="M89" s="59">
        <f t="shared" ca="1" si="46"/>
        <v>-0.20727340890876861</v>
      </c>
      <c r="N89" s="59">
        <f t="shared" ca="1" si="46"/>
        <v>-0.9</v>
      </c>
      <c r="O89" s="59">
        <f t="shared" ca="1" si="46"/>
        <v>-0.9</v>
      </c>
      <c r="P89" s="54">
        <v>0</v>
      </c>
      <c r="Q89" s="54">
        <v>5</v>
      </c>
      <c r="R89" s="53" t="s">
        <v>267</v>
      </c>
      <c r="S89" s="58"/>
      <c r="T89" s="58"/>
      <c r="U89" s="58"/>
      <c r="Z89" s="86"/>
    </row>
    <row r="90" spans="1:26" ht="15">
      <c r="A90" s="26" t="s">
        <v>145</v>
      </c>
      <c r="B90" s="26" t="s">
        <v>228</v>
      </c>
      <c r="D90" s="23" t="str">
        <f>IF(Z90="","UC-UP_"&amp;A33,"\I: DISABLED")</f>
        <v>UC-UP_R-WH_Att_SOL_X0</v>
      </c>
      <c r="E90" s="23" t="str">
        <f>A90</f>
        <v>RSDSOL</v>
      </c>
      <c r="F90" s="23" t="str">
        <f>H90</f>
        <v>RSDWH_Att</v>
      </c>
      <c r="H90" s="23" t="str">
        <f>B90</f>
        <v>RSDWH_Att</v>
      </c>
      <c r="I90" s="24">
        <v>1</v>
      </c>
      <c r="J90" s="34">
        <f t="shared" ref="J90:O90" ca="1" si="47">IF(L33="","",-L33)</f>
        <v>-3.4426710138266904E-2</v>
      </c>
      <c r="K90" s="34">
        <f t="shared" ca="1" si="47"/>
        <v>-3.7869381152093602E-2</v>
      </c>
      <c r="L90" s="34">
        <f t="shared" ca="1" si="47"/>
        <v>-6.0989017039258291E-2</v>
      </c>
      <c r="M90" s="34">
        <f t="shared" ca="1" si="47"/>
        <v>-9.8223421831895891E-2</v>
      </c>
      <c r="N90" s="34">
        <f t="shared" ca="1" si="47"/>
        <v>-0.5</v>
      </c>
      <c r="O90" s="34">
        <f t="shared" ca="1" si="47"/>
        <v>-0.5</v>
      </c>
      <c r="P90" s="24">
        <v>0</v>
      </c>
      <c r="Q90" s="24">
        <v>5</v>
      </c>
      <c r="R90" s="23" t="s">
        <v>280</v>
      </c>
      <c r="Z90" s="86"/>
    </row>
    <row r="91" spans="1:26" ht="15">
      <c r="A91" s="26"/>
      <c r="B91" s="26"/>
      <c r="D91" s="23"/>
      <c r="E91" s="26"/>
      <c r="F91" s="26"/>
      <c r="G91" s="98"/>
      <c r="H91" s="26"/>
      <c r="I91" s="63"/>
      <c r="J91" s="33"/>
      <c r="K91" s="33"/>
      <c r="L91" s="33"/>
      <c r="M91" s="33"/>
      <c r="N91" s="33"/>
      <c r="O91" s="33"/>
      <c r="P91" s="63"/>
      <c r="Q91" s="63"/>
      <c r="R91" s="26"/>
      <c r="S91" s="98"/>
      <c r="T91" s="98"/>
      <c r="U91" s="98"/>
      <c r="Z91" s="86"/>
    </row>
    <row r="92" spans="1:26" ht="15">
      <c r="A92" s="26"/>
      <c r="B92" s="26"/>
      <c r="D92" s="23"/>
      <c r="E92" s="26"/>
      <c r="F92" s="26"/>
      <c r="G92" s="98"/>
      <c r="H92" s="26"/>
      <c r="I92" s="63"/>
      <c r="J92" s="33"/>
      <c r="K92" s="33"/>
      <c r="L92" s="33"/>
      <c r="M92" s="33"/>
      <c r="N92" s="33"/>
      <c r="O92" s="33"/>
      <c r="P92" s="63"/>
      <c r="Q92" s="63"/>
      <c r="R92" s="26"/>
      <c r="S92" s="98"/>
      <c r="T92" s="98"/>
      <c r="U92" s="98"/>
      <c r="Z92" s="86"/>
    </row>
    <row r="93" spans="1:26" ht="15.75" thickBot="1">
      <c r="A93" s="23" t="s">
        <v>140</v>
      </c>
      <c r="B93" s="26" t="s">
        <v>228</v>
      </c>
      <c r="D93" s="23" t="str">
        <f t="shared" ref="D93:D104" si="48">IF(Z93="","UC-UP_"&amp;A21,"\I: DISABLED")</f>
        <v>\I: DISABLED</v>
      </c>
      <c r="E93" s="23" t="str">
        <f t="shared" si="44"/>
        <v>RSDCOA</v>
      </c>
      <c r="F93" s="23" t="str">
        <f t="shared" si="41"/>
        <v>RSDWH_Att</v>
      </c>
      <c r="G93" s="38" t="str">
        <f>LEFT(A21,12)&amp;"*"</f>
        <v>R-WH_Att_COA*</v>
      </c>
      <c r="H93" s="23" t="str">
        <f t="shared" si="42"/>
        <v>RSDWH_Att</v>
      </c>
      <c r="I93" s="24">
        <v>1</v>
      </c>
      <c r="J93" s="34">
        <f t="shared" ref="J93:J104" ca="1" si="49">IF(L21="","",-L21)</f>
        <v>-3.0108087084099538E-2</v>
      </c>
      <c r="K93" s="34">
        <f t="shared" ref="K93:K104" ca="1" si="50">IF(M21="","",-M21)</f>
        <v>-3.3118895792509491E-2</v>
      </c>
      <c r="L93" s="34">
        <f t="shared" ref="L93:L104" ca="1" si="51">IF(N21="","",-N21)</f>
        <v>-5.3338312862794487E-2</v>
      </c>
      <c r="M93" s="34">
        <f t="shared" ref="M93:M104" ca="1" si="52">IF(O21="","",-O21)</f>
        <v>-8.5901886248659173E-2</v>
      </c>
      <c r="N93" s="34">
        <f t="shared" ref="N93:N104" ca="1" si="53">IF(P21="","",-P21)</f>
        <v>-0.57790493538482879</v>
      </c>
      <c r="O93" s="34">
        <f t="shared" ref="O93:O104" ca="1" si="54">IF(Q21="","",-Q21)</f>
        <v>-0.9</v>
      </c>
      <c r="P93" s="24">
        <v>0</v>
      </c>
      <c r="Q93" s="24">
        <v>5</v>
      </c>
      <c r="R93" s="23" t="s">
        <v>268</v>
      </c>
      <c r="Z93" s="86" t="s">
        <v>294</v>
      </c>
    </row>
    <row r="94" spans="1:26" ht="15.75" thickBot="1">
      <c r="A94" s="23" t="s">
        <v>202</v>
      </c>
      <c r="B94" s="26" t="s">
        <v>228</v>
      </c>
      <c r="D94" s="23" t="str">
        <f t="shared" si="48"/>
        <v>\I: DISABLED</v>
      </c>
      <c r="E94" s="79" t="str">
        <f t="shared" si="44"/>
        <v>RSDBDL</v>
      </c>
      <c r="F94" s="79" t="str">
        <f t="shared" si="41"/>
        <v>RSDWH_Att</v>
      </c>
      <c r="G94" s="38" t="str">
        <f t="shared" ref="G94:G104" si="55">LEFT(A22,12)&amp;"*"</f>
        <v>R-WH_Att_BDL*</v>
      </c>
      <c r="H94" s="80" t="str">
        <f t="shared" si="42"/>
        <v>RSDWH_Att</v>
      </c>
      <c r="I94" s="79">
        <v>1</v>
      </c>
      <c r="J94" s="81">
        <f t="shared" ca="1" si="49"/>
        <v>-1.0203151817754523E-5</v>
      </c>
      <c r="K94" s="82">
        <f t="shared" ca="1" si="50"/>
        <v>-1.1223466999529976E-5</v>
      </c>
      <c r="L94" s="82">
        <f t="shared" ca="1" si="51"/>
        <v>-1.8075505837413032E-5</v>
      </c>
      <c r="M94" s="82">
        <f t="shared" ca="1" si="52"/>
        <v>-2.9110782906212066E-5</v>
      </c>
      <c r="N94" s="82">
        <f t="shared" ca="1" si="53"/>
        <v>-1.9584279052637049E-4</v>
      </c>
      <c r="O94" s="82">
        <f t="shared" ca="1" si="54"/>
        <v>-1.3175323633419435E-3</v>
      </c>
      <c r="P94" s="81">
        <v>0</v>
      </c>
      <c r="Q94" s="81">
        <v>5</v>
      </c>
      <c r="R94" s="81" t="s">
        <v>269</v>
      </c>
      <c r="Z94" s="86" t="s">
        <v>294</v>
      </c>
    </row>
    <row r="95" spans="1:26" ht="15">
      <c r="A95" s="23" t="s">
        <v>203</v>
      </c>
      <c r="B95" s="26" t="s">
        <v>228</v>
      </c>
      <c r="D95" s="23" t="str">
        <f t="shared" si="48"/>
        <v>\I: DISABLED</v>
      </c>
      <c r="E95" s="79" t="str">
        <f t="shared" si="44"/>
        <v>RSDETH</v>
      </c>
      <c r="F95" s="79" t="str">
        <f t="shared" si="41"/>
        <v>RSDWH_Att</v>
      </c>
      <c r="G95" s="38" t="str">
        <f t="shared" si="55"/>
        <v>R-WH_Att_ETH*</v>
      </c>
      <c r="H95" s="80" t="str">
        <f t="shared" si="42"/>
        <v>RSDWH_Att</v>
      </c>
      <c r="I95" s="79">
        <v>1</v>
      </c>
      <c r="J95" s="81">
        <f t="shared" ca="1" si="49"/>
        <v>-2.5707855731160216E-6</v>
      </c>
      <c r="K95" s="82">
        <f t="shared" ca="1" si="50"/>
        <v>-2.8278641304276239E-6</v>
      </c>
      <c r="L95" s="82">
        <f t="shared" ca="1" si="51"/>
        <v>-4.5543034606949948E-6</v>
      </c>
      <c r="M95" s="82">
        <f t="shared" ca="1" si="52"/>
        <v>-7.3347512664838977E-6</v>
      </c>
      <c r="N95" s="82">
        <f t="shared" ca="1" si="53"/>
        <v>-4.9344538773586367E-5</v>
      </c>
      <c r="O95" s="82">
        <f t="shared" ca="1" si="54"/>
        <v>-3.319653820987979E-4</v>
      </c>
      <c r="P95" s="81">
        <v>0</v>
      </c>
      <c r="Q95" s="81">
        <v>5</v>
      </c>
      <c r="R95" s="81" t="s">
        <v>270</v>
      </c>
      <c r="Z95" s="86" t="s">
        <v>294</v>
      </c>
    </row>
    <row r="96" spans="1:26" ht="15">
      <c r="A96" s="23" t="s">
        <v>204</v>
      </c>
      <c r="B96" s="26" t="s">
        <v>228</v>
      </c>
      <c r="D96" s="23" t="str">
        <f t="shared" si="48"/>
        <v>UC-UP_R-WH_Att_LPG_X0</v>
      </c>
      <c r="E96" s="23" t="str">
        <f t="shared" si="44"/>
        <v>RSDLPG</v>
      </c>
      <c r="F96" s="23" t="str">
        <f t="shared" si="41"/>
        <v>RSDWH_Att</v>
      </c>
      <c r="G96" s="38" t="str">
        <f t="shared" si="55"/>
        <v>R-WH_Att_LPG*</v>
      </c>
      <c r="H96" s="23" t="str">
        <f t="shared" si="42"/>
        <v>RSDWH_Att</v>
      </c>
      <c r="I96" s="24">
        <v>1</v>
      </c>
      <c r="J96" s="34">
        <f t="shared" ca="1" si="49"/>
        <v>-1.577395816626195E-2</v>
      </c>
      <c r="K96" s="34">
        <f t="shared" ca="1" si="50"/>
        <v>-1.7351353982888146E-2</v>
      </c>
      <c r="L96" s="34">
        <f t="shared" ca="1" si="51"/>
        <v>-2.7944529102981203E-2</v>
      </c>
      <c r="M96" s="34">
        <f t="shared" ca="1" si="52"/>
        <v>-4.5004943565642261E-2</v>
      </c>
      <c r="N96" s="34">
        <f t="shared" ca="1" si="53"/>
        <v>-0.30277075555726024</v>
      </c>
      <c r="O96" s="34">
        <f t="shared" ca="1" si="54"/>
        <v>-0.9</v>
      </c>
      <c r="P96" s="24">
        <v>0</v>
      </c>
      <c r="Q96" s="24">
        <v>5</v>
      </c>
      <c r="R96" s="23" t="s">
        <v>271</v>
      </c>
      <c r="Z96" s="86"/>
    </row>
    <row r="97" spans="1:26" ht="15">
      <c r="A97" s="23" t="s">
        <v>205</v>
      </c>
      <c r="B97" s="26" t="s">
        <v>228</v>
      </c>
      <c r="D97" s="90" t="str">
        <f t="shared" si="48"/>
        <v>UC-UP_R-WH_Att_ELC_X0</v>
      </c>
      <c r="E97" s="23" t="str">
        <f t="shared" si="44"/>
        <v>RSDELC</v>
      </c>
      <c r="F97" s="23" t="str">
        <f t="shared" si="41"/>
        <v>RSDWH_Att</v>
      </c>
      <c r="G97" s="38" t="str">
        <f t="shared" si="55"/>
        <v>R-WH_Att_ELC*</v>
      </c>
      <c r="H97" s="23" t="str">
        <f t="shared" si="42"/>
        <v>RSDWH_Att</v>
      </c>
      <c r="I97" s="24">
        <v>1</v>
      </c>
      <c r="J97" s="91">
        <f ca="1">MAX(IF(L25+L26="","",-L25-L26),-$T$25)</f>
        <v>-0.159155721179701</v>
      </c>
      <c r="K97" s="91">
        <f t="shared" ref="K97:O97" ca="1" si="56">MAX(IF(M25+M26="","",-M25-M26),-$T$25)</f>
        <v>-0.17507129329767113</v>
      </c>
      <c r="L97" s="91">
        <f t="shared" ca="1" si="56"/>
        <v>-0.28195406856883243</v>
      </c>
      <c r="M97" s="91">
        <f t="shared" ca="1" si="56"/>
        <v>-0.45408984697079041</v>
      </c>
      <c r="N97" s="91">
        <f t="shared" ca="1" si="56"/>
        <v>-0.9</v>
      </c>
      <c r="O97" s="91">
        <f t="shared" ca="1" si="56"/>
        <v>-0.9</v>
      </c>
      <c r="P97" s="24">
        <v>0</v>
      </c>
      <c r="Q97" s="24">
        <v>5</v>
      </c>
      <c r="R97" s="23" t="s">
        <v>272</v>
      </c>
      <c r="Z97" s="86"/>
    </row>
    <row r="98" spans="1:26" ht="15">
      <c r="A98" s="23" t="s">
        <v>205</v>
      </c>
      <c r="B98" s="26" t="s">
        <v>228</v>
      </c>
      <c r="D98" s="23" t="str">
        <f t="shared" si="48"/>
        <v>\I: DISABLED</v>
      </c>
      <c r="E98" s="23" t="str">
        <f t="shared" si="44"/>
        <v>RSDELC</v>
      </c>
      <c r="F98" s="23" t="str">
        <f t="shared" si="41"/>
        <v>RSDWH_Att</v>
      </c>
      <c r="G98" s="38" t="str">
        <f t="shared" si="55"/>
        <v>R-WH_Att_ELC*</v>
      </c>
      <c r="H98" s="23" t="str">
        <f t="shared" si="42"/>
        <v>RSDWH_Att</v>
      </c>
      <c r="I98" s="24">
        <v>1</v>
      </c>
      <c r="J98" s="34">
        <f t="shared" ca="1" si="49"/>
        <v>-0.12103685469470279</v>
      </c>
      <c r="K98" s="34">
        <f t="shared" ca="1" si="50"/>
        <v>-0.13314054016417309</v>
      </c>
      <c r="L98" s="34">
        <f t="shared" ca="1" si="51"/>
        <v>-0.21442417133980249</v>
      </c>
      <c r="M98" s="34">
        <f t="shared" ca="1" si="52"/>
        <v>-0.34533227218446538</v>
      </c>
      <c r="N98" s="34">
        <f t="shared" ca="1" si="53"/>
        <v>-0.9</v>
      </c>
      <c r="O98" s="34">
        <f t="shared" ca="1" si="54"/>
        <v>-0.9</v>
      </c>
      <c r="P98" s="24">
        <v>0</v>
      </c>
      <c r="Q98" s="24">
        <v>5</v>
      </c>
      <c r="R98" s="23" t="s">
        <v>273</v>
      </c>
      <c r="Z98" s="86" t="s">
        <v>294</v>
      </c>
    </row>
    <row r="99" spans="1:26" ht="15">
      <c r="A99" s="23" t="s">
        <v>206</v>
      </c>
      <c r="B99" s="26" t="s">
        <v>228</v>
      </c>
      <c r="D99" s="23" t="str">
        <f t="shared" si="48"/>
        <v>UC-UP_R-WH_Att_KER_X0</v>
      </c>
      <c r="E99" s="23" t="str">
        <f t="shared" si="44"/>
        <v>RSDKER</v>
      </c>
      <c r="F99" s="23" t="str">
        <f t="shared" si="41"/>
        <v>RSDWH_Att</v>
      </c>
      <c r="G99" s="38" t="str">
        <f t="shared" si="55"/>
        <v>R-WH_Att_KER*</v>
      </c>
      <c r="H99" s="23" t="str">
        <f t="shared" si="42"/>
        <v>RSDWH_Att</v>
      </c>
      <c r="I99" s="24">
        <v>1</v>
      </c>
      <c r="J99" s="34">
        <f t="shared" ca="1" si="49"/>
        <v>-0.32789968907552652</v>
      </c>
      <c r="K99" s="34">
        <f t="shared" ca="1" si="50"/>
        <v>-0.36068965798307923</v>
      </c>
      <c r="L99" s="34">
        <f t="shared" ca="1" si="51"/>
        <v>-0.58089430107832918</v>
      </c>
      <c r="M99" s="34">
        <f t="shared" ca="1" si="52"/>
        <v>-0.9</v>
      </c>
      <c r="N99" s="34">
        <f t="shared" ca="1" si="53"/>
        <v>-0.9</v>
      </c>
      <c r="O99" s="34">
        <f t="shared" ca="1" si="54"/>
        <v>-0.9</v>
      </c>
      <c r="P99" s="24">
        <v>0</v>
      </c>
      <c r="Q99" s="24">
        <v>5</v>
      </c>
      <c r="R99" s="23" t="s">
        <v>274</v>
      </c>
      <c r="Z99" s="86"/>
    </row>
    <row r="100" spans="1:26" ht="15">
      <c r="A100" s="23" t="s">
        <v>207</v>
      </c>
      <c r="B100" s="26" t="s">
        <v>228</v>
      </c>
      <c r="D100" s="23" t="str">
        <f t="shared" si="48"/>
        <v>UC-UP_R-WH_Att_GAS_X0</v>
      </c>
      <c r="E100" s="23" t="str">
        <f t="shared" si="44"/>
        <v>RSDGAS</v>
      </c>
      <c r="F100" s="23" t="str">
        <f t="shared" si="41"/>
        <v>RSDWH_Att</v>
      </c>
      <c r="G100" s="38" t="str">
        <f t="shared" si="55"/>
        <v>R-WH_Att_GAS*</v>
      </c>
      <c r="H100" s="23" t="str">
        <f t="shared" si="42"/>
        <v>RSDWH_Att</v>
      </c>
      <c r="I100" s="24">
        <v>1</v>
      </c>
      <c r="J100" s="34">
        <f t="shared" ca="1" si="49"/>
        <v>-0.50018232526968376</v>
      </c>
      <c r="K100" s="34">
        <f t="shared" ca="1" si="50"/>
        <v>-0.55020055779665222</v>
      </c>
      <c r="L100" s="34">
        <f t="shared" ca="1" si="51"/>
        <v>-0.88610350033708674</v>
      </c>
      <c r="M100" s="34">
        <f t="shared" ca="1" si="52"/>
        <v>-0.9</v>
      </c>
      <c r="N100" s="34">
        <f t="shared" ca="1" si="53"/>
        <v>-0.9</v>
      </c>
      <c r="O100" s="34">
        <f t="shared" ca="1" si="54"/>
        <v>-0.9</v>
      </c>
      <c r="P100" s="24">
        <v>0</v>
      </c>
      <c r="Q100" s="24">
        <v>5</v>
      </c>
      <c r="R100" s="23" t="s">
        <v>275</v>
      </c>
      <c r="Z100" s="86"/>
    </row>
    <row r="101" spans="1:26" ht="15">
      <c r="A101" s="23" t="s">
        <v>141</v>
      </c>
      <c r="B101" s="26" t="s">
        <v>228</v>
      </c>
      <c r="D101" s="23" t="str">
        <f t="shared" si="48"/>
        <v>\I: DISABLED</v>
      </c>
      <c r="E101" s="23" t="str">
        <f t="shared" si="44"/>
        <v>RSDPEA</v>
      </c>
      <c r="F101" s="23" t="str">
        <f t="shared" si="41"/>
        <v>RSDWH_Att</v>
      </c>
      <c r="G101" s="38" t="str">
        <f t="shared" si="55"/>
        <v>R-WH_Att_PEA*</v>
      </c>
      <c r="H101" s="23" t="str">
        <f t="shared" si="42"/>
        <v>RSDWH_Att</v>
      </c>
      <c r="I101" s="24">
        <v>1</v>
      </c>
      <c r="J101" s="34">
        <f t="shared" ca="1" si="49"/>
        <v>-2.8722178385897485E-2</v>
      </c>
      <c r="K101" s="34">
        <f t="shared" ca="1" si="50"/>
        <v>-3.1594396224487238E-2</v>
      </c>
      <c r="L101" s="34">
        <f t="shared" ca="1" si="51"/>
        <v>-5.0883091063498961E-2</v>
      </c>
      <c r="M101" s="34">
        <f t="shared" ca="1" si="52"/>
        <v>-8.1947726988675737E-2</v>
      </c>
      <c r="N101" s="34">
        <f t="shared" ca="1" si="53"/>
        <v>-0.55130332916366487</v>
      </c>
      <c r="O101" s="34">
        <f t="shared" ca="1" si="54"/>
        <v>-0.9</v>
      </c>
      <c r="P101" s="24">
        <v>0</v>
      </c>
      <c r="Q101" s="24">
        <v>5</v>
      </c>
      <c r="R101" s="23" t="s">
        <v>276</v>
      </c>
      <c r="Z101" s="86" t="s">
        <v>294</v>
      </c>
    </row>
    <row r="102" spans="1:26" ht="15">
      <c r="A102" s="56" t="s">
        <v>172</v>
      </c>
      <c r="B102" s="26" t="s">
        <v>228</v>
      </c>
      <c r="D102" s="23" t="str">
        <f t="shared" si="48"/>
        <v>\I: DISABLED</v>
      </c>
      <c r="E102" s="23"/>
      <c r="F102" s="23" t="str">
        <f t="shared" si="41"/>
        <v>RSDWH_Att</v>
      </c>
      <c r="G102" s="38" t="str">
        <f t="shared" si="55"/>
        <v>R-WH_Att_SMF*</v>
      </c>
      <c r="H102" s="23" t="str">
        <f t="shared" si="42"/>
        <v>RSDWH_Att</v>
      </c>
      <c r="I102" s="24">
        <v>1</v>
      </c>
      <c r="J102" s="34">
        <f t="shared" ca="1" si="49"/>
        <v>-3.6336664197831506E-2</v>
      </c>
      <c r="K102" s="34">
        <f t="shared" ca="1" si="50"/>
        <v>-3.9970330617614659E-2</v>
      </c>
      <c r="L102" s="34">
        <f t="shared" ca="1" si="51"/>
        <v>-6.4372617162974613E-2</v>
      </c>
      <c r="M102" s="34">
        <f t="shared" ca="1" si="52"/>
        <v>-0.10367274366714227</v>
      </c>
      <c r="N102" s="34">
        <f t="shared" ca="1" si="53"/>
        <v>-0.69745837776714648</v>
      </c>
      <c r="O102" s="34">
        <f t="shared" ca="1" si="54"/>
        <v>-0.9</v>
      </c>
      <c r="P102" s="24">
        <v>0</v>
      </c>
      <c r="Q102" s="24">
        <v>5</v>
      </c>
      <c r="R102" s="23" t="s">
        <v>277</v>
      </c>
      <c r="Z102" s="86" t="s">
        <v>294</v>
      </c>
    </row>
    <row r="103" spans="1:26" ht="15">
      <c r="A103" s="23" t="s">
        <v>142</v>
      </c>
      <c r="B103" s="26" t="s">
        <v>228</v>
      </c>
      <c r="D103" s="23" t="str">
        <f t="shared" si="48"/>
        <v>UC-UP_R-WH_Att_WOO_X0</v>
      </c>
      <c r="E103" s="23" t="str">
        <f t="shared" si="44"/>
        <v>RSDWOO</v>
      </c>
      <c r="F103" s="23" t="str">
        <f t="shared" si="41"/>
        <v>RSDWH_Att</v>
      </c>
      <c r="G103" s="38" t="str">
        <f t="shared" si="55"/>
        <v>R-WH_Att_WOO*</v>
      </c>
      <c r="H103" s="23" t="str">
        <f t="shared" si="42"/>
        <v>RSDWH_Att</v>
      </c>
      <c r="I103" s="24">
        <v>1</v>
      </c>
      <c r="J103" s="34">
        <f t="shared" ca="1" si="49"/>
        <v>-3.5287509602304735E-3</v>
      </c>
      <c r="K103" s="34">
        <f t="shared" ca="1" si="50"/>
        <v>-3.8816260562535209E-3</v>
      </c>
      <c r="L103" s="34">
        <f t="shared" ca="1" si="51"/>
        <v>-6.251397579856861E-3</v>
      </c>
      <c r="M103" s="34">
        <f t="shared" ca="1" si="52"/>
        <v>-1.0067938316335276E-2</v>
      </c>
      <c r="N103" s="34">
        <f t="shared" ca="1" si="53"/>
        <v>-6.7732054512958925E-2</v>
      </c>
      <c r="O103" s="34">
        <f t="shared" ca="1" si="54"/>
        <v>-0.45566739330365058</v>
      </c>
      <c r="P103" s="24">
        <v>0</v>
      </c>
      <c r="Q103" s="24">
        <v>5</v>
      </c>
      <c r="R103" s="23" t="s">
        <v>278</v>
      </c>
      <c r="Z103" s="86"/>
    </row>
    <row r="104" spans="1:26" ht="15">
      <c r="A104" s="23" t="s">
        <v>143</v>
      </c>
      <c r="B104" s="26" t="s">
        <v>228</v>
      </c>
      <c r="D104" s="23" t="str">
        <f t="shared" si="48"/>
        <v>UC-UP_R-WH_Att_HET_X0</v>
      </c>
      <c r="E104" s="23" t="str">
        <f t="shared" si="44"/>
        <v>RSDHET</v>
      </c>
      <c r="F104" s="23" t="str">
        <f t="shared" si="41"/>
        <v>RSDWH_Att</v>
      </c>
      <c r="G104" s="38" t="str">
        <f t="shared" si="55"/>
        <v>R-WH_Att_HET*</v>
      </c>
      <c r="H104" s="23" t="str">
        <f t="shared" si="42"/>
        <v>RSDWH_Att</v>
      </c>
      <c r="I104" s="24">
        <v>1</v>
      </c>
      <c r="J104" s="34">
        <f t="shared" ca="1" si="49"/>
        <v>-1.8980580294181918E-4</v>
      </c>
      <c r="K104" s="34">
        <f t="shared" ca="1" si="50"/>
        <v>-2.0878638323600112E-4</v>
      </c>
      <c r="L104" s="34">
        <f t="shared" ca="1" si="51"/>
        <v>-3.3625255806541234E-4</v>
      </c>
      <c r="M104" s="34">
        <f t="shared" ca="1" si="52"/>
        <v>-5.4153810728992731E-4</v>
      </c>
      <c r="N104" s="34">
        <f t="shared" ca="1" si="53"/>
        <v>-3.6431975893508723E-3</v>
      </c>
      <c r="O104" s="34">
        <f t="shared" ca="1" si="54"/>
        <v>-2.4509611597741177E-2</v>
      </c>
      <c r="P104" s="24">
        <v>0</v>
      </c>
      <c r="Q104" s="24">
        <v>5</v>
      </c>
      <c r="R104" s="23" t="s">
        <v>279</v>
      </c>
      <c r="Z104" s="86"/>
    </row>
    <row r="105" spans="1:26" ht="15">
      <c r="K105" s="34" t="str">
        <f t="shared" ref="K105" si="57">IF(L34="","",-L34)</f>
        <v/>
      </c>
      <c r="L105" s="34" t="str">
        <f t="shared" ref="L105:P105" si="58">IF(M34="","",-M34)</f>
        <v/>
      </c>
      <c r="M105" s="34" t="str">
        <f t="shared" si="58"/>
        <v/>
      </c>
      <c r="N105" s="34" t="str">
        <f t="shared" si="58"/>
        <v/>
      </c>
      <c r="O105" s="34" t="str">
        <f t="shared" si="58"/>
        <v/>
      </c>
      <c r="P105" s="34" t="str">
        <f t="shared" si="58"/>
        <v/>
      </c>
    </row>
  </sheetData>
  <mergeCells count="5">
    <mergeCell ref="S3:V3"/>
    <mergeCell ref="E4:J4"/>
    <mergeCell ref="E19:I19"/>
    <mergeCell ref="L19:P19"/>
    <mergeCell ref="Y7:Z7"/>
  </mergeCells>
  <conditionalFormatting sqref="F47 D62:D73 E64:E73 D46:D58 E56:E58 D59:E61 D73:E73 D94:D104 E96:E104 D90:E90">
    <cfRule type="containsText" dxfId="21" priority="14" operator="containsText" text="\I: DISABLED">
      <formula>NOT(ISERROR(SEARCH("\I: DISABLED",D46)))</formula>
    </cfRule>
  </conditionalFormatting>
  <conditionalFormatting sqref="F62:F63">
    <cfRule type="containsText" dxfId="20" priority="13" operator="containsText" text="\I: DISABLED">
      <formula>NOT(ISERROR(SEARCH("\I: DISABLED",F62)))</formula>
    </cfRule>
  </conditionalFormatting>
  <conditionalFormatting sqref="F78">
    <cfRule type="containsText" dxfId="19" priority="12" operator="containsText" text="\I: DISABLED">
      <formula>NOT(ISERROR(SEARCH("\I: DISABLED",F78)))</formula>
    </cfRule>
  </conditionalFormatting>
  <conditionalFormatting sqref="F94:F95">
    <cfRule type="containsText" dxfId="18" priority="11" operator="containsText" text="\I: DISABLED">
      <formula>NOT(ISERROR(SEARCH("\I: DISABLED",F94)))</formula>
    </cfRule>
  </conditionalFormatting>
  <conditionalFormatting sqref="D77">
    <cfRule type="containsText" dxfId="17" priority="8" operator="containsText" text="\I: DISABLED">
      <formula>NOT(ISERROR(SEARCH("\I: DISABLED",D77)))</formula>
    </cfRule>
  </conditionalFormatting>
  <conditionalFormatting sqref="D78:D92">
    <cfRule type="containsText" dxfId="16" priority="7" operator="containsText" text="\I: DISABLED">
      <formula>NOT(ISERROR(SEARCH("\I: DISABLED",D78)))</formula>
    </cfRule>
  </conditionalFormatting>
  <conditionalFormatting sqref="D93">
    <cfRule type="containsText" dxfId="15" priority="6" operator="containsText" text="\I: DISABLED">
      <formula>NOT(ISERROR(SEARCH("\I: DISABLED",D93)))</formula>
    </cfRule>
  </conditionalFormatting>
  <conditionalFormatting sqref="E77 E46:E54 E80:E93">
    <cfRule type="containsText" dxfId="14" priority="4" operator="containsText" text="\I: DISABLED">
      <formula>NOT(ISERROR(SEARCH("\I: DISABLED",E46)))</formula>
    </cfRule>
  </conditionalFormatting>
  <conditionalFormatting sqref="E62:E63">
    <cfRule type="containsText" dxfId="13" priority="3" operator="containsText" text="\I: DISABLED">
      <formula>NOT(ISERROR(SEARCH("\I: DISABLED",E62)))</formula>
    </cfRule>
  </conditionalFormatting>
  <conditionalFormatting sqref="E78:E79">
    <cfRule type="containsText" dxfId="12" priority="2" operator="containsText" text="\I: DISABLED">
      <formula>NOT(ISERROR(SEARCH("\I: DISABLED",E78)))</formula>
    </cfRule>
  </conditionalFormatting>
  <conditionalFormatting sqref="E94:E95">
    <cfRule type="containsText" dxfId="11" priority="1" operator="containsText" text="\I: DISABLED">
      <formula>NOT(ISERROR(SEARCH("\I: DISABLED",E94)))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Z104"/>
  <sheetViews>
    <sheetView topLeftCell="A54" zoomScale="70" zoomScaleNormal="70" workbookViewId="0">
      <selection activeCell="G89" sqref="G89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201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99" t="s">
        <v>134</v>
      </c>
      <c r="T3" s="99"/>
      <c r="U3" s="99"/>
      <c r="V3" s="99"/>
    </row>
    <row r="4" spans="1:26" ht="15.75" thickBot="1">
      <c r="A4" s="43" t="s">
        <v>32</v>
      </c>
      <c r="B4" s="43"/>
      <c r="C4" s="26"/>
      <c r="D4" s="44" t="s">
        <v>37</v>
      </c>
      <c r="E4" s="100" t="s">
        <v>38</v>
      </c>
      <c r="F4" s="101"/>
      <c r="G4" s="101"/>
      <c r="H4" s="101"/>
      <c r="I4" s="101"/>
      <c r="J4" s="101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285</v>
      </c>
      <c r="T5" s="78" t="s">
        <v>286</v>
      </c>
    </row>
    <row r="6" spans="1:26" ht="15.75" thickBot="1">
      <c r="A6" s="30" t="s">
        <v>98</v>
      </c>
      <c r="B6" s="30" t="s">
        <v>131</v>
      </c>
      <c r="C6" s="23"/>
      <c r="D6" s="52">
        <f ca="1">SUMIF(SharesElab!$B$2:$B$79,Det_RSD_share!$A6,SharesElab!C$2:C$79)+D15*Z8</f>
        <v>7.1732540303616879E-2</v>
      </c>
      <c r="E6" s="46">
        <f ca="1">IF($D6=0,"",MAX($D6*(1-$S$4)^($E$5-$D$5),S6))</f>
        <v>6.455928627325519E-2</v>
      </c>
      <c r="F6" s="46">
        <f ca="1">IF($D6=0,"",MAX($D6*(1-$S$4)^($F$5-$D$5),S6))</f>
        <v>5.8103357645929679E-2</v>
      </c>
      <c r="G6" s="46">
        <f ca="1">IF($D6=0,"",MAX($D6*(1-$S$4)^($G$5-$D$5),S6))</f>
        <v>3.4309451656345025E-2</v>
      </c>
      <c r="H6" s="46">
        <f ca="1">IF($D6=0,"",MAX($D6*(1-$S$4)^($H$5-$D$5),S6))</f>
        <v>2.0259388108555178E-2</v>
      </c>
      <c r="I6" s="46">
        <f ca="1">IF($D6=0,"",MAX($D6*(1-$S$4)^($I$5-$D$5),S6))</f>
        <v>2.4630686302901019E-3</v>
      </c>
      <c r="J6" s="46">
        <f ca="1">IF($D6=0,"",MAX($D6*(1-$S$4)^($J$5-$D$5),S6))</f>
        <v>2.9945164409764664E-4</v>
      </c>
      <c r="K6" s="23"/>
      <c r="L6" s="47">
        <f ca="1">IF($D6=0,"",MIN($D6*(1+$S$4)^($L$5-$D$5),T6))</f>
        <v>7.8905794333978568E-2</v>
      </c>
      <c r="M6" s="47">
        <f ca="1">IF($D6=0,"",MIN($D6*(1+$S$4)^($M$5-$D$5),T6))</f>
        <v>8.6796373767376436E-2</v>
      </c>
      <c r="N6" s="47">
        <f ca="1">IF($D6=0,"",MIN($D6*(1+$S$4)^($N$5-$D$5),T6))</f>
        <v>0.13978642791609749</v>
      </c>
      <c r="O6" s="47">
        <f ca="1">IF($D6=0,"",MIN($D6*(1+$S$4)^($O$5-$D$5),T6))</f>
        <v>0.22512744002315421</v>
      </c>
      <c r="P6" s="47">
        <f ca="1">IF($D6=0,"",MIN($D6*(1+$S$4)^($P$5-$D$5),T6))</f>
        <v>0.9</v>
      </c>
      <c r="Q6" s="47">
        <f ca="1">IF($D6=0,"",MIN($D6*(1+$S$4)^($Q$5-$D$5),T6))</f>
        <v>0.9</v>
      </c>
      <c r="S6" s="83">
        <v>0</v>
      </c>
      <c r="T6" s="83">
        <v>0.9</v>
      </c>
    </row>
    <row r="7" spans="1:26" ht="15.75" thickBot="1">
      <c r="A7" s="49" t="s">
        <v>99</v>
      </c>
      <c r="B7" s="49" t="s">
        <v>132</v>
      </c>
      <c r="C7" s="23"/>
      <c r="D7" s="52">
        <f ca="1">SUMIF(SharesElab!$B$2:$B$79,Det_RSD_share!$A7,SharesElab!C$2:C$79)</f>
        <v>0</v>
      </c>
      <c r="E7" s="46" t="str">
        <f t="shared" ref="E7:E18" ca="1" si="0">IF($D7=0,"",MAX($D7*(1-$S$4)^($E$5-$D$5),S7))</f>
        <v/>
      </c>
      <c r="F7" s="46" t="str">
        <f t="shared" ref="F7:F18" ca="1" si="1">IF($D7=0,"",MAX($D7*(1-$S$4)^($F$5-$D$5),S7))</f>
        <v/>
      </c>
      <c r="G7" s="46" t="str">
        <f t="shared" ref="G7:G18" ca="1" si="2">IF($D7=0,"",MAX($D7*(1-$S$4)^($G$5-$D$5),S7))</f>
        <v/>
      </c>
      <c r="H7" s="46" t="str">
        <f t="shared" ref="H7:H18" ca="1" si="3">IF($D7=0,"",MAX($D7*(1-$S$4)^($H$5-$D$5),S7))</f>
        <v/>
      </c>
      <c r="I7" s="46" t="str">
        <f t="shared" ref="I7:I18" ca="1" si="4">IF($D7=0,"",MAX($D7*(1-$S$4)^($I$5-$D$5),S7))</f>
        <v/>
      </c>
      <c r="J7" s="46" t="str">
        <f t="shared" ref="J7:J18" ca="1" si="5">IF($D7=0,"",MAX($D7*(1-$S$4)^($J$5-$D$5),S7))</f>
        <v/>
      </c>
      <c r="K7" s="23"/>
      <c r="L7" s="47" t="str">
        <f t="shared" ref="L7:L18" ca="1" si="6">IF($D7=0,"",MIN($D7*(1+$S$4)^($L$5-$D$5),T7))</f>
        <v/>
      </c>
      <c r="M7" s="47" t="str">
        <f t="shared" ref="M7:M18" ca="1" si="7">IF($D7=0,"",MIN($D7*(1+$S$4)^($M$5-$D$5),T7))</f>
        <v/>
      </c>
      <c r="N7" s="47" t="str">
        <f t="shared" ref="N7:N18" ca="1" si="8">IF($D7=0,"",MIN($D7*(1+$S$4)^($N$5-$D$5),T7))</f>
        <v/>
      </c>
      <c r="O7" s="47" t="str">
        <f t="shared" ref="O7:O18" ca="1" si="9">IF($D7=0,"",MIN($D7*(1+$S$4)^($O$5-$D$5),T7))</f>
        <v/>
      </c>
      <c r="P7" s="47" t="str">
        <f t="shared" ref="P7:P18" ca="1" si="10">IF($D7=0,"",MIN($D7*(1+$S$4)^($P$5-$D$5),T7))</f>
        <v/>
      </c>
      <c r="Q7" s="47" t="str">
        <f t="shared" ref="Q7:Q18" ca="1" si="11">IF($D7=0,"",MIN($D7*(1+$S$4)^($Q$5-$D$5),T7))</f>
        <v/>
      </c>
      <c r="S7" s="83">
        <v>0</v>
      </c>
      <c r="T7" s="83">
        <v>0.9</v>
      </c>
      <c r="Y7" s="102" t="s">
        <v>289</v>
      </c>
      <c r="Z7" s="102"/>
    </row>
    <row r="8" spans="1:26" ht="15.75" thickBot="1">
      <c r="A8" s="49" t="s">
        <v>100</v>
      </c>
      <c r="B8" s="49" t="s">
        <v>133</v>
      </c>
      <c r="C8" s="23"/>
      <c r="D8" s="52">
        <f ca="1">SUMIF(SharesElab!$B$2:$B$79,Det_RSD_share!$A8,SharesElab!C$2:C$79)</f>
        <v>0</v>
      </c>
      <c r="E8" s="46" t="str">
        <f t="shared" ca="1" si="0"/>
        <v/>
      </c>
      <c r="F8" s="46" t="str">
        <f t="shared" ca="1" si="1"/>
        <v/>
      </c>
      <c r="G8" s="46" t="str">
        <f t="shared" ca="1" si="2"/>
        <v/>
      </c>
      <c r="H8" s="46" t="str">
        <f t="shared" ca="1" si="3"/>
        <v/>
      </c>
      <c r="I8" s="46" t="str">
        <f t="shared" ca="1" si="4"/>
        <v/>
      </c>
      <c r="J8" s="46" t="str">
        <f t="shared" ca="1" si="5"/>
        <v/>
      </c>
      <c r="K8" s="23"/>
      <c r="L8" s="47" t="str">
        <f t="shared" ca="1" si="6"/>
        <v/>
      </c>
      <c r="M8" s="47" t="str">
        <f t="shared" ca="1" si="7"/>
        <v/>
      </c>
      <c r="N8" s="47" t="str">
        <f t="shared" ca="1" si="8"/>
        <v/>
      </c>
      <c r="O8" s="47" t="str">
        <f t="shared" ca="1" si="9"/>
        <v/>
      </c>
      <c r="P8" s="47" t="str">
        <f t="shared" ca="1" si="10"/>
        <v/>
      </c>
      <c r="Q8" s="47" t="str">
        <f t="shared" ca="1" si="11"/>
        <v/>
      </c>
      <c r="S8" s="83">
        <v>0</v>
      </c>
      <c r="T8" s="83">
        <v>0.9</v>
      </c>
      <c r="Y8" s="78" t="s">
        <v>287</v>
      </c>
      <c r="Z8" s="85">
        <v>0.19400000000000001</v>
      </c>
    </row>
    <row r="9" spans="1:26" ht="15.75" thickBot="1">
      <c r="A9" s="49" t="s">
        <v>101</v>
      </c>
      <c r="B9" s="49" t="s">
        <v>123</v>
      </c>
      <c r="C9" s="23"/>
      <c r="D9" s="52">
        <f ca="1">SUMIF(SharesElab!$B$2:$B$79,Det_RSD_share!$A9,SharesElab!C$2:C$79)</f>
        <v>2.7978454916244511E-2</v>
      </c>
      <c r="E9" s="46">
        <f t="shared" ca="1" si="0"/>
        <v>2.5180609424620061E-2</v>
      </c>
      <c r="F9" s="46">
        <f t="shared" ca="1" si="1"/>
        <v>2.2662548482158054E-2</v>
      </c>
      <c r="G9" s="46">
        <f t="shared" ca="1" si="2"/>
        <v>1.3382008253229513E-2</v>
      </c>
      <c r="H9" s="46">
        <f t="shared" ca="1" si="3"/>
        <v>7.9019420534494969E-3</v>
      </c>
      <c r="I9" s="46">
        <f t="shared" ca="1" si="4"/>
        <v>9.6069167962692424E-4</v>
      </c>
      <c r="J9" s="46">
        <f t="shared" ca="1" si="5"/>
        <v>1.1679768050203654E-4</v>
      </c>
      <c r="K9" s="23"/>
      <c r="L9" s="47">
        <f t="shared" ca="1" si="6"/>
        <v>3.0776300407868964E-2</v>
      </c>
      <c r="M9" s="47">
        <f t="shared" ca="1" si="7"/>
        <v>3.385393044865586E-2</v>
      </c>
      <c r="N9" s="47">
        <f t="shared" ca="1" si="8"/>
        <v>5.4522093526864782E-2</v>
      </c>
      <c r="O9" s="47">
        <f t="shared" ca="1" si="9"/>
        <v>8.7808376845951011E-2</v>
      </c>
      <c r="P9" s="47">
        <f t="shared" ca="1" si="10"/>
        <v>0.59073085078149945</v>
      </c>
      <c r="Q9" s="47">
        <f t="shared" ca="1" si="11"/>
        <v>0.9</v>
      </c>
      <c r="S9" s="83">
        <v>0</v>
      </c>
      <c r="T9" s="83">
        <v>0.9</v>
      </c>
      <c r="Y9" s="78" t="s">
        <v>288</v>
      </c>
      <c r="Z9" s="85">
        <v>0.74399999999999999</v>
      </c>
    </row>
    <row r="10" spans="1:26" ht="15.75" thickBot="1">
      <c r="A10" s="49" t="s">
        <v>102</v>
      </c>
      <c r="B10" s="49" t="s">
        <v>34</v>
      </c>
      <c r="C10" s="23"/>
      <c r="D10" s="52">
        <f ca="1">SUMIF(SharesElab!$B$2:$B$79,Det_RSD_share!$A10,SharesElab!C$2:C$79)</f>
        <v>2.3094971524848341E-2</v>
      </c>
      <c r="E10" s="46">
        <f t="shared" ca="1" si="0"/>
        <v>2.0785474372363506E-2</v>
      </c>
      <c r="F10" s="46">
        <f t="shared" ca="1" si="1"/>
        <v>1.8706926935127158E-2</v>
      </c>
      <c r="G10" s="46">
        <f t="shared" ca="1" si="2"/>
        <v>1.1046253285923237E-2</v>
      </c>
      <c r="H10" s="46">
        <f t="shared" ca="1" si="3"/>
        <v>6.5227021028048142E-3</v>
      </c>
      <c r="I10" s="46">
        <f t="shared" ca="1" si="4"/>
        <v>7.9300830054988163E-4</v>
      </c>
      <c r="J10" s="46">
        <f t="shared" ca="1" si="5"/>
        <v>9.6411296243407418E-5</v>
      </c>
      <c r="K10" s="23"/>
      <c r="L10" s="47">
        <f t="shared" ca="1" si="6"/>
        <v>2.5404468677333175E-2</v>
      </c>
      <c r="M10" s="47">
        <f t="shared" ca="1" si="7"/>
        <v>2.7944915545066496E-2</v>
      </c>
      <c r="N10" s="47">
        <f t="shared" ca="1" si="8"/>
        <v>4.5005565934485063E-2</v>
      </c>
      <c r="O10" s="47">
        <f t="shared" ca="1" si="9"/>
        <v>7.2481913993147559E-2</v>
      </c>
      <c r="P10" s="47">
        <f t="shared" ca="1" si="10"/>
        <v>0.48762207271592334</v>
      </c>
      <c r="Q10" s="47">
        <f t="shared" ca="1" si="11"/>
        <v>0.9</v>
      </c>
      <c r="S10" s="83">
        <v>0</v>
      </c>
      <c r="T10" s="83">
        <v>0.9</v>
      </c>
      <c r="Y10" s="78" t="s">
        <v>291</v>
      </c>
      <c r="Z10" s="85">
        <v>6.2E-2</v>
      </c>
    </row>
    <row r="11" spans="1:26" ht="15.75" thickBot="1">
      <c r="A11" s="49" t="s">
        <v>103</v>
      </c>
      <c r="B11" s="49" t="s">
        <v>34</v>
      </c>
      <c r="C11" s="23"/>
      <c r="D11" s="52">
        <f ca="1">SUMIF(SharesElab!$B$2:$B$79,Det_RSD_share!$A11,SharesElab!C$2:C$79)</f>
        <v>2.2330911814760747E-2</v>
      </c>
      <c r="E11" s="46">
        <f t="shared" ca="1" si="0"/>
        <v>2.0097820633284674E-2</v>
      </c>
      <c r="F11" s="46">
        <f t="shared" ca="1" si="1"/>
        <v>1.8088038569956204E-2</v>
      </c>
      <c r="G11" s="46">
        <f t="shared" ca="1" si="2"/>
        <v>1.0680805895173442E-2</v>
      </c>
      <c r="H11" s="46">
        <f t="shared" ca="1" si="3"/>
        <v>6.3069090730409677E-3</v>
      </c>
      <c r="I11" s="46">
        <f t="shared" ca="1" si="4"/>
        <v>7.6677290590723007E-4</v>
      </c>
      <c r="J11" s="46">
        <f t="shared" ca="1" si="5"/>
        <v>9.3221684730890485E-5</v>
      </c>
      <c r="K11" s="23"/>
      <c r="L11" s="47">
        <f t="shared" ca="1" si="6"/>
        <v>2.4564002996236824E-2</v>
      </c>
      <c r="M11" s="47">
        <f t="shared" ca="1" si="7"/>
        <v>2.7020403295860508E-2</v>
      </c>
      <c r="N11" s="47">
        <f t="shared" ca="1" si="8"/>
        <v>4.3516629712016329E-2</v>
      </c>
      <c r="O11" s="47">
        <f t="shared" ca="1" si="9"/>
        <v>7.0083967317499427E-2</v>
      </c>
      <c r="P11" s="47">
        <f t="shared" ca="1" si="10"/>
        <v>0.47148988657701507</v>
      </c>
      <c r="Q11" s="47">
        <f t="shared" ca="1" si="11"/>
        <v>0.9</v>
      </c>
      <c r="S11" s="92">
        <f>S10</f>
        <v>0</v>
      </c>
      <c r="T11" s="92">
        <f>T10</f>
        <v>0.9</v>
      </c>
    </row>
    <row r="12" spans="1:26" ht="15.75" thickBot="1">
      <c r="A12" s="49" t="s">
        <v>104</v>
      </c>
      <c r="B12" s="49" t="s">
        <v>124</v>
      </c>
      <c r="C12" s="23"/>
      <c r="D12" s="52">
        <f ca="1">SUMIF(SharesElab!$B$2:$B$79,Det_RSD_share!$A12,SharesElab!C$2:C$79)</f>
        <v>0.6133020218615729</v>
      </c>
      <c r="E12" s="46">
        <f t="shared" ca="1" si="0"/>
        <v>0.55197181967541564</v>
      </c>
      <c r="F12" s="46">
        <f t="shared" ca="1" si="1"/>
        <v>0.49677463770787406</v>
      </c>
      <c r="G12" s="46">
        <f t="shared" ca="1" si="2"/>
        <v>0.29334045582012264</v>
      </c>
      <c r="H12" s="46">
        <f t="shared" ca="1" si="3"/>
        <v>0.17321460575722428</v>
      </c>
      <c r="I12" s="46">
        <f t="shared" ca="1" si="4"/>
        <v>2.1058852294187708E-2</v>
      </c>
      <c r="J12" s="46">
        <f t="shared" ca="1" si="5"/>
        <v>2.5602648114442794E-3</v>
      </c>
      <c r="K12" s="23"/>
      <c r="L12" s="47">
        <f t="shared" ca="1" si="6"/>
        <v>0.67463222404773027</v>
      </c>
      <c r="M12" s="47">
        <f t="shared" ca="1" si="7"/>
        <v>0.74209544645250336</v>
      </c>
      <c r="N12" s="47">
        <f t="shared" ca="1" si="8"/>
        <v>0.9</v>
      </c>
      <c r="O12" s="47">
        <f t="shared" ca="1" si="9"/>
        <v>0.9</v>
      </c>
      <c r="P12" s="47">
        <f t="shared" ca="1" si="10"/>
        <v>0.9</v>
      </c>
      <c r="Q12" s="47">
        <f t="shared" ca="1" si="11"/>
        <v>0.9</v>
      </c>
      <c r="S12" s="83">
        <v>0</v>
      </c>
      <c r="T12" s="83">
        <v>0.9</v>
      </c>
    </row>
    <row r="13" spans="1:26" ht="15.75" thickBot="1">
      <c r="A13" s="49" t="s">
        <v>105</v>
      </c>
      <c r="B13" s="49" t="s">
        <v>125</v>
      </c>
      <c r="C13" s="23"/>
      <c r="D13" s="52">
        <f ca="1">SUMIF(SharesElab!$B$2:$B$79,Det_RSD_share!$A13,SharesElab!C$2:C$79)</f>
        <v>0.10995967190484286</v>
      </c>
      <c r="E13" s="46">
        <f t="shared" ca="1" si="0"/>
        <v>9.8963704714358572E-2</v>
      </c>
      <c r="F13" s="46">
        <f t="shared" ca="1" si="1"/>
        <v>8.9067334242922722E-2</v>
      </c>
      <c r="G13" s="46">
        <f t="shared" ca="1" si="2"/>
        <v>5.2593370197103452E-2</v>
      </c>
      <c r="H13" s="46">
        <f t="shared" ca="1" si="3"/>
        <v>3.1055859167687626E-2</v>
      </c>
      <c r="I13" s="46">
        <f t="shared" ca="1" si="4"/>
        <v>3.7756674630433267E-3</v>
      </c>
      <c r="J13" s="46">
        <f t="shared" ca="1" si="5"/>
        <v>4.5903301900327006E-4</v>
      </c>
      <c r="K13" s="23"/>
      <c r="L13" s="47">
        <f t="shared" ca="1" si="6"/>
        <v>0.12095563909532715</v>
      </c>
      <c r="M13" s="47">
        <f t="shared" ca="1" si="7"/>
        <v>0.1330512030048599</v>
      </c>
      <c r="N13" s="47">
        <f t="shared" ca="1" si="8"/>
        <v>0.214280292951357</v>
      </c>
      <c r="O13" s="47">
        <f t="shared" ca="1" si="9"/>
        <v>0.34510055460109001</v>
      </c>
      <c r="P13" s="47">
        <f t="shared" ca="1" si="10"/>
        <v>0.9</v>
      </c>
      <c r="Q13" s="47">
        <f t="shared" ca="1" si="11"/>
        <v>0.9</v>
      </c>
      <c r="S13" s="83">
        <v>0</v>
      </c>
      <c r="T13" s="83">
        <v>0.9</v>
      </c>
    </row>
    <row r="14" spans="1:26" ht="15.75" thickBot="1">
      <c r="A14" s="49" t="s">
        <v>106</v>
      </c>
      <c r="B14" s="49" t="s">
        <v>126</v>
      </c>
      <c r="C14" s="23"/>
      <c r="D14" s="52">
        <f ca="1">SUMIF(SharesElab!$B$2:$B$79,Det_RSD_share!$A14,SharesElab!C$2:C$79)+D15*Z9</f>
        <v>8.531081703586646E-2</v>
      </c>
      <c r="E14" s="46">
        <f t="shared" ca="1" si="0"/>
        <v>7.6779735332279817E-2</v>
      </c>
      <c r="F14" s="46">
        <f t="shared" ca="1" si="1"/>
        <v>6.9101761799051836E-2</v>
      </c>
      <c r="G14" s="46">
        <f t="shared" ca="1" si="2"/>
        <v>4.0803899324722129E-2</v>
      </c>
      <c r="H14" s="46">
        <f t="shared" ca="1" si="3"/>
        <v>2.4094294512255178E-2</v>
      </c>
      <c r="I14" s="46">
        <f t="shared" ca="1" si="4"/>
        <v>2.9293037215198997E-3</v>
      </c>
      <c r="J14" s="46">
        <f t="shared" ca="1" si="5"/>
        <v>3.5613494674209436E-4</v>
      </c>
      <c r="K14" s="23"/>
      <c r="L14" s="47">
        <f t="shared" ca="1" si="6"/>
        <v>9.3841898739453117E-2</v>
      </c>
      <c r="M14" s="47">
        <f t="shared" ca="1" si="7"/>
        <v>0.10322608861339844</v>
      </c>
      <c r="N14" s="47">
        <f t="shared" ca="1" si="8"/>
        <v>0.16624664797276439</v>
      </c>
      <c r="O14" s="47">
        <f t="shared" ca="1" si="9"/>
        <v>0.26774188902661683</v>
      </c>
      <c r="P14" s="47">
        <f t="shared" ca="1" si="10"/>
        <v>0.9</v>
      </c>
      <c r="Q14" s="47">
        <f t="shared" ca="1" si="11"/>
        <v>0.9</v>
      </c>
      <c r="S14" s="83">
        <v>0</v>
      </c>
      <c r="T14" s="83">
        <v>0.9</v>
      </c>
    </row>
    <row r="15" spans="1:26" ht="15.75" thickBot="1">
      <c r="A15" s="49" t="s">
        <v>107</v>
      </c>
      <c r="B15" s="49" t="s">
        <v>127</v>
      </c>
      <c r="C15" s="23"/>
      <c r="D15" s="52">
        <f ca="1">SUMIF(SharesElab!$B$2:$B$79,Det_RSD_share!$A15,SharesElab!C$2:C$79)</f>
        <v>0.10764793804810095</v>
      </c>
      <c r="E15" s="46">
        <f t="shared" ca="1" si="0"/>
        <v>9.6883144243290864E-2</v>
      </c>
      <c r="F15" s="46">
        <f t="shared" ca="1" si="1"/>
        <v>8.7194829818961775E-2</v>
      </c>
      <c r="G15" s="46">
        <f t="shared" ca="1" si="2"/>
        <v>5.1487675059798753E-2</v>
      </c>
      <c r="H15" s="46">
        <f t="shared" ca="1" si="3"/>
        <v>3.0402957246060573E-2</v>
      </c>
      <c r="I15" s="46">
        <f t="shared" ca="1" si="4"/>
        <v>3.6962898316361555E-3</v>
      </c>
      <c r="J15" s="46">
        <f t="shared" ca="1" si="5"/>
        <v>4.4938255212746285E-4</v>
      </c>
      <c r="K15" s="23"/>
      <c r="L15" s="47">
        <f t="shared" ca="1" si="6"/>
        <v>0.11841273185291105</v>
      </c>
      <c r="M15" s="47">
        <f t="shared" ca="1" si="7"/>
        <v>0.13025400503820217</v>
      </c>
      <c r="N15" s="47">
        <f t="shared" ca="1" si="8"/>
        <v>0.20977537765407508</v>
      </c>
      <c r="O15" s="47">
        <f t="shared" ca="1" si="9"/>
        <v>0.33784534346566453</v>
      </c>
      <c r="P15" s="47">
        <f t="shared" ca="1" si="10"/>
        <v>0.9</v>
      </c>
      <c r="Q15" s="47">
        <f t="shared" ca="1" si="11"/>
        <v>0.9</v>
      </c>
      <c r="S15" s="83">
        <v>0</v>
      </c>
      <c r="T15" s="83">
        <v>0.9</v>
      </c>
    </row>
    <row r="16" spans="1:26" ht="15.75" thickBot="1">
      <c r="A16" s="49" t="s">
        <v>108</v>
      </c>
      <c r="B16" s="49" t="s">
        <v>128</v>
      </c>
      <c r="C16" s="23"/>
      <c r="D16" s="52">
        <f ca="1">SUMIF(SharesElab!$B$2:$B$79,Det_RSD_share!$A16,SharesElab!C$2:C$79)+D15*Z10</f>
        <v>1.523055726332744E-2</v>
      </c>
      <c r="E16" s="46">
        <f t="shared" ca="1" si="0"/>
        <v>1.3707501536994696E-2</v>
      </c>
      <c r="F16" s="46">
        <f t="shared" ca="1" si="1"/>
        <v>1.2336751383295227E-2</v>
      </c>
      <c r="G16" s="46">
        <f t="shared" ca="1" si="2"/>
        <v>7.2847283243220005E-3</v>
      </c>
      <c r="H16" s="46">
        <f t="shared" ca="1" si="3"/>
        <v>4.3015592282288993E-3</v>
      </c>
      <c r="I16" s="46">
        <f t="shared" ca="1" si="4"/>
        <v>5.2296918049126123E-4</v>
      </c>
      <c r="J16" s="46">
        <f t="shared" ca="1" si="5"/>
        <v>6.3580843418099221E-5</v>
      </c>
      <c r="K16" s="23"/>
      <c r="L16" s="47">
        <f t="shared" ca="1" si="6"/>
        <v>1.6753612989660185E-2</v>
      </c>
      <c r="M16" s="47">
        <f t="shared" ca="1" si="7"/>
        <v>1.8428974288626207E-2</v>
      </c>
      <c r="N16" s="47">
        <f t="shared" ca="1" si="8"/>
        <v>2.9680047381575404E-2</v>
      </c>
      <c r="O16" s="47">
        <f t="shared" ca="1" si="9"/>
        <v>4.7800013108501016E-2</v>
      </c>
      <c r="P16" s="47">
        <f t="shared" ca="1" si="10"/>
        <v>0.32157458576520404</v>
      </c>
      <c r="Q16" s="47">
        <f t="shared" ca="1" si="11"/>
        <v>0.9</v>
      </c>
      <c r="S16" s="83">
        <v>0</v>
      </c>
      <c r="T16" s="83">
        <v>0.9</v>
      </c>
    </row>
    <row r="17" spans="1:22" ht="15.75" thickBot="1">
      <c r="A17" s="49" t="s">
        <v>109</v>
      </c>
      <c r="B17" s="49" t="s">
        <v>129</v>
      </c>
      <c r="C17" s="23"/>
      <c r="D17" s="52">
        <f ca="1">SUMIF(SharesElab!$B$2:$B$79,Det_RSD_share!$A17,SharesElab!C$2:C$79)</f>
        <v>2.5729364575056745E-3</v>
      </c>
      <c r="E17" s="46">
        <f t="shared" ca="1" si="0"/>
        <v>2.3156428117551073E-3</v>
      </c>
      <c r="F17" s="46">
        <f t="shared" ca="1" si="1"/>
        <v>2.0840785305795964E-3</v>
      </c>
      <c r="G17" s="46">
        <f t="shared" ca="1" si="2"/>
        <v>1.2306275315219462E-3</v>
      </c>
      <c r="H17" s="46">
        <f t="shared" ca="1" si="3"/>
        <v>7.2667325108839427E-4</v>
      </c>
      <c r="I17" s="46">
        <f t="shared" ca="1" si="4"/>
        <v>8.8346502847779811E-5</v>
      </c>
      <c r="J17" s="46">
        <f t="shared" ca="1" si="5"/>
        <v>1.0740872261009283E-5</v>
      </c>
      <c r="K17" s="23"/>
      <c r="L17" s="47">
        <f t="shared" ca="1" si="6"/>
        <v>2.8302301032562421E-3</v>
      </c>
      <c r="M17" s="47">
        <f t="shared" ca="1" si="7"/>
        <v>3.1132531135818664E-3</v>
      </c>
      <c r="N17" s="47">
        <f t="shared" ca="1" si="8"/>
        <v>5.0139252719547346E-3</v>
      </c>
      <c r="O17" s="47">
        <f t="shared" ca="1" si="9"/>
        <v>8.0749767897358212E-3</v>
      </c>
      <c r="P17" s="47">
        <f t="shared" ca="1" si="10"/>
        <v>5.4324405943753207E-2</v>
      </c>
      <c r="Q17" s="47">
        <f t="shared" ca="1" si="11"/>
        <v>0.25</v>
      </c>
      <c r="S17" s="83">
        <v>0</v>
      </c>
      <c r="T17" s="83">
        <v>0.25</v>
      </c>
      <c r="V17" s="78" t="s">
        <v>290</v>
      </c>
    </row>
    <row r="18" spans="1:22" ht="15">
      <c r="A18" s="49" t="s">
        <v>110</v>
      </c>
      <c r="B18" s="49" t="s">
        <v>130</v>
      </c>
      <c r="C18" s="23"/>
      <c r="D18" s="52">
        <f ca="1">SUMIF(SharesElab!$B$2:$B$79,Det_RSD_share!$A18,SharesElab!C$2:C$79)</f>
        <v>2.8487116917414235E-2</v>
      </c>
      <c r="E18" s="46">
        <f t="shared" ca="1" si="0"/>
        <v>2.5638405225672813E-2</v>
      </c>
      <c r="F18" s="46">
        <f t="shared" ca="1" si="1"/>
        <v>2.3074564703105531E-2</v>
      </c>
      <c r="G18" s="46">
        <f t="shared" ca="1" si="2"/>
        <v>1.3625299711536788E-2</v>
      </c>
      <c r="H18" s="46">
        <f t="shared" ca="1" si="3"/>
        <v>8.0456032266653602E-3</v>
      </c>
      <c r="I18" s="46">
        <f t="shared" ca="1" si="4"/>
        <v>9.7815752446106519E-4</v>
      </c>
      <c r="J18" s="46">
        <f t="shared" ca="1" si="5"/>
        <v>1.1892111948656938E-4</v>
      </c>
      <c r="K18" s="23"/>
      <c r="L18" s="47">
        <f t="shared" ca="1" si="6"/>
        <v>3.133582860915566E-2</v>
      </c>
      <c r="M18" s="47">
        <f t="shared" ca="1" si="7"/>
        <v>3.446941147007123E-2</v>
      </c>
      <c r="N18" s="47">
        <f t="shared" ca="1" si="8"/>
        <v>5.5513331866664441E-2</v>
      </c>
      <c r="O18" s="47">
        <f t="shared" ca="1" si="9"/>
        <v>8.9404776104581765E-2</v>
      </c>
      <c r="P18" s="47">
        <f t="shared" ca="1" si="10"/>
        <v>0.6014706267130413</v>
      </c>
      <c r="Q18" s="47">
        <f t="shared" ca="1" si="11"/>
        <v>0.9</v>
      </c>
      <c r="S18" s="83">
        <v>0</v>
      </c>
      <c r="T18" s="83">
        <v>0.9</v>
      </c>
      <c r="V18" s="84">
        <f ca="1">SUM(D6:D18)-D15</f>
        <v>1</v>
      </c>
    </row>
    <row r="19" spans="1:22" ht="15">
      <c r="A19" s="43" t="s">
        <v>31</v>
      </c>
      <c r="B19" s="43"/>
      <c r="C19" s="23"/>
      <c r="D19" s="44" t="s">
        <v>37</v>
      </c>
      <c r="E19" s="101" t="s">
        <v>38</v>
      </c>
      <c r="F19" s="101"/>
      <c r="G19" s="101"/>
      <c r="H19" s="101"/>
      <c r="I19" s="101"/>
      <c r="J19" s="51"/>
      <c r="K19" s="23"/>
      <c r="L19" s="101" t="s">
        <v>39</v>
      </c>
      <c r="M19" s="101"/>
      <c r="N19" s="101"/>
      <c r="O19" s="101"/>
      <c r="P19" s="10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8" t="s">
        <v>285</v>
      </c>
      <c r="T20" s="78" t="s">
        <v>286</v>
      </c>
    </row>
    <row r="21" spans="1:22" ht="15.75" thickBot="1">
      <c r="A21" s="30" t="s">
        <v>111</v>
      </c>
      <c r="B21" s="30" t="s">
        <v>131</v>
      </c>
      <c r="C21" s="23"/>
      <c r="D21" s="45">
        <f ca="1">SUMIF(SharesElab!$B$2:$B$79,Det_RSD_share!$A21,SharesElab!C$2:C$79)+D30*Z8</f>
        <v>1.1208748043708262E-2</v>
      </c>
      <c r="E21" s="46">
        <f ca="1">IF($D21=0,"",MAX($D21*(1-$S$4)^($E$5-$D$5),S21))</f>
        <v>1.0087873239337436E-2</v>
      </c>
      <c r="F21" s="46">
        <f ca="1">IF($D21=0,"",MAX($D21*(1-$S$4)^($F$5-$D$5),S21))</f>
        <v>9.0790859154036927E-3</v>
      </c>
      <c r="G21" s="46">
        <f ca="1">IF($D21=0,"",MAX($D21*(1-$S$4)^($G$5-$D$5),S21))</f>
        <v>5.3611094421867275E-3</v>
      </c>
      <c r="H21" s="46">
        <f ca="1">IF($D21=0,"",MAX($D21*(1-$S$4)^($H$5-$D$5),S21))</f>
        <v>3.1656815145168419E-3</v>
      </c>
      <c r="I21" s="46">
        <f ca="1">IF($D21=0,"",MAX($D21*(1-$S$4)^($I$5-$D$5),S21))</f>
        <v>3.8487296803416468E-4</v>
      </c>
      <c r="J21" s="46">
        <f ca="1">IF($D21=0,"",MAX($D21*(1-$S$4)^($J$5-$D$5),S21))</f>
        <v>4.6791567895936907E-5</v>
      </c>
      <c r="K21" s="23"/>
      <c r="L21" s="47">
        <f ca="1">IF($D21=0,"",MIN($D21*(1+$S$4)^($L$5-$D$5),T21))</f>
        <v>1.232962284807909E-2</v>
      </c>
      <c r="M21" s="47">
        <f ca="1">IF($D21=0,"",MIN($D21*(1+$S$4)^($M$5-$D$5),T21))</f>
        <v>1.3562585132886999E-2</v>
      </c>
      <c r="N21" s="47">
        <f ca="1">IF($D21=0,"",MIN($D21*(1+$S$4)^($N$5-$D$5),T21))</f>
        <v>2.1842678982365853E-2</v>
      </c>
      <c r="O21" s="47">
        <f ca="1">IF($D21=0,"",MIN($D21*(1+$S$4)^($O$5-$D$5),T21))</f>
        <v>3.5177852927890031E-2</v>
      </c>
      <c r="P21" s="47">
        <f ca="1">IF($D21=0,"",MIN($D21*(1+$S$4)^($P$5-$D$5),T21))</f>
        <v>0.23665900378976393</v>
      </c>
      <c r="Q21" s="47">
        <f ca="1">IF($D21=0,"",MIN($D21*(1+$S$4)^($Q$5-$D$5),T21))</f>
        <v>0.9</v>
      </c>
      <c r="S21" s="83">
        <v>0</v>
      </c>
      <c r="T21" s="83">
        <v>0.9</v>
      </c>
    </row>
    <row r="22" spans="1:22" ht="15.75" thickBot="1">
      <c r="A22" s="49" t="s">
        <v>112</v>
      </c>
      <c r="B22" s="49" t="s">
        <v>132</v>
      </c>
      <c r="C22" s="23"/>
      <c r="D22" s="45">
        <f ca="1">SUMIF(SharesElab!$B$2:$B$79,Det_RSD_share!$A22,SharesElab!C$2:C$79)</f>
        <v>5.5477809983672688E-6</v>
      </c>
      <c r="E22" s="46">
        <f t="shared" ref="E22:E33" ca="1" si="12">IF($D22=0,"",MAX($D22*(1-$S$4)^($E$5-$D$5),S22))</f>
        <v>4.9930028985305421E-6</v>
      </c>
      <c r="F22" s="46">
        <f t="shared" ref="F22:F33" ca="1" si="13">IF($D22=0,"",MAX($D22*(1-$S$4)^($F$5-$D$5),S22))</f>
        <v>4.4937026086774883E-6</v>
      </c>
      <c r="G22" s="46">
        <f t="shared" ref="G22:G33" ca="1" si="14">IF($D22=0,"",MAX($D22*(1-$S$4)^($G$5-$D$5),S22))</f>
        <v>2.6534864533979704E-6</v>
      </c>
      <c r="H22" s="46">
        <f t="shared" ref="H22:H33" ca="1" si="15">IF($D22=0,"",MAX($D22*(1-$S$4)^($H$5-$D$5),S22))</f>
        <v>1.566857215866968E-6</v>
      </c>
      <c r="I22" s="46">
        <f t="shared" ref="I22:I33" ca="1" si="16">IF($D22=0,"",MAX($D22*(1-$S$4)^($I$5-$D$5),S22))</f>
        <v>1.9049325852619962E-7</v>
      </c>
      <c r="J22" s="46">
        <f t="shared" ref="J22:J33" ca="1" si="17">IF($D22=0,"",MAX($D22*(1-$S$4)^($J$5-$D$5),S22))</f>
        <v>2.3159533093671812E-8</v>
      </c>
      <c r="K22" s="23"/>
      <c r="L22" s="47">
        <f t="shared" ref="L22:L33" ca="1" si="18">IF($D22=0,"",MIN($D22*(1+$S$4)^($L$5-$D$5),T22))</f>
        <v>6.1025590982039963E-6</v>
      </c>
      <c r="M22" s="47">
        <f t="shared" ref="M22:M33" ca="1" si="19">IF($D22=0,"",MIN($D22*(1+$S$4)^($M$5-$D$5),T22))</f>
        <v>6.712815008024396E-6</v>
      </c>
      <c r="N22" s="47">
        <f t="shared" ref="N22:N33" ca="1" si="20">IF($D22=0,"",MIN($D22*(1+$S$4)^($N$5-$D$5),T22))</f>
        <v>1.0811055698573375E-5</v>
      </c>
      <c r="O22" s="47">
        <f t="shared" ref="O22:O33" ca="1" si="21">IF($D22=0,"",MIN($D22*(1+$S$4)^($O$5-$D$5),T22))</f>
        <v>1.7411313313109411E-5</v>
      </c>
      <c r="P22" s="47">
        <f t="shared" ref="P22:P33" ca="1" si="22">IF($D22=0,"",MIN($D22*(1+$S$4)^($P$5-$D$5),T22))</f>
        <v>1.1713460943163586E-4</v>
      </c>
      <c r="Q22" s="47">
        <f t="shared" ref="Q22:Q33" ca="1" si="23">IF($D22=0,"",MIN($D22*(1+$S$4)^($Q$5-$D$5),T22))</f>
        <v>7.8802307901560537E-4</v>
      </c>
      <c r="S22" s="83">
        <v>0</v>
      </c>
      <c r="T22" s="83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 ca="1">SUMIF(SharesElab!$B$2:$B$79,Det_RSD_share!$A23,SharesElab!C$2:C$79)</f>
        <v>6.2841748657172926E-6</v>
      </c>
      <c r="E23" s="46">
        <f t="shared" ca="1" si="12"/>
        <v>5.6557573791455632E-6</v>
      </c>
      <c r="F23" s="46">
        <f t="shared" ca="1" si="13"/>
        <v>5.0901816412310077E-6</v>
      </c>
      <c r="G23" s="46">
        <f t="shared" ca="1" si="14"/>
        <v>3.0057013573304983E-6</v>
      </c>
      <c r="H23" s="46">
        <f t="shared" ca="1" si="15"/>
        <v>1.7748365944900864E-6</v>
      </c>
      <c r="I23" s="46">
        <f t="shared" ca="1" si="16"/>
        <v>2.1577869560302374E-7</v>
      </c>
      <c r="J23" s="46">
        <f t="shared" ca="1" si="17"/>
        <v>2.6233651943332437E-8</v>
      </c>
      <c r="K23" s="23"/>
      <c r="L23" s="47">
        <f t="shared" ca="1" si="18"/>
        <v>6.9125923522890228E-6</v>
      </c>
      <c r="M23" s="47">
        <f t="shared" ca="1" si="19"/>
        <v>7.6038515875179251E-6</v>
      </c>
      <c r="N23" s="47">
        <f t="shared" ca="1" si="20"/>
        <v>1.22460790202135E-5</v>
      </c>
      <c r="O23" s="47">
        <f t="shared" ca="1" si="21"/>
        <v>1.9722432722844046E-5</v>
      </c>
      <c r="P23" s="47">
        <f t="shared" ca="1" si="22"/>
        <v>1.3268266514351106E-4</v>
      </c>
      <c r="Q23" s="47">
        <f t="shared" ca="1" si="23"/>
        <v>8.9262262302935752E-4</v>
      </c>
      <c r="S23" s="83">
        <v>0</v>
      </c>
      <c r="T23" s="83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 ca="1">SUMIF(SharesElab!$B$2:$B$79,Det_RSD_share!$A24,SharesElab!C$2:C$79)</f>
        <v>2.4610482523625958E-2</v>
      </c>
      <c r="E24" s="46">
        <f t="shared" ca="1" si="12"/>
        <v>2.2149434271263362E-2</v>
      </c>
      <c r="F24" s="46">
        <f t="shared" ca="1" si="13"/>
        <v>1.9934490844137027E-2</v>
      </c>
      <c r="G24" s="46">
        <f t="shared" ca="1" si="14"/>
        <v>1.1771117498554477E-2</v>
      </c>
      <c r="H24" s="46">
        <f t="shared" ca="1" si="15"/>
        <v>6.9507271717214342E-3</v>
      </c>
      <c r="I24" s="46">
        <f t="shared" ca="1" si="16"/>
        <v>8.4504615650966223E-4</v>
      </c>
      <c r="J24" s="46">
        <f t="shared" ca="1" si="17"/>
        <v>1.0273788468306346E-4</v>
      </c>
      <c r="K24" s="23"/>
      <c r="L24" s="47">
        <f t="shared" ca="1" si="18"/>
        <v>2.7071530775988555E-2</v>
      </c>
      <c r="M24" s="47">
        <f t="shared" ca="1" si="19"/>
        <v>2.9778683853587413E-2</v>
      </c>
      <c r="N24" s="47">
        <f t="shared" ca="1" si="20"/>
        <v>4.7958868133041087E-2</v>
      </c>
      <c r="O24" s="47">
        <f t="shared" ca="1" si="21"/>
        <v>7.723823671694402E-2</v>
      </c>
      <c r="P24" s="47">
        <f t="shared" ca="1" si="22"/>
        <v>0.51962023359924026</v>
      </c>
      <c r="Q24" s="47">
        <f t="shared" ca="1" si="23"/>
        <v>0.9</v>
      </c>
      <c r="S24" s="83">
        <v>0</v>
      </c>
      <c r="T24" s="83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 ca="1">SUMIF(SharesElab!$B$2:$B$79,Det_RSD_share!$A25,SharesElab!C$2:C$79)</f>
        <v>2.0507843920179066E-2</v>
      </c>
      <c r="E25" s="46">
        <f t="shared" ca="1" si="12"/>
        <v>1.8457059528161159E-2</v>
      </c>
      <c r="F25" s="46">
        <f t="shared" ca="1" si="13"/>
        <v>1.6611353575345045E-2</v>
      </c>
      <c r="G25" s="46">
        <f t="shared" ca="1" si="14"/>
        <v>9.8088381727054978E-3</v>
      </c>
      <c r="H25" s="46">
        <f t="shared" ca="1" si="15"/>
        <v>5.7920208526008711E-3</v>
      </c>
      <c r="I25" s="46">
        <f t="shared" ca="1" si="16"/>
        <v>7.0417451857803144E-4</v>
      </c>
      <c r="J25" s="46">
        <f t="shared" ca="1" si="17"/>
        <v>8.5611182216641831E-5</v>
      </c>
      <c r="K25" s="23"/>
      <c r="L25" s="47">
        <f t="shared" ca="1" si="18"/>
        <v>2.2558628312196974E-2</v>
      </c>
      <c r="M25" s="47">
        <f t="shared" ca="1" si="19"/>
        <v>2.4814491143416675E-2</v>
      </c>
      <c r="N25" s="47">
        <f t="shared" ca="1" si="20"/>
        <v>3.9963986131384008E-2</v>
      </c>
      <c r="O25" s="47">
        <f t="shared" ca="1" si="21"/>
        <v>6.4362399304455267E-2</v>
      </c>
      <c r="P25" s="47">
        <f t="shared" ca="1" si="22"/>
        <v>0.43299803805919745</v>
      </c>
      <c r="Q25" s="47">
        <f t="shared" ca="1" si="23"/>
        <v>0.9</v>
      </c>
      <c r="S25" s="83">
        <v>0</v>
      </c>
      <c r="T25" s="83">
        <v>0.9</v>
      </c>
    </row>
    <row r="26" spans="1:22" ht="15.75" thickBot="1">
      <c r="A26" s="49" t="s">
        <v>116</v>
      </c>
      <c r="B26" s="49" t="s">
        <v>34</v>
      </c>
      <c r="C26" s="23"/>
      <c r="D26" s="45">
        <f ca="1">SUMIF(SharesElab!$B$2:$B$79,Det_RSD_share!$A26,SharesElab!C$2:C$79)</f>
        <v>6.5160008206653852E-2</v>
      </c>
      <c r="E26" s="46">
        <f t="shared" ca="1" si="12"/>
        <v>5.8644007385988468E-2</v>
      </c>
      <c r="F26" s="46">
        <f t="shared" ca="1" si="13"/>
        <v>5.2779606647389621E-2</v>
      </c>
      <c r="G26" s="46">
        <f t="shared" ca="1" si="14"/>
        <v>3.1165829929217105E-2</v>
      </c>
      <c r="H26" s="46">
        <f t="shared" ca="1" si="15"/>
        <v>1.8403110914903414E-2</v>
      </c>
      <c r="I26" s="46">
        <f t="shared" ca="1" si="16"/>
        <v>2.2373886590931502E-3</v>
      </c>
      <c r="J26" s="46">
        <f t="shared" ca="1" si="17"/>
        <v>2.7201422819142518E-4</v>
      </c>
      <c r="K26" s="23"/>
      <c r="L26" s="47">
        <f t="shared" ca="1" si="18"/>
        <v>7.1676009027319243E-2</v>
      </c>
      <c r="M26" s="47">
        <f t="shared" ca="1" si="19"/>
        <v>7.884360993005117E-2</v>
      </c>
      <c r="N26" s="47">
        <f t="shared" ca="1" si="20"/>
        <v>0.12697842222844677</v>
      </c>
      <c r="O26" s="47">
        <f t="shared" ca="1" si="21"/>
        <v>0.20450001878313587</v>
      </c>
      <c r="P26" s="47">
        <f t="shared" ca="1" si="22"/>
        <v>0.9</v>
      </c>
      <c r="Q26" s="47">
        <f t="shared" ca="1" si="23"/>
        <v>0.9</v>
      </c>
      <c r="S26" s="92">
        <f>S25</f>
        <v>0</v>
      </c>
      <c r="T26" s="92">
        <f>T25</f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 ca="1">SUMIF(SharesElab!$B$2:$B$79,Det_RSD_share!$A27,SharesElab!C$2:C$79)</f>
        <v>0.64273004625068564</v>
      </c>
      <c r="E27" s="46">
        <f t="shared" ca="1" si="12"/>
        <v>0.57845704162561706</v>
      </c>
      <c r="F27" s="46">
        <f t="shared" ca="1" si="13"/>
        <v>0.52061133746305543</v>
      </c>
      <c r="G27" s="46">
        <f t="shared" ca="1" si="14"/>
        <v>0.30741578865855967</v>
      </c>
      <c r="H27" s="46">
        <f t="shared" ca="1" si="15"/>
        <v>0.18152594904499295</v>
      </c>
      <c r="I27" s="46">
        <f t="shared" ca="1" si="16"/>
        <v>2.2069317606268408E-2</v>
      </c>
      <c r="J27" s="46">
        <f t="shared" ca="1" si="17"/>
        <v>2.6831138036668666E-3</v>
      </c>
      <c r="K27" s="23"/>
      <c r="L27" s="47">
        <f t="shared" ca="1" si="18"/>
        <v>0.70700305087575421</v>
      </c>
      <c r="M27" s="47">
        <f t="shared" ca="1" si="19"/>
        <v>0.77770335596332973</v>
      </c>
      <c r="N27" s="47">
        <f t="shared" ca="1" si="20"/>
        <v>0.9</v>
      </c>
      <c r="O27" s="47">
        <f t="shared" ca="1" si="21"/>
        <v>0.9</v>
      </c>
      <c r="P27" s="47">
        <f t="shared" ca="1" si="22"/>
        <v>0.9</v>
      </c>
      <c r="Q27" s="47">
        <f t="shared" ca="1" si="23"/>
        <v>0.9</v>
      </c>
      <c r="S27" s="83">
        <v>0</v>
      </c>
      <c r="T27" s="83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 ca="1">SUMIF(SharesElab!$B$2:$B$79,Det_RSD_share!$A28,SharesElab!C$2:C$79)</f>
        <v>0.12674721059132996</v>
      </c>
      <c r="E28" s="46">
        <f t="shared" ca="1" si="12"/>
        <v>0.11407248953219697</v>
      </c>
      <c r="F28" s="46">
        <f t="shared" ca="1" si="13"/>
        <v>0.10266524057897727</v>
      </c>
      <c r="G28" s="46">
        <f t="shared" ca="1" si="14"/>
        <v>6.0622797909480303E-2</v>
      </c>
      <c r="H28" s="46">
        <f t="shared" ca="1" si="15"/>
        <v>3.5797155937569033E-2</v>
      </c>
      <c r="I28" s="46">
        <f t="shared" ca="1" si="16"/>
        <v>4.3520984627465811E-3</v>
      </c>
      <c r="J28" s="46">
        <f t="shared" ca="1" si="17"/>
        <v>5.2911357154948927E-4</v>
      </c>
      <c r="K28" s="23"/>
      <c r="L28" s="47">
        <f t="shared" ca="1" si="18"/>
        <v>0.13942193165046296</v>
      </c>
      <c r="M28" s="47">
        <f t="shared" ca="1" si="19"/>
        <v>0.15336412481550926</v>
      </c>
      <c r="N28" s="47">
        <f t="shared" ca="1" si="20"/>
        <v>0.24699445665662595</v>
      </c>
      <c r="O28" s="47">
        <f t="shared" ca="1" si="21"/>
        <v>0.39778704239006274</v>
      </c>
      <c r="P28" s="47">
        <f t="shared" ca="1" si="22"/>
        <v>0.9</v>
      </c>
      <c r="Q28" s="47">
        <f t="shared" ca="1" si="23"/>
        <v>0.9</v>
      </c>
      <c r="S28" s="83">
        <v>0</v>
      </c>
      <c r="T28" s="83">
        <v>0.9</v>
      </c>
    </row>
    <row r="29" spans="1:22" ht="15.75" thickBot="1">
      <c r="A29" s="49" t="s">
        <v>119</v>
      </c>
      <c r="B29" s="49" t="s">
        <v>126</v>
      </c>
      <c r="C29" s="23"/>
      <c r="D29" s="45">
        <f ca="1">SUMIF(SharesElab!$B$2:$B$79,Det_RSD_share!$A29,SharesElab!C$2:C$79)+D30*Z9</f>
        <v>2.5078990820916278E-2</v>
      </c>
      <c r="E29" s="46">
        <f t="shared" ca="1" si="12"/>
        <v>2.2571091738824652E-2</v>
      </c>
      <c r="F29" s="46">
        <f t="shared" ca="1" si="13"/>
        <v>2.0313982564942188E-2</v>
      </c>
      <c r="G29" s="46">
        <f t="shared" ca="1" si="14"/>
        <v>1.1995203564772714E-2</v>
      </c>
      <c r="H29" s="46">
        <f t="shared" ca="1" si="15"/>
        <v>7.0830477529626422E-3</v>
      </c>
      <c r="I29" s="46">
        <f t="shared" ca="1" si="16"/>
        <v>8.6113325011044791E-4</v>
      </c>
      <c r="J29" s="46">
        <f t="shared" ca="1" si="17"/>
        <v>1.0469369970513236E-4</v>
      </c>
      <c r="K29" s="23"/>
      <c r="L29" s="47">
        <f t="shared" ca="1" si="18"/>
        <v>2.7586889903007908E-2</v>
      </c>
      <c r="M29" s="47">
        <f t="shared" ca="1" si="19"/>
        <v>3.0345578893308703E-2</v>
      </c>
      <c r="N29" s="47">
        <f t="shared" ca="1" si="20"/>
        <v>4.8871858263462617E-2</v>
      </c>
      <c r="O29" s="47">
        <f t="shared" ca="1" si="21"/>
        <v>7.8708616451889202E-2</v>
      </c>
      <c r="P29" s="47">
        <f t="shared" ca="1" si="22"/>
        <v>0.52951221319157338</v>
      </c>
      <c r="Q29" s="47">
        <f t="shared" ca="1" si="23"/>
        <v>0.9</v>
      </c>
      <c r="S29" s="83">
        <v>0</v>
      </c>
      <c r="T29" s="83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 ca="1">SUMIF(SharesElab!$B$2:$B$79,Det_RSD_share!$A30,SharesElab!C$2:C$79)</f>
        <v>3.0254286061554128E-2</v>
      </c>
      <c r="E30" s="46">
        <f t="shared" ca="1" si="12"/>
        <v>2.7228857455398717E-2</v>
      </c>
      <c r="F30" s="46">
        <f t="shared" ca="1" si="13"/>
        <v>2.4505971709858847E-2</v>
      </c>
      <c r="G30" s="46">
        <f t="shared" ca="1" si="14"/>
        <v>1.4470531234954552E-2</v>
      </c>
      <c r="H30" s="46">
        <f t="shared" ca="1" si="15"/>
        <v>8.5447039889283167E-3</v>
      </c>
      <c r="I30" s="46">
        <f t="shared" ca="1" si="16"/>
        <v>1.0388365254405986E-3</v>
      </c>
      <c r="J30" s="46">
        <f t="shared" ca="1" si="17"/>
        <v>1.2629826942955893E-4</v>
      </c>
      <c r="K30" s="23"/>
      <c r="L30" s="47">
        <f t="shared" ca="1" si="18"/>
        <v>3.3279714667709542E-2</v>
      </c>
      <c r="M30" s="47">
        <f t="shared" ca="1" si="19"/>
        <v>3.6607686134480504E-2</v>
      </c>
      <c r="N30" s="47">
        <f t="shared" ca="1" si="20"/>
        <v>5.8957044596442215E-2</v>
      </c>
      <c r="O30" s="47">
        <f t="shared" ca="1" si="21"/>
        <v>9.4950909893016175E-2</v>
      </c>
      <c r="P30" s="47">
        <f t="shared" ca="1" si="22"/>
        <v>0.63878224149368679</v>
      </c>
      <c r="Q30" s="47">
        <f t="shared" ca="1" si="23"/>
        <v>0.9</v>
      </c>
      <c r="S30" s="83">
        <v>0</v>
      </c>
      <c r="T30" s="83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 ca="1">SUMIF(SharesElab!$B$2:$B$79,Det_RSD_share!$A31,SharesElab!C$2:C$79)+D30*Z10</f>
        <v>6.7050558232038728E-3</v>
      </c>
      <c r="E31" s="46">
        <f t="shared" ca="1" si="12"/>
        <v>6.0345502408834855E-3</v>
      </c>
      <c r="F31" s="46">
        <f t="shared" ca="1" si="13"/>
        <v>5.4310952167951378E-3</v>
      </c>
      <c r="G31" s="46">
        <f t="shared" ca="1" si="14"/>
        <v>3.2070074145653612E-3</v>
      </c>
      <c r="H31" s="46">
        <f t="shared" ca="1" si="15"/>
        <v>1.8937058082267007E-3</v>
      </c>
      <c r="I31" s="46">
        <f t="shared" ca="1" si="16"/>
        <v>2.3023041694293268E-4</v>
      </c>
      <c r="J31" s="46">
        <f t="shared" ca="1" si="17"/>
        <v>2.7990643876913705E-5</v>
      </c>
      <c r="K31" s="23"/>
      <c r="L31" s="47">
        <f t="shared" ca="1" si="18"/>
        <v>7.375561405524261E-3</v>
      </c>
      <c r="M31" s="47">
        <f t="shared" ca="1" si="19"/>
        <v>8.1131175460766869E-3</v>
      </c>
      <c r="N31" s="47">
        <f t="shared" ca="1" si="20"/>
        <v>1.3066256939131972E-2</v>
      </c>
      <c r="O31" s="47">
        <f t="shared" ca="1" si="21"/>
        <v>2.1043337463041437E-2</v>
      </c>
      <c r="P31" s="47">
        <f t="shared" ca="1" si="22"/>
        <v>0.14156905171625295</v>
      </c>
      <c r="Q31" s="47">
        <f t="shared" ca="1" si="23"/>
        <v>0.9</v>
      </c>
      <c r="S31" s="83">
        <v>0</v>
      </c>
      <c r="T31" s="83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 ca="1">SUMIF(SharesElab!$B$2:$B$79,Det_RSD_share!$A32,SharesElab!C$2:C$79)</f>
        <v>6.3540801226311458E-5</v>
      </c>
      <c r="E32" s="46">
        <f t="shared" ca="1" si="12"/>
        <v>5.7186721103680312E-5</v>
      </c>
      <c r="F32" s="46">
        <f t="shared" ca="1" si="13"/>
        <v>5.1468048993312285E-5</v>
      </c>
      <c r="G32" s="46">
        <f t="shared" ca="1" si="14"/>
        <v>3.0391368250060976E-5</v>
      </c>
      <c r="H32" s="46">
        <f t="shared" ca="1" si="15"/>
        <v>1.7945799037978512E-5</v>
      </c>
      <c r="I32" s="46">
        <f t="shared" ca="1" si="16"/>
        <v>2.1817902109920864E-6</v>
      </c>
      <c r="J32" s="46">
        <f t="shared" ca="1" si="17"/>
        <v>2.6525475487087042E-7</v>
      </c>
      <c r="K32" s="23"/>
      <c r="L32" s="47">
        <f t="shared" ca="1" si="18"/>
        <v>6.9894881348942604E-5</v>
      </c>
      <c r="M32" s="47">
        <f t="shared" ca="1" si="19"/>
        <v>7.6884369483836882E-5</v>
      </c>
      <c r="N32" s="47">
        <f t="shared" ca="1" si="20"/>
        <v>1.2382304589741419E-4</v>
      </c>
      <c r="O32" s="47">
        <f t="shared" ca="1" si="21"/>
        <v>1.9941825364824456E-4</v>
      </c>
      <c r="P32" s="47">
        <f t="shared" ca="1" si="22"/>
        <v>1.3415862913131668E-3</v>
      </c>
      <c r="Q32" s="47">
        <f t="shared" ca="1" si="23"/>
        <v>9.0255217068252614E-3</v>
      </c>
      <c r="S32" s="83">
        <v>0</v>
      </c>
      <c r="T32" s="83">
        <v>0.25</v>
      </c>
      <c r="V32" s="78" t="s">
        <v>290</v>
      </c>
    </row>
    <row r="33" spans="1:26" ht="15">
      <c r="A33" s="49" t="s">
        <v>224</v>
      </c>
      <c r="B33" s="49" t="s">
        <v>135</v>
      </c>
      <c r="C33" s="23"/>
      <c r="D33" s="45">
        <f ca="1">SUMIF(SharesElab!$B$2:$B$79,Det_RSD_share!$A33,SharesElab!C$2:C$79)</f>
        <v>7.7176241062606815E-2</v>
      </c>
      <c r="E33" s="46">
        <f t="shared" ca="1" si="12"/>
        <v>6.9458616956346142E-2</v>
      </c>
      <c r="F33" s="46">
        <f t="shared" ca="1" si="13"/>
        <v>6.2512755260711525E-2</v>
      </c>
      <c r="G33" s="46">
        <f t="shared" ca="1" si="14"/>
        <v>3.6913156853897559E-2</v>
      </c>
      <c r="H33" s="46">
        <f t="shared" ca="1" si="15"/>
        <v>2.1796849990657976E-2</v>
      </c>
      <c r="I33" s="46">
        <f t="shared" ca="1" si="16"/>
        <v>2.6499881024766806E-3</v>
      </c>
      <c r="J33" s="46">
        <f t="shared" ca="1" si="17"/>
        <v>3.2217668820392584E-4</v>
      </c>
      <c r="K33" s="23"/>
      <c r="L33" s="47">
        <f t="shared" ca="1" si="18"/>
        <v>8.4893865168867502E-2</v>
      </c>
      <c r="M33" s="47">
        <f t="shared" ca="1" si="19"/>
        <v>9.3383251685754259E-2</v>
      </c>
      <c r="N33" s="47">
        <f t="shared" ca="1" si="20"/>
        <v>0.15039466067242416</v>
      </c>
      <c r="O33" s="47">
        <f t="shared" ca="1" si="21"/>
        <v>0.2422121049595459</v>
      </c>
      <c r="P33" s="47">
        <f t="shared" ca="1" si="22"/>
        <v>0.5</v>
      </c>
      <c r="Q33" s="47">
        <f t="shared" ca="1" si="23"/>
        <v>0.5</v>
      </c>
      <c r="S33" s="83">
        <v>0</v>
      </c>
      <c r="T33" s="83">
        <v>0.5</v>
      </c>
      <c r="V33" s="84">
        <f ca="1"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310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283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7" t="s">
        <v>295</v>
      </c>
    </row>
    <row r="46" spans="1:26" s="23" customFormat="1" ht="15.75" thickBot="1">
      <c r="A46" s="23" t="s">
        <v>140</v>
      </c>
      <c r="B46" s="23" t="s">
        <v>281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RSDSH_Det</v>
      </c>
      <c r="G46" s="29"/>
      <c r="H46" s="23" t="str">
        <f t="shared" ref="H46:H72" si="26">B46</f>
        <v>RSDSH_Det</v>
      </c>
      <c r="I46" s="24">
        <v>1</v>
      </c>
      <c r="J46" s="32">
        <f t="shared" ref="J46:J58" ca="1" si="27">IF(E6="","",-E6)</f>
        <v>-6.455928627325519E-2</v>
      </c>
      <c r="K46" s="32">
        <f t="shared" ref="K46:K58" ca="1" si="28">IF(F6="","",-F6)</f>
        <v>-5.8103357645929679E-2</v>
      </c>
      <c r="L46" s="32">
        <f t="shared" ref="L46:L58" ca="1" si="29">IF(G6="","",-G6)</f>
        <v>-3.4309451656345025E-2</v>
      </c>
      <c r="M46" s="32">
        <f t="shared" ref="M46:M58" ca="1" si="30">IF(H6="","",-H6)</f>
        <v>-2.0259388108555178E-2</v>
      </c>
      <c r="N46" s="32">
        <f t="shared" ref="N46:N58" ca="1" si="31">IF(I6="","",-I6)</f>
        <v>-2.4630686302901019E-3</v>
      </c>
      <c r="O46" s="32">
        <f t="shared" ref="O46:O58" ca="1" si="32">IF(J6="","",-J6)</f>
        <v>-2.9945164409764664E-4</v>
      </c>
      <c r="P46" s="24">
        <v>0</v>
      </c>
      <c r="Q46" s="24">
        <v>5</v>
      </c>
      <c r="R46" s="23" t="s">
        <v>148</v>
      </c>
      <c r="Z46" s="86" t="s">
        <v>294</v>
      </c>
    </row>
    <row r="47" spans="1:26" s="23" customFormat="1" ht="15.75" thickBot="1">
      <c r="A47" s="23" t="s">
        <v>202</v>
      </c>
      <c r="B47" s="23" t="s">
        <v>281</v>
      </c>
      <c r="D47" s="23" t="str">
        <f t="shared" si="24"/>
        <v>\I: DISABLED</v>
      </c>
      <c r="E47" s="79" t="str">
        <f t="shared" ref="E47:E72" si="33">A47</f>
        <v>RSDBDL</v>
      </c>
      <c r="F47" s="23" t="str">
        <f t="shared" si="25"/>
        <v>RSDSH_Det</v>
      </c>
      <c r="G47" s="26"/>
      <c r="H47" s="23" t="str">
        <f t="shared" si="26"/>
        <v>RSDSH_Det</v>
      </c>
      <c r="I47" s="24">
        <v>1</v>
      </c>
      <c r="J47" s="32" t="str">
        <f t="shared" ca="1" si="27"/>
        <v/>
      </c>
      <c r="K47" s="32" t="str">
        <f t="shared" ca="1" si="28"/>
        <v/>
      </c>
      <c r="L47" s="32" t="str">
        <f t="shared" ca="1" si="29"/>
        <v/>
      </c>
      <c r="M47" s="32" t="str">
        <f t="shared" ca="1" si="30"/>
        <v/>
      </c>
      <c r="N47" s="32" t="str">
        <f t="shared" ca="1" si="31"/>
        <v/>
      </c>
      <c r="O47" s="32" t="str">
        <f t="shared" ca="1" si="32"/>
        <v/>
      </c>
      <c r="P47" s="24">
        <v>0</v>
      </c>
      <c r="Q47" s="24">
        <v>5</v>
      </c>
      <c r="R47" s="23" t="s">
        <v>149</v>
      </c>
      <c r="Z47" s="86" t="s">
        <v>294</v>
      </c>
    </row>
    <row r="48" spans="1:26" s="23" customFormat="1" ht="15.75" thickBot="1">
      <c r="A48" s="23" t="s">
        <v>203</v>
      </c>
      <c r="B48" s="23" t="s">
        <v>281</v>
      </c>
      <c r="D48" s="23" t="str">
        <f t="shared" si="24"/>
        <v>\I: DISABLED</v>
      </c>
      <c r="E48" s="79" t="str">
        <f t="shared" si="33"/>
        <v>RSDETH</v>
      </c>
      <c r="F48" s="23" t="str">
        <f t="shared" si="25"/>
        <v>RSDSH_Det</v>
      </c>
      <c r="G48" s="26"/>
      <c r="H48" s="23" t="str">
        <f t="shared" si="26"/>
        <v>RSDSH_Det</v>
      </c>
      <c r="I48" s="24">
        <v>1</v>
      </c>
      <c r="J48" s="32" t="str">
        <f t="shared" ca="1" si="27"/>
        <v/>
      </c>
      <c r="K48" s="32" t="str">
        <f t="shared" ca="1" si="28"/>
        <v/>
      </c>
      <c r="L48" s="32" t="str">
        <f t="shared" ca="1" si="29"/>
        <v/>
      </c>
      <c r="M48" s="32" t="str">
        <f t="shared" ca="1" si="30"/>
        <v/>
      </c>
      <c r="N48" s="32" t="str">
        <f t="shared" ca="1" si="31"/>
        <v/>
      </c>
      <c r="O48" s="32" t="str">
        <f t="shared" ca="1" si="32"/>
        <v/>
      </c>
      <c r="P48" s="24">
        <v>0</v>
      </c>
      <c r="Q48" s="24">
        <v>5</v>
      </c>
      <c r="R48" s="23" t="s">
        <v>150</v>
      </c>
      <c r="Z48" s="86" t="s">
        <v>294</v>
      </c>
    </row>
    <row r="49" spans="1:26" s="23" customFormat="1" ht="15.75" thickBot="1">
      <c r="A49" s="23" t="s">
        <v>204</v>
      </c>
      <c r="B49" s="23" t="s">
        <v>281</v>
      </c>
      <c r="D49" s="23" t="str">
        <f t="shared" si="24"/>
        <v>UC-LO_R-SH_Det_LPG_X0</v>
      </c>
      <c r="E49" s="23" t="str">
        <f t="shared" si="33"/>
        <v>RSDLPG</v>
      </c>
      <c r="F49" s="23" t="str">
        <f t="shared" si="25"/>
        <v>RSDSH_Det</v>
      </c>
      <c r="G49" s="26"/>
      <c r="H49" s="23" t="str">
        <f t="shared" si="26"/>
        <v>RSDSH_Det</v>
      </c>
      <c r="I49" s="24">
        <v>1</v>
      </c>
      <c r="J49" s="32">
        <f t="shared" ca="1" si="27"/>
        <v>-2.5180609424620061E-2</v>
      </c>
      <c r="K49" s="32">
        <f t="shared" ca="1" si="28"/>
        <v>-2.2662548482158054E-2</v>
      </c>
      <c r="L49" s="32">
        <f t="shared" ca="1" si="29"/>
        <v>-1.3382008253229513E-2</v>
      </c>
      <c r="M49" s="32">
        <f t="shared" ca="1" si="30"/>
        <v>-7.9019420534494969E-3</v>
      </c>
      <c r="N49" s="32">
        <f t="shared" ca="1" si="31"/>
        <v>-9.6069167962692424E-4</v>
      </c>
      <c r="O49" s="32">
        <f t="shared" ca="1" si="32"/>
        <v>-1.1679768050203654E-4</v>
      </c>
      <c r="P49" s="24">
        <v>0</v>
      </c>
      <c r="Q49" s="24">
        <v>5</v>
      </c>
      <c r="R49" s="23" t="s">
        <v>151</v>
      </c>
      <c r="Z49" s="86"/>
    </row>
    <row r="50" spans="1:26" s="23" customFormat="1" ht="15.75" thickBot="1">
      <c r="A50" s="23" t="s">
        <v>205</v>
      </c>
      <c r="B50" s="23" t="s">
        <v>281</v>
      </c>
      <c r="D50" s="90" t="str">
        <f t="shared" si="24"/>
        <v>UC-LO_R-SH_Det_ELC_X0</v>
      </c>
      <c r="E50" s="23" t="str">
        <f t="shared" si="33"/>
        <v>RSDELC</v>
      </c>
      <c r="F50" s="23" t="str">
        <f t="shared" si="25"/>
        <v>RSDSH_Det</v>
      </c>
      <c r="G50" s="26"/>
      <c r="H50" s="23" t="str">
        <f t="shared" si="26"/>
        <v>RSDSH_Det</v>
      </c>
      <c r="I50" s="24">
        <v>1</v>
      </c>
      <c r="J50" s="88">
        <f ca="1">MAX(IF(IF(E10="",0,E10)+IF(E11="",0,E11)=0,"",IF(E10="",0,-E10)+IF(E11="",0,-E11)),-$T$10)</f>
        <v>-4.0883295005648176E-2</v>
      </c>
      <c r="K50" s="88">
        <f t="shared" ref="K50:O50" ca="1" si="34">MAX(IF(IF(F10="",0,F10)+IF(F11="",0,F11)=0,"",IF(F10="",0,-F10)+IF(F11="",0,-F11)),-$T$10)</f>
        <v>-3.6794965505083363E-2</v>
      </c>
      <c r="L50" s="88">
        <f t="shared" ca="1" si="34"/>
        <v>-2.1727059181096679E-2</v>
      </c>
      <c r="M50" s="88">
        <f t="shared" ca="1" si="34"/>
        <v>-1.2829611175845782E-2</v>
      </c>
      <c r="N50" s="88">
        <f t="shared" ca="1" si="34"/>
        <v>-1.5597812064571117E-3</v>
      </c>
      <c r="O50" s="88">
        <f t="shared" ca="1" si="34"/>
        <v>-1.896329809742979E-4</v>
      </c>
      <c r="P50" s="24">
        <v>0</v>
      </c>
      <c r="Q50" s="24">
        <v>5</v>
      </c>
      <c r="R50" s="23" t="s">
        <v>152</v>
      </c>
      <c r="Z50" s="86"/>
    </row>
    <row r="51" spans="1:26" s="23" customFormat="1" ht="15.75" thickBot="1">
      <c r="A51" s="23" t="s">
        <v>205</v>
      </c>
      <c r="B51" s="23" t="s">
        <v>281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RSDSH_Det</v>
      </c>
      <c r="G51" s="26"/>
      <c r="H51" s="23" t="str">
        <f t="shared" si="26"/>
        <v>RSDSH_Det</v>
      </c>
      <c r="I51" s="24">
        <v>1</v>
      </c>
      <c r="J51" s="32">
        <f t="shared" ca="1" si="27"/>
        <v>-2.0097820633284674E-2</v>
      </c>
      <c r="K51" s="32">
        <f t="shared" ca="1" si="28"/>
        <v>-1.8088038569956204E-2</v>
      </c>
      <c r="L51" s="32">
        <f t="shared" ca="1" si="29"/>
        <v>-1.0680805895173442E-2</v>
      </c>
      <c r="M51" s="32">
        <f t="shared" ca="1" si="30"/>
        <v>-6.3069090730409677E-3</v>
      </c>
      <c r="N51" s="32">
        <f t="shared" ca="1" si="31"/>
        <v>-7.6677290590723007E-4</v>
      </c>
      <c r="O51" s="32">
        <f t="shared" ca="1" si="32"/>
        <v>-9.3221684730890485E-5</v>
      </c>
      <c r="P51" s="24">
        <v>0</v>
      </c>
      <c r="Q51" s="24">
        <v>5</v>
      </c>
      <c r="R51" s="23" t="s">
        <v>153</v>
      </c>
      <c r="Z51" s="86" t="s">
        <v>294</v>
      </c>
    </row>
    <row r="52" spans="1:26" s="23" customFormat="1" ht="15.75" thickBot="1">
      <c r="A52" s="23" t="s">
        <v>206</v>
      </c>
      <c r="B52" s="23" t="s">
        <v>281</v>
      </c>
      <c r="D52" s="23" t="str">
        <f t="shared" si="24"/>
        <v>UC-LO_R-SH_Det_KER_X0</v>
      </c>
      <c r="E52" s="23" t="str">
        <f t="shared" si="33"/>
        <v>RSDKER</v>
      </c>
      <c r="F52" s="23" t="str">
        <f t="shared" si="25"/>
        <v>RSDSH_Det</v>
      </c>
      <c r="G52" s="26"/>
      <c r="H52" s="23" t="str">
        <f t="shared" si="26"/>
        <v>RSDSH_Det</v>
      </c>
      <c r="I52" s="24">
        <v>1</v>
      </c>
      <c r="J52" s="32">
        <f t="shared" ca="1" si="27"/>
        <v>-0.55197181967541564</v>
      </c>
      <c r="K52" s="32">
        <f t="shared" ca="1" si="28"/>
        <v>-0.49677463770787406</v>
      </c>
      <c r="L52" s="32">
        <f t="shared" ca="1" si="29"/>
        <v>-0.29334045582012264</v>
      </c>
      <c r="M52" s="32">
        <f t="shared" ca="1" si="30"/>
        <v>-0.17321460575722428</v>
      </c>
      <c r="N52" s="32">
        <f t="shared" ca="1" si="31"/>
        <v>-2.1058852294187708E-2</v>
      </c>
      <c r="O52" s="32">
        <f t="shared" ca="1" si="32"/>
        <v>-2.5602648114442794E-3</v>
      </c>
      <c r="P52" s="24">
        <v>0</v>
      </c>
      <c r="Q52" s="24">
        <v>5</v>
      </c>
      <c r="R52" s="23" t="s">
        <v>154</v>
      </c>
      <c r="Z52" s="86"/>
    </row>
    <row r="53" spans="1:26" s="23" customFormat="1" ht="15.75" thickBot="1">
      <c r="A53" s="23" t="s">
        <v>207</v>
      </c>
      <c r="B53" s="23" t="s">
        <v>281</v>
      </c>
      <c r="D53" s="23" t="str">
        <f t="shared" si="24"/>
        <v>UC-LO_R-SH_Det_GAS_X0</v>
      </c>
      <c r="E53" s="23" t="str">
        <f t="shared" si="33"/>
        <v>RSDGAS</v>
      </c>
      <c r="F53" s="23" t="str">
        <f t="shared" si="25"/>
        <v>RSDSH_Det</v>
      </c>
      <c r="G53" s="26"/>
      <c r="H53" s="23" t="str">
        <f t="shared" si="26"/>
        <v>RSDSH_Det</v>
      </c>
      <c r="I53" s="24">
        <v>1</v>
      </c>
      <c r="J53" s="32">
        <f t="shared" ca="1" si="27"/>
        <v>-9.8963704714358572E-2</v>
      </c>
      <c r="K53" s="32">
        <f t="shared" ca="1" si="28"/>
        <v>-8.9067334242922722E-2</v>
      </c>
      <c r="L53" s="32">
        <f t="shared" ca="1" si="29"/>
        <v>-5.2593370197103452E-2</v>
      </c>
      <c r="M53" s="32">
        <f t="shared" ca="1" si="30"/>
        <v>-3.1055859167687626E-2</v>
      </c>
      <c r="N53" s="32">
        <f t="shared" ca="1" si="31"/>
        <v>-3.7756674630433267E-3</v>
      </c>
      <c r="O53" s="32">
        <f t="shared" ca="1" si="32"/>
        <v>-4.5903301900327006E-4</v>
      </c>
      <c r="P53" s="24">
        <v>0</v>
      </c>
      <c r="Q53" s="24">
        <v>5</v>
      </c>
      <c r="R53" s="23" t="s">
        <v>155</v>
      </c>
      <c r="Z53" s="86"/>
    </row>
    <row r="54" spans="1:26" s="23" customFormat="1" ht="15.75" thickBot="1">
      <c r="A54" s="23" t="s">
        <v>141</v>
      </c>
      <c r="B54" s="23" t="s">
        <v>281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RSDSH_Det</v>
      </c>
      <c r="G54" s="26"/>
      <c r="H54" s="23" t="str">
        <f t="shared" si="26"/>
        <v>RSDSH_Det</v>
      </c>
      <c r="I54" s="24">
        <v>1</v>
      </c>
      <c r="J54" s="32">
        <f t="shared" ca="1" si="27"/>
        <v>-7.6779735332279817E-2</v>
      </c>
      <c r="K54" s="32">
        <f t="shared" ca="1" si="28"/>
        <v>-6.9101761799051836E-2</v>
      </c>
      <c r="L54" s="32">
        <f t="shared" ca="1" si="29"/>
        <v>-4.0803899324722129E-2</v>
      </c>
      <c r="M54" s="32">
        <f t="shared" ca="1" si="30"/>
        <v>-2.4094294512255178E-2</v>
      </c>
      <c r="N54" s="32">
        <f t="shared" ca="1" si="31"/>
        <v>-2.9293037215198997E-3</v>
      </c>
      <c r="O54" s="32">
        <f t="shared" ca="1" si="32"/>
        <v>-3.5613494674209436E-4</v>
      </c>
      <c r="P54" s="24">
        <v>0</v>
      </c>
      <c r="Q54" s="24">
        <v>5</v>
      </c>
      <c r="R54" s="23" t="s">
        <v>156</v>
      </c>
      <c r="Z54" s="86" t="s">
        <v>294</v>
      </c>
    </row>
    <row r="55" spans="1:26" s="23" customFormat="1" ht="15.75" thickBot="1">
      <c r="A55" s="56" t="s">
        <v>172</v>
      </c>
      <c r="B55" s="23" t="s">
        <v>281</v>
      </c>
      <c r="D55" s="23" t="str">
        <f t="shared" si="24"/>
        <v>\I: DISABLED</v>
      </c>
      <c r="F55" s="23" t="str">
        <f t="shared" si="25"/>
        <v>RSDSH_Det</v>
      </c>
      <c r="G55" s="26"/>
      <c r="H55" s="23" t="str">
        <f t="shared" si="26"/>
        <v>RSDSH_Det</v>
      </c>
      <c r="I55" s="24">
        <v>1</v>
      </c>
      <c r="J55" s="32">
        <f t="shared" ca="1" si="27"/>
        <v>-9.6883144243290864E-2</v>
      </c>
      <c r="K55" s="32">
        <f t="shared" ca="1" si="28"/>
        <v>-8.7194829818961775E-2</v>
      </c>
      <c r="L55" s="32">
        <f t="shared" ca="1" si="29"/>
        <v>-5.1487675059798753E-2</v>
      </c>
      <c r="M55" s="32">
        <f t="shared" ca="1" si="30"/>
        <v>-3.0402957246060573E-2</v>
      </c>
      <c r="N55" s="32">
        <f t="shared" ca="1" si="31"/>
        <v>-3.6962898316361555E-3</v>
      </c>
      <c r="O55" s="32">
        <f t="shared" ca="1" si="32"/>
        <v>-4.4938255212746285E-4</v>
      </c>
      <c r="P55" s="24">
        <v>0</v>
      </c>
      <c r="Q55" s="24">
        <v>5</v>
      </c>
      <c r="R55" s="23" t="s">
        <v>157</v>
      </c>
      <c r="Z55" s="86" t="s">
        <v>294</v>
      </c>
    </row>
    <row r="56" spans="1:26" s="23" customFormat="1" ht="15.75" thickBot="1">
      <c r="A56" s="23" t="s">
        <v>142</v>
      </c>
      <c r="B56" s="23" t="s">
        <v>281</v>
      </c>
      <c r="D56" s="23" t="str">
        <f t="shared" si="24"/>
        <v>UC-LO_R-SH_Det_WOO_X0</v>
      </c>
      <c r="E56" s="23" t="str">
        <f t="shared" si="33"/>
        <v>RSDWOO</v>
      </c>
      <c r="F56" s="23" t="str">
        <f t="shared" si="25"/>
        <v>RSDSH_Det</v>
      </c>
      <c r="G56" s="26"/>
      <c r="H56" s="23" t="str">
        <f t="shared" si="26"/>
        <v>RSDSH_Det</v>
      </c>
      <c r="I56" s="24">
        <v>1</v>
      </c>
      <c r="J56" s="32">
        <f ca="1">IF(E16="","",-E16)</f>
        <v>-1.3707501536994696E-2</v>
      </c>
      <c r="K56" s="32">
        <f t="shared" ca="1" si="28"/>
        <v>-1.2336751383295227E-2</v>
      </c>
      <c r="L56" s="32">
        <f t="shared" ca="1" si="29"/>
        <v>-7.2847283243220005E-3</v>
      </c>
      <c r="M56" s="32">
        <f t="shared" ca="1" si="30"/>
        <v>-4.3015592282288993E-3</v>
      </c>
      <c r="N56" s="32">
        <f t="shared" ca="1" si="31"/>
        <v>-5.2296918049126123E-4</v>
      </c>
      <c r="O56" s="32">
        <f t="shared" ca="1" si="32"/>
        <v>-6.3580843418099221E-5</v>
      </c>
      <c r="P56" s="24">
        <v>0</v>
      </c>
      <c r="Q56" s="24">
        <v>5</v>
      </c>
      <c r="R56" s="23" t="s">
        <v>174</v>
      </c>
      <c r="Z56" s="86"/>
    </row>
    <row r="57" spans="1:26" s="23" customFormat="1" ht="15.75" thickBot="1">
      <c r="A57" s="23" t="s">
        <v>143</v>
      </c>
      <c r="B57" s="26" t="s">
        <v>281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RSDSH_Det</v>
      </c>
      <c r="G57" s="26"/>
      <c r="H57" s="23" t="str">
        <f t="shared" si="26"/>
        <v>RSDSH_Det</v>
      </c>
      <c r="I57" s="24">
        <v>1</v>
      </c>
      <c r="J57" s="32">
        <f t="shared" ca="1" si="27"/>
        <v>-2.3156428117551073E-3</v>
      </c>
      <c r="K57" s="32">
        <f t="shared" ca="1" si="28"/>
        <v>-2.0840785305795964E-3</v>
      </c>
      <c r="L57" s="32">
        <f t="shared" ca="1" si="29"/>
        <v>-1.2306275315219462E-3</v>
      </c>
      <c r="M57" s="32">
        <f t="shared" ca="1" si="30"/>
        <v>-7.2667325108839427E-4</v>
      </c>
      <c r="N57" s="32">
        <f t="shared" ca="1" si="31"/>
        <v>-8.8346502847779811E-5</v>
      </c>
      <c r="O57" s="32">
        <f t="shared" ca="1" si="32"/>
        <v>-1.0740872261009283E-5</v>
      </c>
      <c r="P57" s="24">
        <v>0</v>
      </c>
      <c r="Q57" s="24">
        <v>5</v>
      </c>
      <c r="R57" s="23" t="s">
        <v>158</v>
      </c>
      <c r="Z57" s="86" t="s">
        <v>294</v>
      </c>
    </row>
    <row r="58" spans="1:26" s="23" customFormat="1" ht="15.75" thickBot="1">
      <c r="A58" s="53" t="s">
        <v>144</v>
      </c>
      <c r="B58" s="53" t="s">
        <v>281</v>
      </c>
      <c r="C58" s="26"/>
      <c r="D58" s="23" t="str">
        <f t="shared" si="24"/>
        <v>\I: DISABLED</v>
      </c>
      <c r="E58" s="53" t="str">
        <f t="shared" si="33"/>
        <v>RSDGEO</v>
      </c>
      <c r="F58" s="53" t="str">
        <f t="shared" si="25"/>
        <v>RSDSH_Det</v>
      </c>
      <c r="G58" s="53"/>
      <c r="H58" s="53" t="str">
        <f t="shared" si="26"/>
        <v>RSDSH_Det</v>
      </c>
      <c r="I58" s="54">
        <v>1</v>
      </c>
      <c r="J58" s="55">
        <f t="shared" ca="1" si="27"/>
        <v>-2.5638405225672813E-2</v>
      </c>
      <c r="K58" s="55">
        <f t="shared" ca="1" si="28"/>
        <v>-2.3074564703105531E-2</v>
      </c>
      <c r="L58" s="55">
        <f t="shared" ca="1" si="29"/>
        <v>-1.3625299711536788E-2</v>
      </c>
      <c r="M58" s="55">
        <f t="shared" ca="1" si="30"/>
        <v>-8.0456032266653602E-3</v>
      </c>
      <c r="N58" s="55">
        <f t="shared" ca="1" si="31"/>
        <v>-9.7815752446106519E-4</v>
      </c>
      <c r="O58" s="55">
        <f t="shared" ca="1" si="32"/>
        <v>-1.1892111948656938E-4</v>
      </c>
      <c r="P58" s="54">
        <v>0</v>
      </c>
      <c r="Q58" s="54">
        <v>5</v>
      </c>
      <c r="R58" s="53" t="s">
        <v>159</v>
      </c>
      <c r="Z58" s="86" t="s">
        <v>294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6"/>
    </row>
    <row r="60" spans="1:26" s="23" customFormat="1" ht="15.75" thickBot="1">
      <c r="A60" s="23" t="s">
        <v>140</v>
      </c>
      <c r="B60" s="26" t="s">
        <v>282</v>
      </c>
      <c r="C60" s="26"/>
      <c r="D60" s="23" t="str">
        <f t="shared" ref="D60:D72" si="35">IF(Z60="","UC-LO_"&amp;A21,"\I: DISABLED")</f>
        <v>\I: DISABLED</v>
      </c>
      <c r="E60" s="23" t="str">
        <f t="shared" si="33"/>
        <v>RSDCOA</v>
      </c>
      <c r="F60" s="23" t="str">
        <f t="shared" si="25"/>
        <v>RSDWH_Det</v>
      </c>
      <c r="G60" s="26" t="str">
        <f t="shared" ref="G60:G68" si="36">LEFT(A21,12)&amp;"*"</f>
        <v>R-WH_Det_COA*</v>
      </c>
      <c r="H60" s="23" t="str">
        <f t="shared" si="26"/>
        <v>RSDWH_Det</v>
      </c>
      <c r="I60" s="24">
        <v>1</v>
      </c>
      <c r="J60" s="33">
        <f t="shared" ref="J60:O63" ca="1" si="37">IF(E21="","",-E21)</f>
        <v>-1.0087873239337436E-2</v>
      </c>
      <c r="K60" s="33">
        <f t="shared" ca="1" si="37"/>
        <v>-9.0790859154036927E-3</v>
      </c>
      <c r="L60" s="33">
        <f t="shared" ca="1" si="37"/>
        <v>-5.3611094421867275E-3</v>
      </c>
      <c r="M60" s="33">
        <f t="shared" ca="1" si="37"/>
        <v>-3.1656815145168419E-3</v>
      </c>
      <c r="N60" s="33">
        <f t="shared" ca="1" si="37"/>
        <v>-3.8487296803416468E-4</v>
      </c>
      <c r="O60" s="33">
        <f t="shared" ca="1" si="37"/>
        <v>-4.6791567895936907E-5</v>
      </c>
      <c r="P60" s="24">
        <v>0</v>
      </c>
      <c r="Q60" s="24">
        <v>5</v>
      </c>
      <c r="R60" s="23" t="s">
        <v>160</v>
      </c>
      <c r="Z60" s="86" t="s">
        <v>294</v>
      </c>
    </row>
    <row r="61" spans="1:26" s="23" customFormat="1" ht="15.75" thickBot="1">
      <c r="A61" s="23" t="s">
        <v>202</v>
      </c>
      <c r="B61" s="26" t="s">
        <v>282</v>
      </c>
      <c r="C61" s="26"/>
      <c r="D61" s="23" t="str">
        <f t="shared" si="35"/>
        <v>\I: DISABLED</v>
      </c>
      <c r="E61" s="79" t="str">
        <f t="shared" si="33"/>
        <v>RSDBDL</v>
      </c>
      <c r="F61" s="79" t="str">
        <f t="shared" si="25"/>
        <v>RSDWH_Det</v>
      </c>
      <c r="G61" s="26" t="str">
        <f t="shared" si="36"/>
        <v>R-WH_Det_BDL*</v>
      </c>
      <c r="H61" s="80" t="str">
        <f t="shared" si="26"/>
        <v>RSDWH_Det</v>
      </c>
      <c r="I61" s="79">
        <v>1</v>
      </c>
      <c r="J61" s="81">
        <f t="shared" ca="1" si="37"/>
        <v>-4.9930028985305421E-6</v>
      </c>
      <c r="K61" s="82">
        <f t="shared" ca="1" si="37"/>
        <v>-4.4937026086774883E-6</v>
      </c>
      <c r="L61" s="82">
        <f t="shared" ca="1" si="37"/>
        <v>-2.6534864533979704E-6</v>
      </c>
      <c r="M61" s="82">
        <f t="shared" ca="1" si="37"/>
        <v>-1.566857215866968E-6</v>
      </c>
      <c r="N61" s="82">
        <f t="shared" ca="1" si="37"/>
        <v>-1.9049325852619962E-7</v>
      </c>
      <c r="O61" s="82">
        <f t="shared" ca="1" si="37"/>
        <v>-2.3159533093671812E-8</v>
      </c>
      <c r="P61" s="81">
        <v>0</v>
      </c>
      <c r="Q61" s="81">
        <v>5</v>
      </c>
      <c r="R61" s="81" t="s">
        <v>161</v>
      </c>
      <c r="Z61" s="86" t="s">
        <v>294</v>
      </c>
    </row>
    <row r="62" spans="1:26" s="23" customFormat="1" ht="15">
      <c r="A62" s="23" t="s">
        <v>203</v>
      </c>
      <c r="B62" s="26" t="s">
        <v>282</v>
      </c>
      <c r="C62" s="26"/>
      <c r="D62" s="23" t="str">
        <f t="shared" si="35"/>
        <v>\I: DISABLED</v>
      </c>
      <c r="E62" s="79" t="str">
        <f t="shared" si="33"/>
        <v>RSDETH</v>
      </c>
      <c r="F62" s="79" t="str">
        <f t="shared" si="25"/>
        <v>RSDWH_Det</v>
      </c>
      <c r="G62" s="26" t="str">
        <f t="shared" si="36"/>
        <v>R-WH_Det_ETH*</v>
      </c>
      <c r="H62" s="80" t="str">
        <f t="shared" si="26"/>
        <v>RSDWH_Det</v>
      </c>
      <c r="I62" s="79">
        <v>1</v>
      </c>
      <c r="J62" s="81">
        <f t="shared" ca="1" si="37"/>
        <v>-5.6557573791455632E-6</v>
      </c>
      <c r="K62" s="82">
        <f t="shared" ca="1" si="37"/>
        <v>-5.0901816412310077E-6</v>
      </c>
      <c r="L62" s="82">
        <f t="shared" ca="1" si="37"/>
        <v>-3.0057013573304983E-6</v>
      </c>
      <c r="M62" s="82">
        <f t="shared" ca="1" si="37"/>
        <v>-1.7748365944900864E-6</v>
      </c>
      <c r="N62" s="82">
        <f t="shared" ca="1" si="37"/>
        <v>-2.1577869560302374E-7</v>
      </c>
      <c r="O62" s="82">
        <f t="shared" ca="1" si="37"/>
        <v>-2.6233651943332437E-8</v>
      </c>
      <c r="P62" s="81">
        <v>0</v>
      </c>
      <c r="Q62" s="81">
        <v>5</v>
      </c>
      <c r="R62" s="81" t="s">
        <v>162</v>
      </c>
      <c r="Z62" s="86" t="s">
        <v>294</v>
      </c>
    </row>
    <row r="63" spans="1:26" s="23" customFormat="1" ht="15">
      <c r="A63" s="23" t="s">
        <v>204</v>
      </c>
      <c r="B63" s="26" t="s">
        <v>282</v>
      </c>
      <c r="C63" s="26"/>
      <c r="D63" s="23" t="str">
        <f t="shared" si="35"/>
        <v>UC-LO_R-WH_Det_LPG_X0</v>
      </c>
      <c r="E63" s="23" t="str">
        <f t="shared" si="33"/>
        <v>RSDLPG</v>
      </c>
      <c r="F63" s="23" t="str">
        <f t="shared" si="25"/>
        <v>RSDWH_Det</v>
      </c>
      <c r="G63" s="26" t="str">
        <f t="shared" si="36"/>
        <v>R-WH_Det_LPG*</v>
      </c>
      <c r="H63" s="23" t="str">
        <f t="shared" si="26"/>
        <v>RSDWH_Det</v>
      </c>
      <c r="I63" s="24">
        <v>1</v>
      </c>
      <c r="J63" s="33">
        <f t="shared" ca="1" si="37"/>
        <v>-2.2149434271263362E-2</v>
      </c>
      <c r="K63" s="33">
        <f t="shared" ca="1" si="37"/>
        <v>-1.9934490844137027E-2</v>
      </c>
      <c r="L63" s="33">
        <f t="shared" ca="1" si="37"/>
        <v>-1.1771117498554477E-2</v>
      </c>
      <c r="M63" s="33">
        <f t="shared" ca="1" si="37"/>
        <v>-6.9507271717214342E-3</v>
      </c>
      <c r="N63" s="33">
        <f t="shared" ca="1" si="37"/>
        <v>-8.4504615650966223E-4</v>
      </c>
      <c r="O63" s="33">
        <f t="shared" ca="1" si="37"/>
        <v>-1.0273788468306346E-4</v>
      </c>
      <c r="P63" s="24">
        <v>0</v>
      </c>
      <c r="Q63" s="24">
        <v>5</v>
      </c>
      <c r="R63" s="23" t="s">
        <v>163</v>
      </c>
      <c r="Z63" s="86"/>
    </row>
    <row r="64" spans="1:26" s="23" customFormat="1" ht="15">
      <c r="A64" s="23" t="s">
        <v>205</v>
      </c>
      <c r="B64" s="26" t="s">
        <v>282</v>
      </c>
      <c r="C64" s="26"/>
      <c r="D64" s="90" t="str">
        <f t="shared" si="35"/>
        <v>UC-LO_R-WH_Det_ELC_X0</v>
      </c>
      <c r="E64" s="23" t="str">
        <f t="shared" si="33"/>
        <v>RSDELC</v>
      </c>
      <c r="F64" s="23" t="str">
        <f t="shared" si="25"/>
        <v>RSDWH_Det</v>
      </c>
      <c r="G64" s="26" t="str">
        <f t="shared" si="36"/>
        <v>R-WH_Det_ELC*</v>
      </c>
      <c r="H64" s="23" t="str">
        <f t="shared" si="26"/>
        <v>RSDWH_Det</v>
      </c>
      <c r="I64" s="24">
        <v>1</v>
      </c>
      <c r="J64" s="89">
        <f ca="1">MAX(IF(E25+E26="","",-E25-E26),-$T$25)</f>
        <v>-7.7101066914149627E-2</v>
      </c>
      <c r="K64" s="89">
        <f t="shared" ref="K64:O64" ca="1" si="38">MAX(IF(F25+F26="","",-F25-F26),-$T$25)</f>
        <v>-6.9390960222734666E-2</v>
      </c>
      <c r="L64" s="89">
        <f t="shared" ca="1" si="38"/>
        <v>-4.0974668101922601E-2</v>
      </c>
      <c r="M64" s="89">
        <f t="shared" ca="1" si="38"/>
        <v>-2.4195131767504284E-2</v>
      </c>
      <c r="N64" s="89">
        <f t="shared" ca="1" si="38"/>
        <v>-2.9415631776711815E-3</v>
      </c>
      <c r="O64" s="89">
        <f t="shared" ca="1" si="38"/>
        <v>-3.5762541040806699E-4</v>
      </c>
      <c r="P64" s="24">
        <v>0</v>
      </c>
      <c r="Q64" s="24">
        <v>5</v>
      </c>
      <c r="R64" s="23" t="s">
        <v>164</v>
      </c>
      <c r="Z64" s="86"/>
    </row>
    <row r="65" spans="1:26" s="23" customFormat="1" ht="15">
      <c r="A65" s="23" t="s">
        <v>205</v>
      </c>
      <c r="B65" s="26" t="s">
        <v>282</v>
      </c>
      <c r="C65" s="26"/>
      <c r="D65" s="23" t="str">
        <f t="shared" si="35"/>
        <v>\I: DISABLED</v>
      </c>
      <c r="E65" s="23" t="str">
        <f t="shared" si="33"/>
        <v>RSDELC</v>
      </c>
      <c r="F65" s="23" t="str">
        <f t="shared" si="25"/>
        <v>RSDWH_Det</v>
      </c>
      <c r="G65" s="26" t="str">
        <f t="shared" si="36"/>
        <v>R-WH_Det_ELC*</v>
      </c>
      <c r="H65" s="23" t="str">
        <f t="shared" si="26"/>
        <v>RSDWH_Det</v>
      </c>
      <c r="I65" s="24">
        <v>1</v>
      </c>
      <c r="J65" s="33">
        <f t="shared" ref="J65:O72" ca="1" si="39">IF(E26="","",-E26)</f>
        <v>-5.8644007385988468E-2</v>
      </c>
      <c r="K65" s="33">
        <f t="shared" ca="1" si="39"/>
        <v>-5.2779606647389621E-2</v>
      </c>
      <c r="L65" s="33">
        <f t="shared" ca="1" si="39"/>
        <v>-3.1165829929217105E-2</v>
      </c>
      <c r="M65" s="33">
        <f t="shared" ca="1" si="39"/>
        <v>-1.8403110914903414E-2</v>
      </c>
      <c r="N65" s="33">
        <f t="shared" ca="1" si="39"/>
        <v>-2.2373886590931502E-3</v>
      </c>
      <c r="O65" s="33">
        <f t="shared" ca="1" si="39"/>
        <v>-2.7201422819142518E-4</v>
      </c>
      <c r="P65" s="24">
        <v>0</v>
      </c>
      <c r="Q65" s="24">
        <v>5</v>
      </c>
      <c r="R65" s="23" t="s">
        <v>165</v>
      </c>
      <c r="Z65" s="86" t="s">
        <v>294</v>
      </c>
    </row>
    <row r="66" spans="1:26" s="23" customFormat="1" ht="15">
      <c r="A66" s="23" t="s">
        <v>206</v>
      </c>
      <c r="B66" s="26" t="s">
        <v>282</v>
      </c>
      <c r="C66" s="26"/>
      <c r="D66" s="23" t="str">
        <f t="shared" si="35"/>
        <v>UC-LO_R-WH_Det_KER_X0</v>
      </c>
      <c r="E66" s="23" t="str">
        <f t="shared" si="33"/>
        <v>RSDKER</v>
      </c>
      <c r="F66" s="23" t="str">
        <f t="shared" si="25"/>
        <v>RSDWH_Det</v>
      </c>
      <c r="G66" s="26" t="str">
        <f t="shared" si="36"/>
        <v>R-WH_Det_KER*</v>
      </c>
      <c r="H66" s="23" t="str">
        <f t="shared" si="26"/>
        <v>RSDWH_Det</v>
      </c>
      <c r="I66" s="24">
        <v>1</v>
      </c>
      <c r="J66" s="33">
        <f t="shared" ca="1" si="39"/>
        <v>-0.57845704162561706</v>
      </c>
      <c r="K66" s="33">
        <f t="shared" ca="1" si="39"/>
        <v>-0.52061133746305543</v>
      </c>
      <c r="L66" s="33">
        <f t="shared" ca="1" si="39"/>
        <v>-0.30741578865855967</v>
      </c>
      <c r="M66" s="33">
        <f t="shared" ca="1" si="39"/>
        <v>-0.18152594904499295</v>
      </c>
      <c r="N66" s="33">
        <f t="shared" ca="1" si="39"/>
        <v>-2.2069317606268408E-2</v>
      </c>
      <c r="O66" s="33">
        <f t="shared" ca="1" si="39"/>
        <v>-2.6831138036668666E-3</v>
      </c>
      <c r="P66" s="24">
        <v>0</v>
      </c>
      <c r="Q66" s="24">
        <v>5</v>
      </c>
      <c r="R66" s="23" t="s">
        <v>166</v>
      </c>
      <c r="Z66" s="86"/>
    </row>
    <row r="67" spans="1:26" s="23" customFormat="1" ht="15">
      <c r="A67" s="23" t="s">
        <v>207</v>
      </c>
      <c r="B67" s="26" t="s">
        <v>282</v>
      </c>
      <c r="C67" s="26"/>
      <c r="D67" s="23" t="str">
        <f t="shared" si="35"/>
        <v>UC-LO_R-WH_Det_GAS_X0</v>
      </c>
      <c r="E67" s="23" t="str">
        <f t="shared" si="33"/>
        <v>RSDGAS</v>
      </c>
      <c r="F67" s="23" t="str">
        <f t="shared" si="25"/>
        <v>RSDWH_Det</v>
      </c>
      <c r="G67" s="26" t="str">
        <f t="shared" si="36"/>
        <v>R-WH_Det_GAS*</v>
      </c>
      <c r="H67" s="23" t="str">
        <f t="shared" si="26"/>
        <v>RSDWH_Det</v>
      </c>
      <c r="I67" s="24">
        <v>1</v>
      </c>
      <c r="J67" s="33">
        <f t="shared" ca="1" si="39"/>
        <v>-0.11407248953219697</v>
      </c>
      <c r="K67" s="33">
        <f t="shared" ca="1" si="39"/>
        <v>-0.10266524057897727</v>
      </c>
      <c r="L67" s="33">
        <f t="shared" ca="1" si="39"/>
        <v>-6.0622797909480303E-2</v>
      </c>
      <c r="M67" s="33">
        <f t="shared" ca="1" si="39"/>
        <v>-3.5797155937569033E-2</v>
      </c>
      <c r="N67" s="33">
        <f t="shared" ca="1" si="39"/>
        <v>-4.3520984627465811E-3</v>
      </c>
      <c r="O67" s="33">
        <f t="shared" ca="1" si="39"/>
        <v>-5.2911357154948927E-4</v>
      </c>
      <c r="P67" s="24">
        <v>0</v>
      </c>
      <c r="Q67" s="24">
        <v>5</v>
      </c>
      <c r="R67" s="23" t="s">
        <v>167</v>
      </c>
      <c r="Z67" s="86"/>
    </row>
    <row r="68" spans="1:26" s="23" customFormat="1" ht="15">
      <c r="A68" s="23" t="s">
        <v>141</v>
      </c>
      <c r="B68" s="26" t="s">
        <v>282</v>
      </c>
      <c r="C68" s="26"/>
      <c r="D68" s="23" t="str">
        <f t="shared" si="35"/>
        <v>\I: DISABLED</v>
      </c>
      <c r="E68" s="23" t="str">
        <f t="shared" si="33"/>
        <v>RSDPEA</v>
      </c>
      <c r="F68" s="23" t="str">
        <f t="shared" si="25"/>
        <v>RSDWH_Det</v>
      </c>
      <c r="G68" s="26" t="str">
        <f t="shared" si="36"/>
        <v>R-WH_Det_PEA*</v>
      </c>
      <c r="H68" s="23" t="str">
        <f t="shared" si="26"/>
        <v>RSDWH_Det</v>
      </c>
      <c r="I68" s="24">
        <v>1</v>
      </c>
      <c r="J68" s="33">
        <f t="shared" ca="1" si="39"/>
        <v>-2.2571091738824652E-2</v>
      </c>
      <c r="K68" s="33">
        <f t="shared" ca="1" si="39"/>
        <v>-2.0313982564942188E-2</v>
      </c>
      <c r="L68" s="33">
        <f t="shared" ca="1" si="39"/>
        <v>-1.1995203564772714E-2</v>
      </c>
      <c r="M68" s="33">
        <f t="shared" ca="1" si="39"/>
        <v>-7.0830477529626422E-3</v>
      </c>
      <c r="N68" s="33">
        <f t="shared" ca="1" si="39"/>
        <v>-8.6113325011044791E-4</v>
      </c>
      <c r="O68" s="33">
        <f t="shared" ca="1" si="39"/>
        <v>-1.0469369970513236E-4</v>
      </c>
      <c r="P68" s="24">
        <v>0</v>
      </c>
      <c r="Q68" s="24">
        <v>5</v>
      </c>
      <c r="R68" s="23" t="s">
        <v>168</v>
      </c>
      <c r="Z68" s="86" t="s">
        <v>294</v>
      </c>
    </row>
    <row r="69" spans="1:26" s="23" customFormat="1" ht="15">
      <c r="A69" s="56" t="s">
        <v>172</v>
      </c>
      <c r="B69" s="26" t="s">
        <v>282</v>
      </c>
      <c r="C69" s="26"/>
      <c r="D69" s="23" t="str">
        <f t="shared" si="35"/>
        <v>\I: DISABLED</v>
      </c>
      <c r="F69" s="23" t="str">
        <f t="shared" si="25"/>
        <v>RSDWH_Det</v>
      </c>
      <c r="G69" s="26"/>
      <c r="H69" s="23" t="str">
        <f t="shared" si="26"/>
        <v>RSDWH_Det</v>
      </c>
      <c r="I69" s="24">
        <v>1</v>
      </c>
      <c r="J69" s="33">
        <f t="shared" ca="1" si="39"/>
        <v>-2.7228857455398717E-2</v>
      </c>
      <c r="K69" s="33">
        <f t="shared" ca="1" si="39"/>
        <v>-2.4505971709858847E-2</v>
      </c>
      <c r="L69" s="33">
        <f t="shared" ca="1" si="39"/>
        <v>-1.4470531234954552E-2</v>
      </c>
      <c r="M69" s="33">
        <f t="shared" ca="1" si="39"/>
        <v>-8.5447039889283167E-3</v>
      </c>
      <c r="N69" s="33">
        <f t="shared" ca="1" si="39"/>
        <v>-1.0388365254405986E-3</v>
      </c>
      <c r="O69" s="33">
        <f t="shared" ca="1" si="39"/>
        <v>-1.2629826942955893E-4</v>
      </c>
      <c r="P69" s="24">
        <v>0</v>
      </c>
      <c r="Q69" s="24">
        <v>5</v>
      </c>
      <c r="R69" s="23" t="s">
        <v>169</v>
      </c>
      <c r="Z69" s="86" t="s">
        <v>294</v>
      </c>
    </row>
    <row r="70" spans="1:26" s="23" customFormat="1" ht="15">
      <c r="A70" s="23" t="s">
        <v>142</v>
      </c>
      <c r="B70" s="26" t="s">
        <v>282</v>
      </c>
      <c r="C70" s="26"/>
      <c r="D70" s="23" t="str">
        <f t="shared" si="35"/>
        <v>UC-LO_R-WH_Det_WOO_X0</v>
      </c>
      <c r="E70" s="23" t="str">
        <f t="shared" si="33"/>
        <v>RSDWOO</v>
      </c>
      <c r="F70" s="23" t="str">
        <f t="shared" si="25"/>
        <v>RSDWH_Det</v>
      </c>
      <c r="G70" s="26" t="str">
        <f>LEFT(A31,12)&amp;"*"</f>
        <v>R-WH_Det_WOO*</v>
      </c>
      <c r="H70" s="23" t="str">
        <f t="shared" si="26"/>
        <v>RSDWH_Det</v>
      </c>
      <c r="I70" s="24">
        <v>1</v>
      </c>
      <c r="J70" s="33">
        <f t="shared" ca="1" si="39"/>
        <v>-6.0345502408834855E-3</v>
      </c>
      <c r="K70" s="33">
        <f t="shared" ca="1" si="39"/>
        <v>-5.4310952167951378E-3</v>
      </c>
      <c r="L70" s="33">
        <f t="shared" ca="1" si="39"/>
        <v>-3.2070074145653612E-3</v>
      </c>
      <c r="M70" s="33">
        <f t="shared" ca="1" si="39"/>
        <v>-1.8937058082267007E-3</v>
      </c>
      <c r="N70" s="33">
        <f t="shared" ca="1" si="39"/>
        <v>-2.3023041694293268E-4</v>
      </c>
      <c r="O70" s="33">
        <f t="shared" ca="1" si="39"/>
        <v>-2.7990643876913705E-5</v>
      </c>
      <c r="P70" s="25">
        <v>0</v>
      </c>
      <c r="Q70" s="25">
        <v>5</v>
      </c>
      <c r="R70" s="23" t="s">
        <v>173</v>
      </c>
      <c r="Z70" s="86"/>
    </row>
    <row r="71" spans="1:26" s="23" customFormat="1" ht="15">
      <c r="A71" s="23" t="s">
        <v>143</v>
      </c>
      <c r="B71" s="26" t="s">
        <v>282</v>
      </c>
      <c r="C71" s="26"/>
      <c r="D71" s="23" t="str">
        <f t="shared" si="35"/>
        <v>\I: DISABLED</v>
      </c>
      <c r="E71" s="23" t="str">
        <f t="shared" si="33"/>
        <v>RSDHET</v>
      </c>
      <c r="F71" s="23" t="str">
        <f t="shared" si="25"/>
        <v>RSDWH_Det</v>
      </c>
      <c r="G71" s="26" t="str">
        <f>LEFT(A32,12)&amp;"*"</f>
        <v>R-WH_Det_HET*</v>
      </c>
      <c r="H71" s="23" t="str">
        <f t="shared" si="26"/>
        <v>RSDWH_Det</v>
      </c>
      <c r="I71" s="24">
        <v>1</v>
      </c>
      <c r="J71" s="33">
        <f t="shared" ca="1" si="39"/>
        <v>-5.7186721103680312E-5</v>
      </c>
      <c r="K71" s="33">
        <f t="shared" ca="1" si="39"/>
        <v>-5.1468048993312285E-5</v>
      </c>
      <c r="L71" s="33">
        <f t="shared" ca="1" si="39"/>
        <v>-3.0391368250060976E-5</v>
      </c>
      <c r="M71" s="33">
        <f t="shared" ca="1" si="39"/>
        <v>-1.7945799037978512E-5</v>
      </c>
      <c r="N71" s="33">
        <f t="shared" ca="1" si="39"/>
        <v>-2.1817902109920864E-6</v>
      </c>
      <c r="O71" s="33">
        <f t="shared" ca="1" si="39"/>
        <v>-2.6525475487087042E-7</v>
      </c>
      <c r="P71" s="24">
        <v>0</v>
      </c>
      <c r="Q71" s="24">
        <v>5</v>
      </c>
      <c r="R71" s="23" t="s">
        <v>170</v>
      </c>
      <c r="Z71" s="86" t="s">
        <v>294</v>
      </c>
    </row>
    <row r="72" spans="1:26" s="23" customFormat="1" ht="15">
      <c r="A72" s="26" t="s">
        <v>145</v>
      </c>
      <c r="B72" s="26" t="s">
        <v>282</v>
      </c>
      <c r="C72" s="26"/>
      <c r="D72" s="23" t="str">
        <f t="shared" si="35"/>
        <v>\I: DISABLED</v>
      </c>
      <c r="E72" s="23" t="str">
        <f t="shared" si="33"/>
        <v>RSDSOL</v>
      </c>
      <c r="F72" s="23" t="str">
        <f t="shared" si="25"/>
        <v>RSDWH_Det</v>
      </c>
      <c r="G72" s="26" t="str">
        <f>LEFT(A33,12)&amp;"*"</f>
        <v>R-WH_Det_SOL*</v>
      </c>
      <c r="H72" s="23" t="str">
        <f t="shared" si="26"/>
        <v>RSDWH_Det</v>
      </c>
      <c r="I72" s="24">
        <v>1</v>
      </c>
      <c r="J72" s="33">
        <f t="shared" ca="1" si="39"/>
        <v>-6.9458616956346142E-2</v>
      </c>
      <c r="K72" s="33">
        <f t="shared" ca="1" si="39"/>
        <v>-6.2512755260711525E-2</v>
      </c>
      <c r="L72" s="33">
        <f t="shared" ca="1" si="39"/>
        <v>-3.6913156853897559E-2</v>
      </c>
      <c r="M72" s="33">
        <f t="shared" ca="1" si="39"/>
        <v>-2.1796849990657976E-2</v>
      </c>
      <c r="N72" s="33">
        <f t="shared" ca="1" si="39"/>
        <v>-2.6499881024766806E-3</v>
      </c>
      <c r="O72" s="33">
        <f t="shared" ca="1" si="39"/>
        <v>-3.2217668820392584E-4</v>
      </c>
      <c r="P72" s="25">
        <v>0</v>
      </c>
      <c r="Q72" s="25">
        <v>5</v>
      </c>
      <c r="R72" s="23" t="s">
        <v>171</v>
      </c>
      <c r="Z72" s="86" t="s">
        <v>294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296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283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7" t="s">
        <v>295</v>
      </c>
    </row>
    <row r="76" spans="1:26" s="23" customFormat="1" ht="15">
      <c r="A76" s="23" t="s">
        <v>140</v>
      </c>
      <c r="B76" s="23" t="s">
        <v>281</v>
      </c>
      <c r="C76" s="26"/>
      <c r="D76" s="23" t="str">
        <f t="shared" ref="D76:D88" si="40">IF(Z76="","UC-UP_"&amp;A6,"\I: DISABLED")</f>
        <v>\I: DISABLED</v>
      </c>
      <c r="E76" s="23" t="str">
        <f>A76</f>
        <v>RSDCOA</v>
      </c>
      <c r="F76" s="23" t="str">
        <f t="shared" ref="F76:F103" si="41">H76</f>
        <v>RSDSH_Det</v>
      </c>
      <c r="H76" s="23" t="str">
        <f t="shared" ref="H76:H103" si="42">B76</f>
        <v>RSDSH_Det</v>
      </c>
      <c r="I76" s="24">
        <v>1</v>
      </c>
      <c r="J76" s="34">
        <f t="shared" ref="J76:O79" ca="1" si="43">IF(L6="","",-L6)</f>
        <v>-7.8905794333978568E-2</v>
      </c>
      <c r="K76" s="34">
        <f t="shared" ca="1" si="43"/>
        <v>-8.6796373767376436E-2</v>
      </c>
      <c r="L76" s="34">
        <f t="shared" ca="1" si="43"/>
        <v>-0.13978642791609749</v>
      </c>
      <c r="M76" s="34">
        <f t="shared" ca="1" si="43"/>
        <v>-0.22512744002315421</v>
      </c>
      <c r="N76" s="34">
        <f t="shared" ca="1" si="43"/>
        <v>-0.9</v>
      </c>
      <c r="O76" s="34">
        <f t="shared" ca="1" si="43"/>
        <v>-0.9</v>
      </c>
      <c r="P76" s="24">
        <v>0</v>
      </c>
      <c r="Q76" s="24">
        <v>5</v>
      </c>
      <c r="R76" s="23" t="s">
        <v>175</v>
      </c>
      <c r="Z76" s="86" t="s">
        <v>294</v>
      </c>
    </row>
    <row r="77" spans="1:26" s="23" customFormat="1" ht="15">
      <c r="A77" s="23" t="s">
        <v>202</v>
      </c>
      <c r="B77" s="23" t="s">
        <v>281</v>
      </c>
      <c r="C77" s="26"/>
      <c r="D77" s="23" t="str">
        <f t="shared" si="40"/>
        <v>\I: DISABLED</v>
      </c>
      <c r="E77" s="79" t="str">
        <f t="shared" ref="E77:E103" si="44">A77</f>
        <v>RSDBDL</v>
      </c>
      <c r="F77" s="23" t="str">
        <f t="shared" si="41"/>
        <v>RSDSH_Det</v>
      </c>
      <c r="H77" s="23" t="str">
        <f t="shared" si="42"/>
        <v>RSDSH_Det</v>
      </c>
      <c r="I77" s="24">
        <v>1</v>
      </c>
      <c r="J77" s="34" t="str">
        <f t="shared" ca="1" si="43"/>
        <v/>
      </c>
      <c r="K77" s="34" t="str">
        <f t="shared" ca="1" si="43"/>
        <v/>
      </c>
      <c r="L77" s="34" t="str">
        <f t="shared" ca="1" si="43"/>
        <v/>
      </c>
      <c r="M77" s="34" t="str">
        <f t="shared" ca="1" si="43"/>
        <v/>
      </c>
      <c r="N77" s="34" t="str">
        <f t="shared" ca="1" si="43"/>
        <v/>
      </c>
      <c r="O77" s="34" t="str">
        <f t="shared" ca="1" si="43"/>
        <v/>
      </c>
      <c r="P77" s="24">
        <v>0</v>
      </c>
      <c r="Q77" s="24">
        <v>5</v>
      </c>
      <c r="R77" s="23" t="s">
        <v>176</v>
      </c>
      <c r="Z77" s="86" t="s">
        <v>294</v>
      </c>
    </row>
    <row r="78" spans="1:26" s="23" customFormat="1" ht="15">
      <c r="A78" s="23" t="s">
        <v>203</v>
      </c>
      <c r="B78" s="23" t="s">
        <v>281</v>
      </c>
      <c r="C78" s="26"/>
      <c r="D78" s="23" t="str">
        <f t="shared" si="40"/>
        <v>\I: DISABLED</v>
      </c>
      <c r="E78" s="79" t="str">
        <f t="shared" si="44"/>
        <v>RSDETH</v>
      </c>
      <c r="F78" s="23" t="str">
        <f t="shared" si="41"/>
        <v>RSDSH_Det</v>
      </c>
      <c r="H78" s="23" t="str">
        <f t="shared" si="42"/>
        <v>RSDSH_Det</v>
      </c>
      <c r="I78" s="24">
        <v>1</v>
      </c>
      <c r="J78" s="34" t="str">
        <f t="shared" ca="1" si="43"/>
        <v/>
      </c>
      <c r="K78" s="34" t="str">
        <f t="shared" ca="1" si="43"/>
        <v/>
      </c>
      <c r="L78" s="34" t="str">
        <f t="shared" ca="1" si="43"/>
        <v/>
      </c>
      <c r="M78" s="34" t="str">
        <f t="shared" ca="1" si="43"/>
        <v/>
      </c>
      <c r="N78" s="34" t="str">
        <f t="shared" ca="1" si="43"/>
        <v/>
      </c>
      <c r="O78" s="34" t="str">
        <f t="shared" ca="1" si="43"/>
        <v/>
      </c>
      <c r="P78" s="24">
        <v>0</v>
      </c>
      <c r="Q78" s="24">
        <v>5</v>
      </c>
      <c r="R78" s="23" t="s">
        <v>177</v>
      </c>
      <c r="Z78" s="86" t="s">
        <v>294</v>
      </c>
    </row>
    <row r="79" spans="1:26" s="23" customFormat="1" ht="15">
      <c r="A79" s="23" t="s">
        <v>204</v>
      </c>
      <c r="B79" s="23" t="s">
        <v>281</v>
      </c>
      <c r="C79" s="26"/>
      <c r="D79" s="23" t="str">
        <f t="shared" si="40"/>
        <v>UC-UP_R-SH_Det_LPG_X0</v>
      </c>
      <c r="E79" s="23" t="str">
        <f t="shared" si="44"/>
        <v>RSDLPG</v>
      </c>
      <c r="F79" s="23" t="str">
        <f t="shared" si="41"/>
        <v>RSDSH_Det</v>
      </c>
      <c r="H79" s="23" t="str">
        <f t="shared" si="42"/>
        <v>RSDSH_Det</v>
      </c>
      <c r="I79" s="24">
        <v>1</v>
      </c>
      <c r="J79" s="34">
        <f ca="1">IF(L9="","",-L9)</f>
        <v>-3.0776300407868964E-2</v>
      </c>
      <c r="K79" s="34">
        <f t="shared" ca="1" si="43"/>
        <v>-3.385393044865586E-2</v>
      </c>
      <c r="L79" s="34">
        <f t="shared" ca="1" si="43"/>
        <v>-5.4522093526864782E-2</v>
      </c>
      <c r="M79" s="34">
        <f t="shared" ca="1" si="43"/>
        <v>-8.7808376845951011E-2</v>
      </c>
      <c r="N79" s="34">
        <f t="shared" ca="1" si="43"/>
        <v>-0.59073085078149945</v>
      </c>
      <c r="O79" s="34">
        <f t="shared" ca="1" si="43"/>
        <v>-0.9</v>
      </c>
      <c r="P79" s="24">
        <v>0</v>
      </c>
      <c r="Q79" s="24">
        <v>5</v>
      </c>
      <c r="R79" s="23" t="s">
        <v>178</v>
      </c>
      <c r="Z79" s="86"/>
    </row>
    <row r="80" spans="1:26" s="23" customFormat="1" ht="15">
      <c r="A80" s="23" t="s">
        <v>205</v>
      </c>
      <c r="B80" s="23" t="s">
        <v>281</v>
      </c>
      <c r="C80" s="26"/>
      <c r="D80" s="90" t="str">
        <f t="shared" si="40"/>
        <v>UC-UP_R-SH_Det_ELC_X0</v>
      </c>
      <c r="E80" s="23" t="str">
        <f t="shared" si="44"/>
        <v>RSDELC</v>
      </c>
      <c r="F80" s="23" t="str">
        <f t="shared" si="41"/>
        <v>RSDSH_Det</v>
      </c>
      <c r="H80" s="23" t="str">
        <f t="shared" si="42"/>
        <v>RSDSH_Det</v>
      </c>
      <c r="I80" s="24">
        <v>1</v>
      </c>
      <c r="J80" s="91">
        <f ca="1">MAX(IF(IF(L10="",0,L10)+IF(L11="",0,L11)=0,"",IF(L10="",0,-L10)+IF(L11="",0,-L11)),-$T$10)</f>
        <v>-4.9968471673569999E-2</v>
      </c>
      <c r="K80" s="91">
        <f t="shared" ref="K80:O80" ca="1" si="45">MAX(IF(IF(M10="",0,M10)+IF(M11="",0,M11)=0,"",IF(M10="",0,-M10)+IF(M11="",0,-M11)),-$T$10)</f>
        <v>-5.4965318840927008E-2</v>
      </c>
      <c r="L80" s="91">
        <f t="shared" ca="1" si="45"/>
        <v>-8.8522195646501392E-2</v>
      </c>
      <c r="M80" s="91">
        <f t="shared" ca="1" si="45"/>
        <v>-0.14256588131064699</v>
      </c>
      <c r="N80" s="91">
        <f t="shared" ca="1" si="45"/>
        <v>-0.9</v>
      </c>
      <c r="O80" s="91">
        <f t="shared" ca="1" si="45"/>
        <v>-0.9</v>
      </c>
      <c r="P80" s="24">
        <v>0</v>
      </c>
      <c r="Q80" s="24">
        <v>5</v>
      </c>
      <c r="R80" s="23" t="s">
        <v>179</v>
      </c>
      <c r="Z80" s="86"/>
    </row>
    <row r="81" spans="1:26" s="23" customFormat="1" ht="15">
      <c r="A81" s="23" t="s">
        <v>205</v>
      </c>
      <c r="B81" s="23" t="s">
        <v>281</v>
      </c>
      <c r="C81" s="26"/>
      <c r="D81" s="23" t="str">
        <f t="shared" si="40"/>
        <v>\I: DISABLED</v>
      </c>
      <c r="E81" s="23" t="str">
        <f t="shared" si="44"/>
        <v>RSDELC</v>
      </c>
      <c r="F81" s="23" t="str">
        <f t="shared" si="41"/>
        <v>RSDSH_Det</v>
      </c>
      <c r="H81" s="23" t="str">
        <f t="shared" si="42"/>
        <v>RSDSH_Det</v>
      </c>
      <c r="I81" s="24">
        <v>1</v>
      </c>
      <c r="J81" s="34">
        <f t="shared" ref="J81:O88" ca="1" si="46">IF(L11="","",-L11)</f>
        <v>-2.4564002996236824E-2</v>
      </c>
      <c r="K81" s="34">
        <f t="shared" ca="1" si="46"/>
        <v>-2.7020403295860508E-2</v>
      </c>
      <c r="L81" s="34">
        <f t="shared" ca="1" si="46"/>
        <v>-4.3516629712016329E-2</v>
      </c>
      <c r="M81" s="34">
        <f t="shared" ca="1" si="46"/>
        <v>-7.0083967317499427E-2</v>
      </c>
      <c r="N81" s="34">
        <f t="shared" ca="1" si="46"/>
        <v>-0.47148988657701507</v>
      </c>
      <c r="O81" s="34">
        <f t="shared" ca="1" si="46"/>
        <v>-0.9</v>
      </c>
      <c r="P81" s="24">
        <v>0</v>
      </c>
      <c r="Q81" s="24">
        <v>5</v>
      </c>
      <c r="R81" s="23" t="s">
        <v>180</v>
      </c>
      <c r="Z81" s="86" t="s">
        <v>294</v>
      </c>
    </row>
    <row r="82" spans="1:26" s="23" customFormat="1" ht="15">
      <c r="A82" s="23" t="s">
        <v>206</v>
      </c>
      <c r="B82" s="23" t="s">
        <v>281</v>
      </c>
      <c r="C82" s="26"/>
      <c r="D82" s="23" t="str">
        <f t="shared" si="40"/>
        <v>UC-UP_R-SH_Det_KER_X0</v>
      </c>
      <c r="E82" s="23" t="str">
        <f t="shared" si="44"/>
        <v>RSDKER</v>
      </c>
      <c r="F82" s="23" t="str">
        <f t="shared" si="41"/>
        <v>RSDSH_Det</v>
      </c>
      <c r="H82" s="23" t="str">
        <f t="shared" si="42"/>
        <v>RSDSH_Det</v>
      </c>
      <c r="I82" s="24">
        <v>1</v>
      </c>
      <c r="J82" s="34">
        <f t="shared" ca="1" si="46"/>
        <v>-0.67463222404773027</v>
      </c>
      <c r="K82" s="34">
        <f t="shared" ca="1" si="46"/>
        <v>-0.74209544645250336</v>
      </c>
      <c r="L82" s="34">
        <f t="shared" ca="1" si="46"/>
        <v>-0.9</v>
      </c>
      <c r="M82" s="34">
        <f t="shared" ca="1" si="46"/>
        <v>-0.9</v>
      </c>
      <c r="N82" s="34">
        <f t="shared" ca="1" si="46"/>
        <v>-0.9</v>
      </c>
      <c r="O82" s="34">
        <f t="shared" ca="1" si="46"/>
        <v>-0.9</v>
      </c>
      <c r="P82" s="24">
        <v>0</v>
      </c>
      <c r="Q82" s="24">
        <v>5</v>
      </c>
      <c r="R82" s="23" t="s">
        <v>181</v>
      </c>
      <c r="Z82" s="86"/>
    </row>
    <row r="83" spans="1:26" s="23" customFormat="1" ht="15">
      <c r="A83" s="23" t="s">
        <v>207</v>
      </c>
      <c r="B83" s="23" t="s">
        <v>281</v>
      </c>
      <c r="C83" s="26"/>
      <c r="D83" s="23" t="str">
        <f t="shared" si="40"/>
        <v>UC-UP_R-SH_Det_GAS_X0</v>
      </c>
      <c r="E83" s="23" t="str">
        <f t="shared" si="44"/>
        <v>RSDGAS</v>
      </c>
      <c r="F83" s="23" t="str">
        <f t="shared" si="41"/>
        <v>RSDSH_Det</v>
      </c>
      <c r="H83" s="23" t="str">
        <f t="shared" si="42"/>
        <v>RSDSH_Det</v>
      </c>
      <c r="I83" s="24">
        <v>1</v>
      </c>
      <c r="J83" s="34">
        <f t="shared" ca="1" si="46"/>
        <v>-0.12095563909532715</v>
      </c>
      <c r="K83" s="34">
        <f t="shared" ca="1" si="46"/>
        <v>-0.1330512030048599</v>
      </c>
      <c r="L83" s="34">
        <f t="shared" ca="1" si="46"/>
        <v>-0.214280292951357</v>
      </c>
      <c r="M83" s="34">
        <f t="shared" ca="1" si="46"/>
        <v>-0.34510055460109001</v>
      </c>
      <c r="N83" s="34">
        <f t="shared" ca="1" si="46"/>
        <v>-0.9</v>
      </c>
      <c r="O83" s="34">
        <f t="shared" ca="1" si="46"/>
        <v>-0.9</v>
      </c>
      <c r="P83" s="24">
        <v>0</v>
      </c>
      <c r="Q83" s="24">
        <v>5</v>
      </c>
      <c r="R83" s="23" t="s">
        <v>182</v>
      </c>
      <c r="Z83" s="86"/>
    </row>
    <row r="84" spans="1:26" ht="15">
      <c r="A84" s="23" t="s">
        <v>141</v>
      </c>
      <c r="B84" s="23" t="s">
        <v>281</v>
      </c>
      <c r="D84" s="23" t="str">
        <f t="shared" si="40"/>
        <v>\I: DISABLED</v>
      </c>
      <c r="E84" s="23" t="str">
        <f t="shared" si="44"/>
        <v>RSDPEA</v>
      </c>
      <c r="F84" s="23" t="str">
        <f t="shared" si="41"/>
        <v>RSDSH_Det</v>
      </c>
      <c r="H84" s="23" t="str">
        <f t="shared" si="42"/>
        <v>RSDSH_Det</v>
      </c>
      <c r="I84" s="24">
        <v>1</v>
      </c>
      <c r="J84" s="34">
        <f t="shared" ca="1" si="46"/>
        <v>-9.3841898739453117E-2</v>
      </c>
      <c r="K84" s="34">
        <f t="shared" ca="1" si="46"/>
        <v>-0.10322608861339844</v>
      </c>
      <c r="L84" s="34">
        <f t="shared" ca="1" si="46"/>
        <v>-0.16624664797276439</v>
      </c>
      <c r="M84" s="34">
        <f t="shared" ca="1" si="46"/>
        <v>-0.26774188902661683</v>
      </c>
      <c r="N84" s="34">
        <f t="shared" ca="1" si="46"/>
        <v>-0.9</v>
      </c>
      <c r="O84" s="34">
        <f t="shared" ca="1" si="46"/>
        <v>-0.9</v>
      </c>
      <c r="P84" s="24">
        <v>0</v>
      </c>
      <c r="Q84" s="24">
        <v>5</v>
      </c>
      <c r="R84" s="23" t="s">
        <v>183</v>
      </c>
      <c r="Z84" s="86" t="s">
        <v>294</v>
      </c>
    </row>
    <row r="85" spans="1:26" ht="15">
      <c r="A85" s="56" t="s">
        <v>172</v>
      </c>
      <c r="B85" s="23" t="s">
        <v>281</v>
      </c>
      <c r="D85" s="23" t="str">
        <f t="shared" si="40"/>
        <v>\I: DISABLED</v>
      </c>
      <c r="E85" s="23"/>
      <c r="F85" s="23" t="str">
        <f t="shared" si="41"/>
        <v>RSDSH_Det</v>
      </c>
      <c r="H85" s="23" t="str">
        <f t="shared" si="42"/>
        <v>RSDSH_Det</v>
      </c>
      <c r="I85" s="24">
        <v>1</v>
      </c>
      <c r="J85" s="34">
        <f t="shared" ca="1" si="46"/>
        <v>-0.11841273185291105</v>
      </c>
      <c r="K85" s="34">
        <f t="shared" ca="1" si="46"/>
        <v>-0.13025400503820217</v>
      </c>
      <c r="L85" s="34">
        <f t="shared" ca="1" si="46"/>
        <v>-0.20977537765407508</v>
      </c>
      <c r="M85" s="34">
        <f t="shared" ca="1" si="46"/>
        <v>-0.33784534346566453</v>
      </c>
      <c r="N85" s="34">
        <f t="shared" ca="1" si="46"/>
        <v>-0.9</v>
      </c>
      <c r="O85" s="34">
        <f t="shared" ca="1" si="46"/>
        <v>-0.9</v>
      </c>
      <c r="P85" s="24">
        <v>0</v>
      </c>
      <c r="Q85" s="24">
        <v>5</v>
      </c>
      <c r="R85" s="23" t="s">
        <v>184</v>
      </c>
      <c r="Z85" s="86" t="s">
        <v>294</v>
      </c>
    </row>
    <row r="86" spans="1:26" ht="15">
      <c r="A86" s="23" t="s">
        <v>142</v>
      </c>
      <c r="B86" s="23" t="s">
        <v>281</v>
      </c>
      <c r="D86" s="23" t="str">
        <f t="shared" si="40"/>
        <v>UC-UP_R-SH_Det_WOO_X0</v>
      </c>
      <c r="E86" s="23" t="str">
        <f t="shared" si="44"/>
        <v>RSDWOO</v>
      </c>
      <c r="F86" s="23" t="str">
        <f t="shared" si="41"/>
        <v>RSDSH_Det</v>
      </c>
      <c r="H86" s="23" t="str">
        <f t="shared" si="42"/>
        <v>RSDSH_Det</v>
      </c>
      <c r="I86" s="24">
        <v>1</v>
      </c>
      <c r="J86" s="34">
        <f t="shared" ca="1" si="46"/>
        <v>-1.6753612989660185E-2</v>
      </c>
      <c r="K86" s="34">
        <f t="shared" ca="1" si="46"/>
        <v>-1.8428974288626207E-2</v>
      </c>
      <c r="L86" s="34">
        <f t="shared" ca="1" si="46"/>
        <v>-2.9680047381575404E-2</v>
      </c>
      <c r="M86" s="34">
        <f t="shared" ca="1" si="46"/>
        <v>-4.7800013108501016E-2</v>
      </c>
      <c r="N86" s="34">
        <f t="shared" ca="1" si="46"/>
        <v>-0.32157458576520404</v>
      </c>
      <c r="O86" s="34">
        <f t="shared" ca="1" si="46"/>
        <v>-0.9</v>
      </c>
      <c r="P86" s="24">
        <v>0</v>
      </c>
      <c r="Q86" s="24">
        <v>5</v>
      </c>
      <c r="R86" s="23" t="s">
        <v>185</v>
      </c>
      <c r="Z86" s="86"/>
    </row>
    <row r="87" spans="1:26" ht="15">
      <c r="A87" s="23" t="s">
        <v>143</v>
      </c>
      <c r="B87" s="26" t="s">
        <v>281</v>
      </c>
      <c r="D87" s="23" t="str">
        <f t="shared" si="40"/>
        <v>UC-UP_R-SH_Det_HET_X0</v>
      </c>
      <c r="E87" s="23" t="str">
        <f t="shared" si="44"/>
        <v>RSDHET</v>
      </c>
      <c r="F87" s="23" t="str">
        <f t="shared" si="41"/>
        <v>RSDSH_Det</v>
      </c>
      <c r="H87" s="23" t="str">
        <f t="shared" si="42"/>
        <v>RSDSH_Det</v>
      </c>
      <c r="I87" s="24">
        <v>1</v>
      </c>
      <c r="J87" s="34">
        <f t="shared" ca="1" si="46"/>
        <v>-2.8302301032562421E-3</v>
      </c>
      <c r="K87" s="34">
        <f t="shared" ca="1" si="46"/>
        <v>-3.1132531135818664E-3</v>
      </c>
      <c r="L87" s="34">
        <f t="shared" ca="1" si="46"/>
        <v>-5.0139252719547346E-3</v>
      </c>
      <c r="M87" s="34">
        <f t="shared" ca="1" si="46"/>
        <v>-8.0749767897358212E-3</v>
      </c>
      <c r="N87" s="34">
        <f t="shared" ca="1" si="46"/>
        <v>-5.4324405943753207E-2</v>
      </c>
      <c r="O87" s="34">
        <f t="shared" ca="1" si="46"/>
        <v>-0.25</v>
      </c>
      <c r="P87" s="24">
        <v>0</v>
      </c>
      <c r="Q87" s="24">
        <v>5</v>
      </c>
      <c r="R87" s="23" t="s">
        <v>186</v>
      </c>
      <c r="Z87" s="86"/>
    </row>
    <row r="88" spans="1:26" ht="15.75" thickBot="1">
      <c r="A88" s="53" t="s">
        <v>144</v>
      </c>
      <c r="B88" s="53" t="s">
        <v>281</v>
      </c>
      <c r="C88" s="58"/>
      <c r="D88" s="53" t="str">
        <f t="shared" si="40"/>
        <v>UC-UP_R-SH_Det_GEO_X0</v>
      </c>
      <c r="E88" s="53" t="str">
        <f t="shared" si="44"/>
        <v>RSDGEO</v>
      </c>
      <c r="F88" s="53" t="str">
        <f t="shared" si="41"/>
        <v>RSDSH_Det</v>
      </c>
      <c r="G88" s="58"/>
      <c r="H88" s="53" t="str">
        <f t="shared" si="42"/>
        <v>RSDSH_Det</v>
      </c>
      <c r="I88" s="54">
        <v>1</v>
      </c>
      <c r="J88" s="59">
        <f t="shared" ca="1" si="46"/>
        <v>-3.133582860915566E-2</v>
      </c>
      <c r="K88" s="59">
        <f t="shared" ca="1" si="46"/>
        <v>-3.446941147007123E-2</v>
      </c>
      <c r="L88" s="59">
        <f t="shared" ca="1" si="46"/>
        <v>-5.5513331866664441E-2</v>
      </c>
      <c r="M88" s="59">
        <f t="shared" ca="1" si="46"/>
        <v>-8.9404776104581765E-2</v>
      </c>
      <c r="N88" s="59">
        <f t="shared" ca="1" si="46"/>
        <v>-0.6014706267130413</v>
      </c>
      <c r="O88" s="59">
        <f t="shared" ca="1" si="46"/>
        <v>-0.9</v>
      </c>
      <c r="P88" s="54">
        <v>0</v>
      </c>
      <c r="Q88" s="54">
        <v>5</v>
      </c>
      <c r="R88" s="53" t="s">
        <v>187</v>
      </c>
      <c r="S88" s="58"/>
      <c r="T88" s="58"/>
      <c r="U88" s="58"/>
      <c r="Z88" s="86"/>
    </row>
    <row r="89" spans="1:26" ht="15">
      <c r="A89" s="26" t="s">
        <v>145</v>
      </c>
      <c r="B89" s="26" t="s">
        <v>282</v>
      </c>
      <c r="D89" s="23" t="str">
        <f>IF(Z89="","UC-UP_"&amp;A33,"\I: DISABLED")</f>
        <v>UC-UP_R-WH_Det_SOL_X0</v>
      </c>
      <c r="E89" s="23" t="str">
        <f>A89</f>
        <v>RSDSOL</v>
      </c>
      <c r="F89" s="23" t="str">
        <f>H89</f>
        <v>RSDWH_Det</v>
      </c>
      <c r="H89" s="23" t="str">
        <f>B89</f>
        <v>RSDWH_Det</v>
      </c>
      <c r="I89" s="24">
        <v>1</v>
      </c>
      <c r="J89" s="34">
        <f t="shared" ref="J89:O89" ca="1" si="47">IF(L33="","",-L33)</f>
        <v>-8.4893865168867502E-2</v>
      </c>
      <c r="K89" s="34">
        <f t="shared" ca="1" si="47"/>
        <v>-9.3383251685754259E-2</v>
      </c>
      <c r="L89" s="34">
        <f t="shared" ca="1" si="47"/>
        <v>-0.15039466067242416</v>
      </c>
      <c r="M89" s="34">
        <f t="shared" ca="1" si="47"/>
        <v>-0.2422121049595459</v>
      </c>
      <c r="N89" s="34">
        <f t="shared" ca="1" si="47"/>
        <v>-0.5</v>
      </c>
      <c r="O89" s="34">
        <f t="shared" ca="1" si="47"/>
        <v>-0.5</v>
      </c>
      <c r="P89" s="24">
        <v>0</v>
      </c>
      <c r="Q89" s="24">
        <v>5</v>
      </c>
      <c r="R89" s="23" t="s">
        <v>200</v>
      </c>
      <c r="Z89" s="86"/>
    </row>
    <row r="90" spans="1:26" ht="15">
      <c r="A90" s="26"/>
      <c r="B90" s="26"/>
      <c r="D90" s="23"/>
      <c r="E90" s="26"/>
      <c r="F90" s="26"/>
      <c r="G90" s="98"/>
      <c r="H90" s="26"/>
      <c r="I90" s="63"/>
      <c r="J90" s="33"/>
      <c r="K90" s="33"/>
      <c r="L90" s="33"/>
      <c r="M90" s="33"/>
      <c r="N90" s="33"/>
      <c r="O90" s="33"/>
      <c r="P90" s="63"/>
      <c r="Q90" s="63"/>
      <c r="R90" s="26"/>
      <c r="S90" s="98"/>
      <c r="T90" s="98"/>
      <c r="U90" s="98"/>
      <c r="Z90" s="86"/>
    </row>
    <row r="91" spans="1:26" ht="15">
      <c r="A91" s="26"/>
      <c r="B91" s="26"/>
      <c r="D91" s="23"/>
      <c r="E91" s="26"/>
      <c r="F91" s="26"/>
      <c r="G91" s="98"/>
      <c r="H91" s="26"/>
      <c r="I91" s="63"/>
      <c r="J91" s="33"/>
      <c r="K91" s="33"/>
      <c r="L91" s="33"/>
      <c r="M91" s="33"/>
      <c r="N91" s="33"/>
      <c r="O91" s="33"/>
      <c r="P91" s="63"/>
      <c r="Q91" s="63"/>
      <c r="R91" s="26"/>
      <c r="S91" s="98"/>
      <c r="T91" s="98"/>
      <c r="U91" s="98"/>
      <c r="Z91" s="86"/>
    </row>
    <row r="92" spans="1:26" ht="15.75" thickBot="1">
      <c r="A92" s="23" t="s">
        <v>140</v>
      </c>
      <c r="B92" s="26" t="s">
        <v>282</v>
      </c>
      <c r="D92" s="23" t="str">
        <f t="shared" ref="D92:D103" si="48">IF(Z92="","UC-UP_"&amp;A21,"\I: DISABLED")</f>
        <v>\I: DISABLED</v>
      </c>
      <c r="E92" s="23" t="str">
        <f t="shared" si="44"/>
        <v>RSDCOA</v>
      </c>
      <c r="F92" s="23" t="str">
        <f t="shared" si="41"/>
        <v>RSDWH_Det</v>
      </c>
      <c r="G92" s="38" t="str">
        <f>LEFT(A21,12)&amp;"*"</f>
        <v>R-WH_Det_COA*</v>
      </c>
      <c r="H92" s="23" t="str">
        <f t="shared" si="42"/>
        <v>RSDWH_Det</v>
      </c>
      <c r="I92" s="24">
        <v>1</v>
      </c>
      <c r="J92" s="34">
        <f t="shared" ref="J92:J103" ca="1" si="49">IF(L21="","",-L21)</f>
        <v>-1.232962284807909E-2</v>
      </c>
      <c r="K92" s="34">
        <f t="shared" ref="K92:K103" ca="1" si="50">IF(M21="","",-M21)</f>
        <v>-1.3562585132886999E-2</v>
      </c>
      <c r="L92" s="34">
        <f t="shared" ref="L92:L103" ca="1" si="51">IF(N21="","",-N21)</f>
        <v>-2.1842678982365853E-2</v>
      </c>
      <c r="M92" s="34">
        <f t="shared" ref="M92:M103" ca="1" si="52">IF(O21="","",-O21)</f>
        <v>-3.5177852927890031E-2</v>
      </c>
      <c r="N92" s="34">
        <f t="shared" ref="N92:N103" ca="1" si="53">IF(P21="","",-P21)</f>
        <v>-0.23665900378976393</v>
      </c>
      <c r="O92" s="34">
        <f t="shared" ref="O92:O103" ca="1" si="54">IF(Q21="","",-Q21)</f>
        <v>-0.9</v>
      </c>
      <c r="P92" s="24">
        <v>0</v>
      </c>
      <c r="Q92" s="24">
        <v>5</v>
      </c>
      <c r="R92" s="23" t="s">
        <v>188</v>
      </c>
      <c r="Z92" s="86" t="s">
        <v>294</v>
      </c>
    </row>
    <row r="93" spans="1:26" ht="15.75" thickBot="1">
      <c r="A93" s="23" t="s">
        <v>202</v>
      </c>
      <c r="B93" s="26" t="s">
        <v>282</v>
      </c>
      <c r="D93" s="23" t="str">
        <f t="shared" si="48"/>
        <v>\I: DISABLED</v>
      </c>
      <c r="E93" s="79" t="str">
        <f t="shared" si="44"/>
        <v>RSDBDL</v>
      </c>
      <c r="F93" s="79" t="str">
        <f t="shared" si="41"/>
        <v>RSDWH_Det</v>
      </c>
      <c r="G93" s="38" t="str">
        <f t="shared" ref="G93:G103" si="55">LEFT(A22,12)&amp;"*"</f>
        <v>R-WH_Det_BDL*</v>
      </c>
      <c r="H93" s="80" t="str">
        <f t="shared" si="42"/>
        <v>RSDWH_Det</v>
      </c>
      <c r="I93" s="79">
        <v>1</v>
      </c>
      <c r="J93" s="81">
        <f t="shared" ca="1" si="49"/>
        <v>-6.1025590982039963E-6</v>
      </c>
      <c r="K93" s="82">
        <f t="shared" ca="1" si="50"/>
        <v>-6.712815008024396E-6</v>
      </c>
      <c r="L93" s="82">
        <f t="shared" ca="1" si="51"/>
        <v>-1.0811055698573375E-5</v>
      </c>
      <c r="M93" s="82">
        <f t="shared" ca="1" si="52"/>
        <v>-1.7411313313109411E-5</v>
      </c>
      <c r="N93" s="82">
        <f t="shared" ca="1" si="53"/>
        <v>-1.1713460943163586E-4</v>
      </c>
      <c r="O93" s="82">
        <f t="shared" ca="1" si="54"/>
        <v>-7.8802307901560537E-4</v>
      </c>
      <c r="P93" s="81">
        <v>0</v>
      </c>
      <c r="Q93" s="81">
        <v>5</v>
      </c>
      <c r="R93" s="81" t="s">
        <v>189</v>
      </c>
      <c r="Z93" s="86" t="s">
        <v>294</v>
      </c>
    </row>
    <row r="94" spans="1:26" ht="15">
      <c r="A94" s="23" t="s">
        <v>203</v>
      </c>
      <c r="B94" s="26" t="s">
        <v>282</v>
      </c>
      <c r="D94" s="23" t="str">
        <f t="shared" si="48"/>
        <v>\I: DISABLED</v>
      </c>
      <c r="E94" s="79" t="str">
        <f t="shared" si="44"/>
        <v>RSDETH</v>
      </c>
      <c r="F94" s="79" t="str">
        <f t="shared" si="41"/>
        <v>RSDWH_Det</v>
      </c>
      <c r="G94" s="38" t="str">
        <f t="shared" si="55"/>
        <v>R-WH_Det_ETH*</v>
      </c>
      <c r="H94" s="80" t="str">
        <f t="shared" si="42"/>
        <v>RSDWH_Det</v>
      </c>
      <c r="I94" s="79">
        <v>1</v>
      </c>
      <c r="J94" s="81">
        <f t="shared" ca="1" si="49"/>
        <v>-6.9125923522890228E-6</v>
      </c>
      <c r="K94" s="82">
        <f t="shared" ca="1" si="50"/>
        <v>-7.6038515875179251E-6</v>
      </c>
      <c r="L94" s="82">
        <f t="shared" ca="1" si="51"/>
        <v>-1.22460790202135E-5</v>
      </c>
      <c r="M94" s="82">
        <f t="shared" ca="1" si="52"/>
        <v>-1.9722432722844046E-5</v>
      </c>
      <c r="N94" s="82">
        <f t="shared" ca="1" si="53"/>
        <v>-1.3268266514351106E-4</v>
      </c>
      <c r="O94" s="82">
        <f t="shared" ca="1" si="54"/>
        <v>-8.9262262302935752E-4</v>
      </c>
      <c r="P94" s="81">
        <v>0</v>
      </c>
      <c r="Q94" s="81">
        <v>5</v>
      </c>
      <c r="R94" s="81" t="s">
        <v>190</v>
      </c>
      <c r="Z94" s="86" t="s">
        <v>294</v>
      </c>
    </row>
    <row r="95" spans="1:26" ht="15">
      <c r="A95" s="23" t="s">
        <v>204</v>
      </c>
      <c r="B95" s="26" t="s">
        <v>282</v>
      </c>
      <c r="D95" s="23" t="str">
        <f t="shared" si="48"/>
        <v>UC-UP_R-WH_Det_LPG_X0</v>
      </c>
      <c r="E95" s="23" t="str">
        <f t="shared" si="44"/>
        <v>RSDLPG</v>
      </c>
      <c r="F95" s="23" t="str">
        <f t="shared" si="41"/>
        <v>RSDWH_Det</v>
      </c>
      <c r="G95" s="38" t="str">
        <f t="shared" si="55"/>
        <v>R-WH_Det_LPG*</v>
      </c>
      <c r="H95" s="23" t="str">
        <f t="shared" si="42"/>
        <v>RSDWH_Det</v>
      </c>
      <c r="I95" s="24">
        <v>1</v>
      </c>
      <c r="J95" s="34">
        <f t="shared" ca="1" si="49"/>
        <v>-2.7071530775988555E-2</v>
      </c>
      <c r="K95" s="34">
        <f t="shared" ca="1" si="50"/>
        <v>-2.9778683853587413E-2</v>
      </c>
      <c r="L95" s="34">
        <f t="shared" ca="1" si="51"/>
        <v>-4.7958868133041087E-2</v>
      </c>
      <c r="M95" s="34">
        <f t="shared" ca="1" si="52"/>
        <v>-7.723823671694402E-2</v>
      </c>
      <c r="N95" s="34">
        <f t="shared" ca="1" si="53"/>
        <v>-0.51962023359924026</v>
      </c>
      <c r="O95" s="34">
        <f t="shared" ca="1" si="54"/>
        <v>-0.9</v>
      </c>
      <c r="P95" s="24">
        <v>0</v>
      </c>
      <c r="Q95" s="24">
        <v>5</v>
      </c>
      <c r="R95" s="23" t="s">
        <v>191</v>
      </c>
      <c r="Z95" s="86"/>
    </row>
    <row r="96" spans="1:26" ht="15">
      <c r="A96" s="23" t="s">
        <v>205</v>
      </c>
      <c r="B96" s="26" t="s">
        <v>282</v>
      </c>
      <c r="D96" s="90" t="str">
        <f t="shared" si="48"/>
        <v>UC-UP_R-WH_Det_ELC_X0</v>
      </c>
      <c r="E96" s="23" t="str">
        <f t="shared" si="44"/>
        <v>RSDELC</v>
      </c>
      <c r="F96" s="23" t="str">
        <f t="shared" si="41"/>
        <v>RSDWH_Det</v>
      </c>
      <c r="G96" s="38" t="str">
        <f t="shared" si="55"/>
        <v>R-WH_Det_ELC*</v>
      </c>
      <c r="H96" s="23" t="str">
        <f t="shared" si="42"/>
        <v>RSDWH_Det</v>
      </c>
      <c r="I96" s="24">
        <v>1</v>
      </c>
      <c r="J96" s="91">
        <f ca="1">MAX(IF(L25+L26="","",-L25-L26),-$T$25)</f>
        <v>-9.4234637339516217E-2</v>
      </c>
      <c r="K96" s="91">
        <f t="shared" ref="K96:O96" ca="1" si="56">MAX(IF(M25+M26="","",-M25-M26),-$T$25)</f>
        <v>-0.10365810107346785</v>
      </c>
      <c r="L96" s="91">
        <f t="shared" ca="1" si="56"/>
        <v>-0.16694240835983076</v>
      </c>
      <c r="M96" s="91">
        <f t="shared" ca="1" si="56"/>
        <v>-0.26886241808759115</v>
      </c>
      <c r="N96" s="91">
        <f t="shared" ca="1" si="56"/>
        <v>-0.9</v>
      </c>
      <c r="O96" s="91">
        <f t="shared" ca="1" si="56"/>
        <v>-0.9</v>
      </c>
      <c r="P96" s="24">
        <v>0</v>
      </c>
      <c r="Q96" s="24">
        <v>5</v>
      </c>
      <c r="R96" s="23" t="s">
        <v>192</v>
      </c>
      <c r="Z96" s="86"/>
    </row>
    <row r="97" spans="1:26" ht="15">
      <c r="A97" s="23" t="s">
        <v>205</v>
      </c>
      <c r="B97" s="26" t="s">
        <v>282</v>
      </c>
      <c r="D97" s="23" t="str">
        <f t="shared" si="48"/>
        <v>\I: DISABLED</v>
      </c>
      <c r="E97" s="23" t="str">
        <f t="shared" si="44"/>
        <v>RSDELC</v>
      </c>
      <c r="F97" s="23" t="str">
        <f t="shared" si="41"/>
        <v>RSDWH_Det</v>
      </c>
      <c r="G97" s="38" t="str">
        <f t="shared" si="55"/>
        <v>R-WH_Det_ELC*</v>
      </c>
      <c r="H97" s="23" t="str">
        <f t="shared" si="42"/>
        <v>RSDWH_Det</v>
      </c>
      <c r="I97" s="24">
        <v>1</v>
      </c>
      <c r="J97" s="34">
        <f t="shared" ca="1" si="49"/>
        <v>-7.1676009027319243E-2</v>
      </c>
      <c r="K97" s="34">
        <f t="shared" ca="1" si="50"/>
        <v>-7.884360993005117E-2</v>
      </c>
      <c r="L97" s="34">
        <f t="shared" ca="1" si="51"/>
        <v>-0.12697842222844677</v>
      </c>
      <c r="M97" s="34">
        <f t="shared" ca="1" si="52"/>
        <v>-0.20450001878313587</v>
      </c>
      <c r="N97" s="34">
        <f t="shared" ca="1" si="53"/>
        <v>-0.9</v>
      </c>
      <c r="O97" s="34">
        <f t="shared" ca="1" si="54"/>
        <v>-0.9</v>
      </c>
      <c r="P97" s="24">
        <v>0</v>
      </c>
      <c r="Q97" s="24">
        <v>5</v>
      </c>
      <c r="R97" s="23" t="s">
        <v>193</v>
      </c>
      <c r="Z97" s="86" t="s">
        <v>294</v>
      </c>
    </row>
    <row r="98" spans="1:26" ht="15">
      <c r="A98" s="23" t="s">
        <v>206</v>
      </c>
      <c r="B98" s="26" t="s">
        <v>282</v>
      </c>
      <c r="D98" s="23" t="str">
        <f t="shared" si="48"/>
        <v>UC-UP_R-WH_Det_KER_X0</v>
      </c>
      <c r="E98" s="23" t="str">
        <f t="shared" si="44"/>
        <v>RSDKER</v>
      </c>
      <c r="F98" s="23" t="str">
        <f t="shared" si="41"/>
        <v>RSDWH_Det</v>
      </c>
      <c r="G98" s="38" t="str">
        <f t="shared" si="55"/>
        <v>R-WH_Det_KER*</v>
      </c>
      <c r="H98" s="23" t="str">
        <f t="shared" si="42"/>
        <v>RSDWH_Det</v>
      </c>
      <c r="I98" s="24">
        <v>1</v>
      </c>
      <c r="J98" s="34">
        <f t="shared" ca="1" si="49"/>
        <v>-0.70700305087575421</v>
      </c>
      <c r="K98" s="34">
        <f t="shared" ca="1" si="50"/>
        <v>-0.77770335596332973</v>
      </c>
      <c r="L98" s="34">
        <f t="shared" ca="1" si="51"/>
        <v>-0.9</v>
      </c>
      <c r="M98" s="34">
        <f t="shared" ca="1" si="52"/>
        <v>-0.9</v>
      </c>
      <c r="N98" s="34">
        <f t="shared" ca="1" si="53"/>
        <v>-0.9</v>
      </c>
      <c r="O98" s="34">
        <f t="shared" ca="1" si="54"/>
        <v>-0.9</v>
      </c>
      <c r="P98" s="24">
        <v>0</v>
      </c>
      <c r="Q98" s="24">
        <v>5</v>
      </c>
      <c r="R98" s="23" t="s">
        <v>194</v>
      </c>
      <c r="Z98" s="86"/>
    </row>
    <row r="99" spans="1:26" ht="15">
      <c r="A99" s="23" t="s">
        <v>207</v>
      </c>
      <c r="B99" s="26" t="s">
        <v>282</v>
      </c>
      <c r="D99" s="23" t="str">
        <f t="shared" si="48"/>
        <v>UC-UP_R-WH_Det_GAS_X0</v>
      </c>
      <c r="E99" s="23" t="str">
        <f t="shared" si="44"/>
        <v>RSDGAS</v>
      </c>
      <c r="F99" s="23" t="str">
        <f t="shared" si="41"/>
        <v>RSDWH_Det</v>
      </c>
      <c r="G99" s="38" t="str">
        <f t="shared" si="55"/>
        <v>R-WH_Det_GAS*</v>
      </c>
      <c r="H99" s="23" t="str">
        <f t="shared" si="42"/>
        <v>RSDWH_Det</v>
      </c>
      <c r="I99" s="24">
        <v>1</v>
      </c>
      <c r="J99" s="34">
        <f t="shared" ca="1" si="49"/>
        <v>-0.13942193165046296</v>
      </c>
      <c r="K99" s="34">
        <f t="shared" ca="1" si="50"/>
        <v>-0.15336412481550926</v>
      </c>
      <c r="L99" s="34">
        <f t="shared" ca="1" si="51"/>
        <v>-0.24699445665662595</v>
      </c>
      <c r="M99" s="34">
        <f t="shared" ca="1" si="52"/>
        <v>-0.39778704239006274</v>
      </c>
      <c r="N99" s="34">
        <f t="shared" ca="1" si="53"/>
        <v>-0.9</v>
      </c>
      <c r="O99" s="34">
        <f t="shared" ca="1" si="54"/>
        <v>-0.9</v>
      </c>
      <c r="P99" s="24">
        <v>0</v>
      </c>
      <c r="Q99" s="24">
        <v>5</v>
      </c>
      <c r="R99" s="23" t="s">
        <v>195</v>
      </c>
      <c r="Z99" s="86"/>
    </row>
    <row r="100" spans="1:26" ht="15">
      <c r="A100" s="23" t="s">
        <v>141</v>
      </c>
      <c r="B100" s="26" t="s">
        <v>282</v>
      </c>
      <c r="D100" s="23" t="str">
        <f t="shared" si="48"/>
        <v>\I: DISABLED</v>
      </c>
      <c r="E100" s="23" t="str">
        <f t="shared" si="44"/>
        <v>RSDPEA</v>
      </c>
      <c r="F100" s="23" t="str">
        <f t="shared" si="41"/>
        <v>RSDWH_Det</v>
      </c>
      <c r="G100" s="38" t="str">
        <f t="shared" si="55"/>
        <v>R-WH_Det_PEA*</v>
      </c>
      <c r="H100" s="23" t="str">
        <f t="shared" si="42"/>
        <v>RSDWH_Det</v>
      </c>
      <c r="I100" s="24">
        <v>1</v>
      </c>
      <c r="J100" s="34">
        <f t="shared" ca="1" si="49"/>
        <v>-2.7586889903007908E-2</v>
      </c>
      <c r="K100" s="34">
        <f t="shared" ca="1" si="50"/>
        <v>-3.0345578893308703E-2</v>
      </c>
      <c r="L100" s="34">
        <f t="shared" ca="1" si="51"/>
        <v>-4.8871858263462617E-2</v>
      </c>
      <c r="M100" s="34">
        <f t="shared" ca="1" si="52"/>
        <v>-7.8708616451889202E-2</v>
      </c>
      <c r="N100" s="34">
        <f t="shared" ca="1" si="53"/>
        <v>-0.52951221319157338</v>
      </c>
      <c r="O100" s="34">
        <f t="shared" ca="1" si="54"/>
        <v>-0.9</v>
      </c>
      <c r="P100" s="24">
        <v>0</v>
      </c>
      <c r="Q100" s="24">
        <v>5</v>
      </c>
      <c r="R100" s="23" t="s">
        <v>196</v>
      </c>
      <c r="Z100" s="86" t="s">
        <v>294</v>
      </c>
    </row>
    <row r="101" spans="1:26" ht="15">
      <c r="A101" s="56" t="s">
        <v>172</v>
      </c>
      <c r="B101" s="26" t="s">
        <v>282</v>
      </c>
      <c r="D101" s="23" t="str">
        <f t="shared" si="48"/>
        <v>\I: DISABLED</v>
      </c>
      <c r="E101" s="23"/>
      <c r="F101" s="23" t="str">
        <f t="shared" si="41"/>
        <v>RSDWH_Det</v>
      </c>
      <c r="H101" s="23" t="str">
        <f t="shared" si="42"/>
        <v>RSDWH_Det</v>
      </c>
      <c r="I101" s="24">
        <v>1</v>
      </c>
      <c r="J101" s="34">
        <f t="shared" ca="1" si="49"/>
        <v>-3.3279714667709542E-2</v>
      </c>
      <c r="K101" s="34">
        <f t="shared" ca="1" si="50"/>
        <v>-3.6607686134480504E-2</v>
      </c>
      <c r="L101" s="34">
        <f t="shared" ca="1" si="51"/>
        <v>-5.8957044596442215E-2</v>
      </c>
      <c r="M101" s="34">
        <f t="shared" ca="1" si="52"/>
        <v>-9.4950909893016175E-2</v>
      </c>
      <c r="N101" s="34">
        <f t="shared" ca="1" si="53"/>
        <v>-0.63878224149368679</v>
      </c>
      <c r="O101" s="34">
        <f t="shared" ca="1" si="54"/>
        <v>-0.9</v>
      </c>
      <c r="P101" s="24">
        <v>0</v>
      </c>
      <c r="Q101" s="24">
        <v>5</v>
      </c>
      <c r="R101" s="23" t="s">
        <v>197</v>
      </c>
      <c r="Z101" s="86" t="s">
        <v>294</v>
      </c>
    </row>
    <row r="102" spans="1:26" ht="15">
      <c r="A102" s="23" t="s">
        <v>142</v>
      </c>
      <c r="B102" s="26" t="s">
        <v>282</v>
      </c>
      <c r="D102" s="23" t="str">
        <f t="shared" si="48"/>
        <v>UC-UP_R-WH_Det_WOO_X0</v>
      </c>
      <c r="E102" s="23" t="str">
        <f t="shared" si="44"/>
        <v>RSDWOO</v>
      </c>
      <c r="F102" s="23" t="str">
        <f t="shared" si="41"/>
        <v>RSDWH_Det</v>
      </c>
      <c r="G102" s="38" t="str">
        <f t="shared" si="55"/>
        <v>R-WH_Det_WOO*</v>
      </c>
      <c r="H102" s="23" t="str">
        <f t="shared" si="42"/>
        <v>RSDWH_Det</v>
      </c>
      <c r="I102" s="24">
        <v>1</v>
      </c>
      <c r="J102" s="34">
        <f t="shared" ca="1" si="49"/>
        <v>-7.375561405524261E-3</v>
      </c>
      <c r="K102" s="34">
        <f t="shared" ca="1" si="50"/>
        <v>-8.1131175460766869E-3</v>
      </c>
      <c r="L102" s="34">
        <f t="shared" ca="1" si="51"/>
        <v>-1.3066256939131972E-2</v>
      </c>
      <c r="M102" s="34">
        <f t="shared" ca="1" si="52"/>
        <v>-2.1043337463041437E-2</v>
      </c>
      <c r="N102" s="34">
        <f t="shared" ca="1" si="53"/>
        <v>-0.14156905171625295</v>
      </c>
      <c r="O102" s="34">
        <f t="shared" ca="1" si="54"/>
        <v>-0.9</v>
      </c>
      <c r="P102" s="24">
        <v>0</v>
      </c>
      <c r="Q102" s="24">
        <v>5</v>
      </c>
      <c r="R102" s="23" t="s">
        <v>198</v>
      </c>
      <c r="Z102" s="86"/>
    </row>
    <row r="103" spans="1:26" ht="15">
      <c r="A103" s="23" t="s">
        <v>143</v>
      </c>
      <c r="B103" s="26" t="s">
        <v>282</v>
      </c>
      <c r="D103" s="23" t="str">
        <f t="shared" si="48"/>
        <v>UC-UP_R-WH_Det_HET_X0</v>
      </c>
      <c r="E103" s="23" t="str">
        <f t="shared" si="44"/>
        <v>RSDHET</v>
      </c>
      <c r="F103" s="23" t="str">
        <f t="shared" si="41"/>
        <v>RSDWH_Det</v>
      </c>
      <c r="G103" s="38" t="str">
        <f t="shared" si="55"/>
        <v>R-WH_Det_HET*</v>
      </c>
      <c r="H103" s="23" t="str">
        <f t="shared" si="42"/>
        <v>RSDWH_Det</v>
      </c>
      <c r="I103" s="24">
        <v>1</v>
      </c>
      <c r="J103" s="34">
        <f t="shared" ca="1" si="49"/>
        <v>-6.9894881348942604E-5</v>
      </c>
      <c r="K103" s="34">
        <f t="shared" ca="1" si="50"/>
        <v>-7.6884369483836882E-5</v>
      </c>
      <c r="L103" s="34">
        <f t="shared" ca="1" si="51"/>
        <v>-1.2382304589741419E-4</v>
      </c>
      <c r="M103" s="34">
        <f t="shared" ca="1" si="52"/>
        <v>-1.9941825364824456E-4</v>
      </c>
      <c r="N103" s="34">
        <f t="shared" ca="1" si="53"/>
        <v>-1.3415862913131668E-3</v>
      </c>
      <c r="O103" s="34">
        <f t="shared" ca="1" si="54"/>
        <v>-9.0255217068252614E-3</v>
      </c>
      <c r="P103" s="24">
        <v>0</v>
      </c>
      <c r="Q103" s="24">
        <v>5</v>
      </c>
      <c r="R103" s="23" t="s">
        <v>199</v>
      </c>
      <c r="Z103" s="86"/>
    </row>
    <row r="104" spans="1:26" ht="15">
      <c r="J104" s="34" t="str">
        <f t="shared" ref="J104" si="57">IF(L34="","",-L34)</f>
        <v/>
      </c>
      <c r="K104" s="34" t="str">
        <f t="shared" ref="K104:O104" si="58">IF(M34="","",-M34)</f>
        <v/>
      </c>
      <c r="L104" s="34" t="str">
        <f t="shared" si="58"/>
        <v/>
      </c>
      <c r="M104" s="34" t="str">
        <f t="shared" si="58"/>
        <v/>
      </c>
      <c r="N104" s="34" t="str">
        <f t="shared" si="58"/>
        <v/>
      </c>
      <c r="O104" s="34" t="str">
        <f t="shared" si="58"/>
        <v/>
      </c>
    </row>
  </sheetData>
  <mergeCells count="5">
    <mergeCell ref="S3:V3"/>
    <mergeCell ref="E4:J4"/>
    <mergeCell ref="E19:I19"/>
    <mergeCell ref="L19:P19"/>
    <mergeCell ref="Y7:Z7"/>
  </mergeCells>
  <conditionalFormatting sqref="F93:F94 D93:D103 E95:E103 D89:E89">
    <cfRule type="containsText" dxfId="10" priority="12" operator="containsText" text="\I: DISABLED">
      <formula>NOT(ISERROR(SEARCH("\I: DISABLED",D89)))</formula>
    </cfRule>
  </conditionalFormatting>
  <conditionalFormatting sqref="F61:F62">
    <cfRule type="containsText" dxfId="9" priority="11" operator="containsText" text="\I: DISABLED">
      <formula>NOT(ISERROR(SEARCH("\I: DISABLED",F61)))</formula>
    </cfRule>
  </conditionalFormatting>
  <conditionalFormatting sqref="D46:D60">
    <cfRule type="containsText" dxfId="8" priority="10" operator="containsText" text="\I: DISABLED">
      <formula>NOT(ISERROR(SEARCH("\I: DISABLED",D46)))</formula>
    </cfRule>
  </conditionalFormatting>
  <conditionalFormatting sqref="D61:D72">
    <cfRule type="containsText" dxfId="7" priority="9" operator="containsText" text="\I: DISABLED">
      <formula>NOT(ISERROR(SEARCH("\I: DISABLED",D61)))</formula>
    </cfRule>
  </conditionalFormatting>
  <conditionalFormatting sqref="D76">
    <cfRule type="containsText" dxfId="6" priority="8" operator="containsText" text="\I: DISABLED">
      <formula>NOT(ISERROR(SEARCH("\I: DISABLED",D76)))</formula>
    </cfRule>
  </conditionalFormatting>
  <conditionalFormatting sqref="D77:D91">
    <cfRule type="containsText" dxfId="5" priority="7" operator="containsText" text="\I: DISABLED">
      <formula>NOT(ISERROR(SEARCH("\I: DISABLED",D77)))</formula>
    </cfRule>
  </conditionalFormatting>
  <conditionalFormatting sqref="D92">
    <cfRule type="containsText" dxfId="4" priority="6" operator="containsText" text="\I: DISABLED">
      <formula>NOT(ISERROR(SEARCH("\I: DISABLED",D92)))</formula>
    </cfRule>
  </conditionalFormatting>
  <conditionalFormatting sqref="E76 E63:E72 E56:E60 E46:E54 E79:E92">
    <cfRule type="containsText" dxfId="3" priority="4" operator="containsText" text="\I: DISABLED">
      <formula>NOT(ISERROR(SEARCH("\I: DISABLED",E46)))</formula>
    </cfRule>
  </conditionalFormatting>
  <conditionalFormatting sqref="E61:E62">
    <cfRule type="containsText" dxfId="2" priority="3" operator="containsText" text="\I: DISABLED">
      <formula>NOT(ISERROR(SEARCH("\I: DISABLED",E61)))</formula>
    </cfRule>
  </conditionalFormatting>
  <conditionalFormatting sqref="E77:E78">
    <cfRule type="containsText" dxfId="1" priority="2" operator="containsText" text="\I: DISABLED">
      <formula>NOT(ISERROR(SEARCH("\I: DISABLED",E77)))</formula>
    </cfRule>
  </conditionalFormatting>
  <conditionalFormatting sqref="E93:E94">
    <cfRule type="containsText" dxfId="0" priority="1" operator="containsText" text="\I: DISABLED">
      <formula>NOT(ISERROR(SEARCH("\I: DISABLED",E93)))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topLeftCell="A56" workbookViewId="0">
      <selection activeCell="Y87" sqref="Y87"/>
    </sheetView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 ca="1">SUMIFS('Stock-AF-Cap2Act'!C$2:C$79,'Stock-AF-Cap2Act'!$A$2:$A$79,SharesElab!$B2,'Stock-AF-Cap2Act'!$B$2:$B$79,SharesElab!$A$1)/SUMIFS('Stock-AF-Cap2Act'!C$2:C$79,'Stock-AF-Cap2Act'!$A$2:$A$79,SharesElab!$A2,'Stock-AF-Cap2Act'!$B$2:$B$79,SharesElab!$A$1)</f>
        <v>6.0216666124813958E-6</v>
      </c>
      <c r="E2" s="61"/>
    </row>
    <row r="3" spans="1:5">
      <c r="A3" s="63" t="str">
        <f>LEFT(B3,8)&amp;"*"</f>
        <v>R-SH_Apt*</v>
      </c>
      <c r="B3" s="72" t="s">
        <v>48</v>
      </c>
      <c r="C3" s="65">
        <f ca="1">SUMIFS('Stock-AF-Cap2Act'!C$2:C$79,'Stock-AF-Cap2Act'!$A$2:$A$79,SharesElab!$B3,'Stock-AF-Cap2Act'!$B$2:$B$79,SharesElab!$A$1)/SUMIFS('Stock-AF-Cap2Act'!C$2:C$79,'Stock-AF-Cap2Act'!$A$2:$A$79,SharesElab!$A3,'Stock-AF-Cap2Act'!$B$2:$B$79,SharesElab!$A$1)</f>
        <v>2.5868061726027791E-2</v>
      </c>
    </row>
    <row r="4" spans="1:5">
      <c r="A4" s="63" t="str">
        <f t="shared" ref="A4:A14" si="0">LEFT(B4,8)&amp;"*"</f>
        <v>R-SH_Apt*</v>
      </c>
      <c r="B4" s="72" t="s">
        <v>52</v>
      </c>
      <c r="C4" s="65">
        <f ca="1">SUMIFS('Stock-AF-Cap2Act'!C$2:C$79,'Stock-AF-Cap2Act'!$A$2:$A$79,SharesElab!$B4,'Stock-AF-Cap2Act'!$B$2:$B$79,SharesElab!$A$1)/SUMIFS('Stock-AF-Cap2Act'!C$2:C$79,'Stock-AF-Cap2Act'!$A$2:$A$79,SharesElab!$A4,'Stock-AF-Cap2Act'!$B$2:$B$79,SharesElab!$A$1)</f>
        <v>0.22978151397491359</v>
      </c>
    </row>
    <row r="5" spans="1:5">
      <c r="A5" s="63" t="str">
        <f t="shared" si="0"/>
        <v>R-SH_Apt*</v>
      </c>
      <c r="B5" s="72" t="s">
        <v>53</v>
      </c>
      <c r="C5" s="65">
        <f ca="1">SUMIFS('Stock-AF-Cap2Act'!C$2:C$79,'Stock-AF-Cap2Act'!$A$2:$A$79,SharesElab!$B5,'Stock-AF-Cap2Act'!$B$2:$B$79,SharesElab!$A$1)/SUMIFS('Stock-AF-Cap2Act'!C$2:C$79,'Stock-AF-Cap2Act'!$A$2:$A$79,SharesElab!$A5,'Stock-AF-Cap2Act'!$B$2:$B$79,SharesElab!$A$1)</f>
        <v>0.25152956634185192</v>
      </c>
    </row>
    <row r="6" spans="1:5">
      <c r="A6" s="63" t="str">
        <f t="shared" si="0"/>
        <v>R-SH_Apt*</v>
      </c>
      <c r="B6" s="72" t="s">
        <v>50</v>
      </c>
      <c r="C6" s="65">
        <f ca="1">SUMIFS('Stock-AF-Cap2Act'!C$2:C$79,'Stock-AF-Cap2Act'!$A$2:$A$79,SharesElab!$B6,'Stock-AF-Cap2Act'!$B$2:$B$79,SharesElab!$A$1)/SUMIFS('Stock-AF-Cap2Act'!C$2:C$79,'Stock-AF-Cap2Act'!$A$2:$A$79,SharesElab!$A6,'Stock-AF-Cap2Act'!$B$2:$B$79,SharesElab!$A$1)</f>
        <v>4.3197034522822084E-9</v>
      </c>
    </row>
    <row r="7" spans="1:5">
      <c r="A7" s="63" t="str">
        <f t="shared" si="0"/>
        <v>R-SH_Apt*</v>
      </c>
      <c r="B7" s="72" t="s">
        <v>55</v>
      </c>
      <c r="C7" s="65">
        <f ca="1">SUMIFS('Stock-AF-Cap2Act'!C$2:C$79,'Stock-AF-Cap2Act'!$A$2:$A$79,SharesElab!$B7,'Stock-AF-Cap2Act'!$B$2:$B$79,SharesElab!$A$1)/SUMIFS('Stock-AF-Cap2Act'!C$2:C$79,'Stock-AF-Cap2Act'!$A$2:$A$79,SharesElab!$A7,'Stock-AF-Cap2Act'!$B$2:$B$79,SharesElab!$A$1)</f>
        <v>0.29220185817808386</v>
      </c>
    </row>
    <row r="8" spans="1:5">
      <c r="A8" s="63" t="str">
        <f t="shared" si="0"/>
        <v>R-SH_Apt*</v>
      </c>
      <c r="B8" s="72" t="s">
        <v>60</v>
      </c>
      <c r="C8" s="65">
        <f ca="1">SUMIFS('Stock-AF-Cap2Act'!C$2:C$79,'Stock-AF-Cap2Act'!$A$2:$A$79,SharesElab!$B8,'Stock-AF-Cap2Act'!$B$2:$B$79,SharesElab!$A$1)/SUMIFS('Stock-AF-Cap2Act'!C$2:C$79,'Stock-AF-Cap2Act'!$A$2:$A$79,SharesElab!$A8,'Stock-AF-Cap2Act'!$B$2:$B$79,SharesElab!$A$1)</f>
        <v>9.5130204505146004E-2</v>
      </c>
    </row>
    <row r="9" spans="1:5">
      <c r="A9" s="63" t="str">
        <f t="shared" si="0"/>
        <v>R-SH_Apt*</v>
      </c>
      <c r="B9" s="72" t="s">
        <v>59</v>
      </c>
      <c r="C9" s="65">
        <f ca="1">SUMIFS('Stock-AF-Cap2Act'!C$2:C$79,'Stock-AF-Cap2Act'!$A$2:$A$79,SharesElab!$B9,'Stock-AF-Cap2Act'!$B$2:$B$79,SharesElab!$A$1)/SUMIFS('Stock-AF-Cap2Act'!C$2:C$79,'Stock-AF-Cap2Act'!$A$2:$A$79,SharesElab!$A9,'Stock-AF-Cap2Act'!$B$2:$B$79,SharesElab!$A$1)</f>
        <v>4.3707146230673542E-3</v>
      </c>
    </row>
    <row r="10" spans="1:5">
      <c r="A10" s="63" t="str">
        <f t="shared" si="0"/>
        <v>R-SH_Apt*</v>
      </c>
      <c r="B10" s="72" t="s">
        <v>54</v>
      </c>
      <c r="C10" s="65">
        <f ca="1">SUMIFS('Stock-AF-Cap2Act'!C$2:C$79,'Stock-AF-Cap2Act'!$A$2:$A$79,SharesElab!$B10,'Stock-AF-Cap2Act'!$B$2:$B$79,SharesElab!$A$1)/SUMIFS('Stock-AF-Cap2Act'!C$2:C$79,'Stock-AF-Cap2Act'!$A$2:$A$79,SharesElab!$A10,'Stock-AF-Cap2Act'!$B$2:$B$79,SharesElab!$A$1)</f>
        <v>6.5760316081329304E-2</v>
      </c>
    </row>
    <row r="11" spans="1:5">
      <c r="A11" s="63" t="str">
        <f t="shared" si="0"/>
        <v>R-SH_Apt*</v>
      </c>
      <c r="B11" s="72" t="s">
        <v>51</v>
      </c>
      <c r="C11" s="65">
        <f ca="1">SUMIFS('Stock-AF-Cap2Act'!C$2:C$79,'Stock-AF-Cap2Act'!$A$2:$A$79,SharesElab!$B11,'Stock-AF-Cap2Act'!$B$2:$B$79,SharesElab!$A$1)/SUMIFS('Stock-AF-Cap2Act'!C$2:C$79,'Stock-AF-Cap2Act'!$A$2:$A$79,SharesElab!$A11,'Stock-AF-Cap2Act'!$B$2:$B$79,SharesElab!$A$1)</f>
        <v>1.9736628406463497E-2</v>
      </c>
    </row>
    <row r="12" spans="1:5">
      <c r="A12" s="63" t="str">
        <f t="shared" si="0"/>
        <v>R-SH_Apt*</v>
      </c>
      <c r="B12" s="72" t="s">
        <v>56</v>
      </c>
      <c r="C12" s="65">
        <f ca="1">SUMIFS('Stock-AF-Cap2Act'!C$2:C$79,'Stock-AF-Cap2Act'!$A$2:$A$79,SharesElab!$B12,'Stock-AF-Cap2Act'!$B$2:$B$79,SharesElab!$A$1)/SUMIFS('Stock-AF-Cap2Act'!C$2:C$79,'Stock-AF-Cap2Act'!$A$2:$A$79,SharesElab!$A12,'Stock-AF-Cap2Act'!$B$2:$B$79,SharesElab!$A$1)</f>
        <v>4.7032067247758152E-4</v>
      </c>
    </row>
    <row r="13" spans="1:5">
      <c r="A13" s="63" t="str">
        <f t="shared" si="0"/>
        <v>R-SH_Apt*</v>
      </c>
      <c r="B13" s="72" t="s">
        <v>57</v>
      </c>
      <c r="C13" s="65">
        <f ca="1">SUMIFS('Stock-AF-Cap2Act'!C$2:C$79,'Stock-AF-Cap2Act'!$A$2:$A$79,SharesElab!$B13,'Stock-AF-Cap2Act'!$B$2:$B$79,SharesElab!$A$1)/SUMIFS('Stock-AF-Cap2Act'!C$2:C$79,'Stock-AF-Cap2Act'!$A$2:$A$79,SharesElab!$A13,'Stock-AF-Cap2Act'!$B$2:$B$79,SharesElab!$A$1)</f>
        <v>1.3664060800198583E-2</v>
      </c>
    </row>
    <row r="14" spans="1:5" ht="15.75" thickBot="1">
      <c r="A14" s="54" t="str">
        <f t="shared" si="0"/>
        <v>R-SH_Apt*</v>
      </c>
      <c r="B14" s="75" t="s">
        <v>58</v>
      </c>
      <c r="C14" s="66">
        <f ca="1">SUMIFS('Stock-AF-Cap2Act'!C$2:C$79,'Stock-AF-Cap2Act'!$A$2:$A$79,SharesElab!$B14,'Stock-AF-Cap2Act'!$B$2:$B$79,SharesElab!$A$1)/SUMIFS('Stock-AF-Cap2Act'!C$2:C$79,'Stock-AF-Cap2Act'!$A$2:$A$79,SharesElab!$A14,'Stock-AF-Cap2Act'!$B$2:$B$79,SharesElab!$A$1)</f>
        <v>1.4807287041246711E-3</v>
      </c>
      <c r="D14" s="67">
        <f ca="1">SUM(C2:C14)</f>
        <v>1</v>
      </c>
    </row>
    <row r="15" spans="1:5">
      <c r="A15" s="24" t="str">
        <f>LEFT(B15,8)&amp;"*"</f>
        <v>R-SH_Att*</v>
      </c>
      <c r="B15" t="s">
        <v>74</v>
      </c>
      <c r="C15" s="68">
        <f ca="1">SUMIFS('Stock-AF-Cap2Act'!C$2:C$79,'Stock-AF-Cap2Act'!$A$2:$A$79,SharesElab!$B15,'Stock-AF-Cap2Act'!$B$2:$B$79,SharesElab!$A$1)/SUMIFS('Stock-AF-Cap2Act'!C$2:C$79,'Stock-AF-Cap2Act'!$A$2:$A$79,SharesElab!$A15,'Stock-AF-Cap2Act'!$B$2:$B$79,SharesElab!$A$1)</f>
        <v>1.2497545079851295E-6</v>
      </c>
    </row>
    <row r="16" spans="1:5">
      <c r="A16" s="24" t="str">
        <f>LEFT(B16,8)&amp;"*"</f>
        <v>R-SH_Att*</v>
      </c>
      <c r="B16" t="s">
        <v>73</v>
      </c>
      <c r="C16" s="68">
        <f ca="1">SUMIFS('Stock-AF-Cap2Act'!C$2:C$79,'Stock-AF-Cap2Act'!$A$2:$A$79,SharesElab!$B16,'Stock-AF-Cap2Act'!$B$2:$B$79,SharesElab!$A$1)/SUMIFS('Stock-AF-Cap2Act'!C$2:C$79,'Stock-AF-Cap2Act'!$A$2:$A$79,SharesElab!$A16,'Stock-AF-Cap2Act'!$B$2:$B$79,SharesElab!$A$1)</f>
        <v>0.11073353862216971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 ca="1">SUMIFS('Stock-AF-Cap2Act'!C$2:C$79,'Stock-AF-Cap2Act'!$A$2:$A$79,SharesElab!$B17,'Stock-AF-Cap2Act'!$B$2:$B$79,SharesElab!$A$1)/SUMIFS('Stock-AF-Cap2Act'!C$2:C$79,'Stock-AF-Cap2Act'!$A$2:$A$79,SharesElab!$A17,'Stock-AF-Cap2Act'!$B$2:$B$79,SharesElab!$A$1)</f>
        <v>3.270850764419013E-2</v>
      </c>
    </row>
    <row r="18" spans="1:4">
      <c r="A18" s="24" t="str">
        <f t="shared" si="1"/>
        <v>R-SH_Att*</v>
      </c>
      <c r="B18" t="s">
        <v>78</v>
      </c>
      <c r="C18" s="68">
        <f ca="1">SUMIFS('Stock-AF-Cap2Act'!C$2:C$79,'Stock-AF-Cap2Act'!$A$2:$A$79,SharesElab!$B18,'Stock-AF-Cap2Act'!$B$2:$B$79,SharesElab!$A$1)/SUMIFS('Stock-AF-Cap2Act'!C$2:C$79,'Stock-AF-Cap2Act'!$A$2:$A$79,SharesElab!$A18,'Stock-AF-Cap2Act'!$B$2:$B$79,SharesElab!$A$1)</f>
        <v>2.6099940043858218E-2</v>
      </c>
    </row>
    <row r="19" spans="1:4">
      <c r="A19" s="24" t="str">
        <f t="shared" si="1"/>
        <v>R-SH_Att*</v>
      </c>
      <c r="B19" t="s">
        <v>75</v>
      </c>
      <c r="C19" s="68">
        <f ca="1">SUMIFS('Stock-AF-Cap2Act'!C$2:C$79,'Stock-AF-Cap2Act'!$A$2:$A$79,SharesElab!$B19,'Stock-AF-Cap2Act'!$B$2:$B$79,SharesElab!$A$1)/SUMIFS('Stock-AF-Cap2Act'!C$2:C$79,'Stock-AF-Cap2Act'!$A$2:$A$79,SharesElab!$A19,'Stock-AF-Cap2Act'!$B$2:$B$79,SharesElab!$A$1)</f>
        <v>0</v>
      </c>
    </row>
    <row r="20" spans="1:4">
      <c r="A20" s="24" t="str">
        <f t="shared" si="1"/>
        <v>R-SH_Att*</v>
      </c>
      <c r="B20" t="s">
        <v>80</v>
      </c>
      <c r="C20" s="68">
        <f ca="1">SUMIFS('Stock-AF-Cap2Act'!C$2:C$79,'Stock-AF-Cap2Act'!$A$2:$A$79,SharesElab!$B20,'Stock-AF-Cap2Act'!$B$2:$B$79,SharesElab!$A$1)/SUMIFS('Stock-AF-Cap2Act'!C$2:C$79,'Stock-AF-Cap2Act'!$A$2:$A$79,SharesElab!$A20,'Stock-AF-Cap2Act'!$B$2:$B$79,SharesElab!$A$1)</f>
        <v>0.40015590716912303</v>
      </c>
    </row>
    <row r="21" spans="1:4">
      <c r="A21" s="24" t="str">
        <f t="shared" si="1"/>
        <v>R-SH_Att*</v>
      </c>
      <c r="B21" t="s">
        <v>85</v>
      </c>
      <c r="C21" s="68">
        <f ca="1">SUMIFS('Stock-AF-Cap2Act'!C$2:C$79,'Stock-AF-Cap2Act'!$A$2:$A$79,SharesElab!$B21,'Stock-AF-Cap2Act'!$B$2:$B$79,SharesElab!$A$1)/SUMIFS('Stock-AF-Cap2Act'!C$2:C$79,'Stock-AF-Cap2Act'!$A$2:$A$79,SharesElab!$A21,'Stock-AF-Cap2Act'!$B$2:$B$79,SharesElab!$A$1)</f>
        <v>6.6043695770214045E-2</v>
      </c>
    </row>
    <row r="22" spans="1:4">
      <c r="A22" s="24" t="str">
        <f t="shared" si="1"/>
        <v>R-SH_Att*</v>
      </c>
      <c r="B22" t="s">
        <v>84</v>
      </c>
      <c r="C22" s="68">
        <f ca="1">SUMIFS('Stock-AF-Cap2Act'!C$2:C$79,'Stock-AF-Cap2Act'!$A$2:$A$79,SharesElab!$B22,'Stock-AF-Cap2Act'!$B$2:$B$79,SharesElab!$A$1)/SUMIFS('Stock-AF-Cap2Act'!C$2:C$79,'Stock-AF-Cap2Act'!$A$2:$A$79,SharesElab!$A22,'Stock-AF-Cap2Act'!$B$2:$B$79,SharesElab!$A$1)</f>
        <v>1.1789423053309494E-3</v>
      </c>
    </row>
    <row r="23" spans="1:4">
      <c r="A23" s="24" t="str">
        <f t="shared" si="1"/>
        <v>R-SH_Att*</v>
      </c>
      <c r="B23" t="s">
        <v>79</v>
      </c>
      <c r="C23" s="68">
        <f ca="1">SUMIFS('Stock-AF-Cap2Act'!C$2:C$79,'Stock-AF-Cap2Act'!$A$2:$A$79,SharesElab!$B23,'Stock-AF-Cap2Act'!$B$2:$B$79,SharesElab!$A$1)/SUMIFS('Stock-AF-Cap2Act'!C$2:C$79,'Stock-AF-Cap2Act'!$A$2:$A$79,SharesElab!$A23,'Stock-AF-Cap2Act'!$B$2:$B$79,SharesElab!$A$1)</f>
        <v>0.28339017583514486</v>
      </c>
    </row>
    <row r="24" spans="1:4">
      <c r="A24" s="24" t="str">
        <f t="shared" si="1"/>
        <v>R-SH_Att*</v>
      </c>
      <c r="B24" t="s">
        <v>76</v>
      </c>
      <c r="C24" s="68">
        <f ca="1">SUMIFS('Stock-AF-Cap2Act'!C$2:C$79,'Stock-AF-Cap2Act'!$A$2:$A$79,SharesElab!$B24,'Stock-AF-Cap2Act'!$B$2:$B$79,SharesElab!$A$1)/SUMIFS('Stock-AF-Cap2Act'!C$2:C$79,'Stock-AF-Cap2Act'!$A$2:$A$79,SharesElab!$A24,'Stock-AF-Cap2Act'!$B$2:$B$79,SharesElab!$A$1)</f>
        <v>1.1517351134896941E-2</v>
      </c>
    </row>
    <row r="25" spans="1:4">
      <c r="A25" s="24" t="str">
        <f t="shared" si="1"/>
        <v>R-SH_Att*</v>
      </c>
      <c r="B25" t="s">
        <v>81</v>
      </c>
      <c r="C25" s="68">
        <f ca="1">SUMIFS('Stock-AF-Cap2Act'!C$2:C$79,'Stock-AF-Cap2Act'!$A$2:$A$79,SharesElab!$B25,'Stock-AF-Cap2Act'!$B$2:$B$79,SharesElab!$A$1)/SUMIFS('Stock-AF-Cap2Act'!C$2:C$79,'Stock-AF-Cap2Act'!$A$2:$A$79,SharesElab!$A25,'Stock-AF-Cap2Act'!$B$2:$B$79,SharesElab!$A$1)</f>
        <v>2.224067171482623E-3</v>
      </c>
    </row>
    <row r="26" spans="1:4">
      <c r="A26" s="24" t="str">
        <f t="shared" si="1"/>
        <v>R-SH_Att*</v>
      </c>
      <c r="B26" t="s">
        <v>82</v>
      </c>
      <c r="C26" s="68">
        <f ca="1">SUMIFS('Stock-AF-Cap2Act'!C$2:C$79,'Stock-AF-Cap2Act'!$A$2:$A$79,SharesElab!$B26,'Stock-AF-Cap2Act'!$B$2:$B$79,SharesElab!$A$1)/SUMIFS('Stock-AF-Cap2Act'!C$2:C$79,'Stock-AF-Cap2Act'!$A$2:$A$79,SharesElab!$A26,'Stock-AF-Cap2Act'!$B$2:$B$79,SharesElab!$A$1)</f>
        <v>6.3033162855014133E-2</v>
      </c>
    </row>
    <row r="27" spans="1:4" ht="15.75" thickBot="1">
      <c r="A27" s="54" t="str">
        <f t="shared" si="1"/>
        <v>R-SH_Att*</v>
      </c>
      <c r="B27" s="75" t="s">
        <v>83</v>
      </c>
      <c r="C27" s="66">
        <f ca="1">SUMIFS('Stock-AF-Cap2Act'!C$2:C$79,'Stock-AF-Cap2Act'!$A$2:$A$79,SharesElab!$B27,'Stock-AF-Cap2Act'!$B$2:$B$79,SharesElab!$A$1)/SUMIFS('Stock-AF-Cap2Act'!C$2:C$79,'Stock-AF-Cap2Act'!$A$2:$A$79,SharesElab!$A27,'Stock-AF-Cap2Act'!$B$2:$B$79,SharesElab!$A$1)</f>
        <v>2.9134616940673622E-3</v>
      </c>
      <c r="D27" s="67">
        <f ca="1">SUM(C15:C27)</f>
        <v>1</v>
      </c>
    </row>
    <row r="28" spans="1:4">
      <c r="A28" s="24" t="str">
        <f>LEFT(B28,8)&amp;"*"</f>
        <v>R-SH_Det*</v>
      </c>
      <c r="B28" t="s">
        <v>99</v>
      </c>
      <c r="C28" s="68">
        <f ca="1">SUMIFS('Stock-AF-Cap2Act'!C$2:C$79,'Stock-AF-Cap2Act'!$A$2:$A$79,SharesElab!$B28,'Stock-AF-Cap2Act'!$B$2:$B$79,SharesElab!$A$1)/SUMIFS('Stock-AF-Cap2Act'!C$2:C$79,'Stock-AF-Cap2Act'!$A$2:$A$79,SharesElab!$A28,'Stock-AF-Cap2Act'!$B$2:$B$79,SharesElab!$A$1)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 ca="1">SUMIFS('Stock-AF-Cap2Act'!C$2:C$79,'Stock-AF-Cap2Act'!$A$2:$A$79,SharesElab!$B29,'Stock-AF-Cap2Act'!$B$2:$B$79,SharesElab!$A$1)/SUMIFS('Stock-AF-Cap2Act'!C$2:C$79,'Stock-AF-Cap2Act'!$A$2:$A$79,SharesElab!$A29,'Stock-AF-Cap2Act'!$B$2:$B$79,SharesElab!$A$1)</f>
        <v>5.0848840322285295E-2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 ca="1">SUMIFS('Stock-AF-Cap2Act'!C$2:C$79,'Stock-AF-Cap2Act'!$A$2:$A$79,SharesElab!$B30,'Stock-AF-Cap2Act'!$B$2:$B$79,SharesElab!$A$1)/SUMIFS('Stock-AF-Cap2Act'!C$2:C$79,'Stock-AF-Cap2Act'!$A$2:$A$79,SharesElab!$A30,'Stock-AF-Cap2Act'!$B$2:$B$79,SharesElab!$A$1)</f>
        <v>2.3094971524848341E-2</v>
      </c>
    </row>
    <row r="31" spans="1:4">
      <c r="A31" s="24" t="str">
        <f t="shared" si="2"/>
        <v>R-SH_Det*</v>
      </c>
      <c r="B31" t="s">
        <v>103</v>
      </c>
      <c r="C31" s="68">
        <f ca="1">SUMIFS('Stock-AF-Cap2Act'!C$2:C$79,'Stock-AF-Cap2Act'!$A$2:$A$79,SharesElab!$B31,'Stock-AF-Cap2Act'!$B$2:$B$79,SharesElab!$A$1)/SUMIFS('Stock-AF-Cap2Act'!C$2:C$79,'Stock-AF-Cap2Act'!$A$2:$A$79,SharesElab!$A31,'Stock-AF-Cap2Act'!$B$2:$B$79,SharesElab!$A$1)</f>
        <v>2.2330911814760747E-2</v>
      </c>
    </row>
    <row r="32" spans="1:4">
      <c r="A32" s="24" t="str">
        <f t="shared" si="2"/>
        <v>R-SH_Det*</v>
      </c>
      <c r="B32" t="s">
        <v>100</v>
      </c>
      <c r="C32" s="68">
        <f ca="1">SUMIFS('Stock-AF-Cap2Act'!C$2:C$79,'Stock-AF-Cap2Act'!$A$2:$A$79,SharesElab!$B32,'Stock-AF-Cap2Act'!$B$2:$B$79,SharesElab!$A$1)/SUMIFS('Stock-AF-Cap2Act'!C$2:C$79,'Stock-AF-Cap2Act'!$A$2:$A$79,SharesElab!$A32,'Stock-AF-Cap2Act'!$B$2:$B$79,SharesElab!$A$1)</f>
        <v>0</v>
      </c>
    </row>
    <row r="33" spans="1:4">
      <c r="A33" s="24" t="str">
        <f t="shared" si="2"/>
        <v>R-SH_Det*</v>
      </c>
      <c r="B33" t="s">
        <v>105</v>
      </c>
      <c r="C33" s="68">
        <f ca="1">SUMIFS('Stock-AF-Cap2Act'!C$2:C$79,'Stock-AF-Cap2Act'!$A$2:$A$79,SharesElab!$B33,'Stock-AF-Cap2Act'!$B$2:$B$79,SharesElab!$A$1)/SUMIFS('Stock-AF-Cap2Act'!C$2:C$79,'Stock-AF-Cap2Act'!$A$2:$A$79,SharesElab!$A33,'Stock-AF-Cap2Act'!$B$2:$B$79,SharesElab!$A$1)</f>
        <v>0.10995967190484286</v>
      </c>
    </row>
    <row r="34" spans="1:4">
      <c r="A34" s="24" t="str">
        <f t="shared" si="2"/>
        <v>R-SH_Det*</v>
      </c>
      <c r="B34" t="s">
        <v>110</v>
      </c>
      <c r="C34" s="68">
        <f ca="1">SUMIFS('Stock-AF-Cap2Act'!C$2:C$79,'Stock-AF-Cap2Act'!$A$2:$A$79,SharesElab!$B34,'Stock-AF-Cap2Act'!$B$2:$B$79,SharesElab!$A$1)/SUMIFS('Stock-AF-Cap2Act'!C$2:C$79,'Stock-AF-Cap2Act'!$A$2:$A$79,SharesElab!$A34,'Stock-AF-Cap2Act'!$B$2:$B$79,SharesElab!$A$1)</f>
        <v>2.8487116917414235E-2</v>
      </c>
    </row>
    <row r="35" spans="1:4">
      <c r="A35" s="24" t="str">
        <f t="shared" si="2"/>
        <v>R-SH_Det*</v>
      </c>
      <c r="B35" t="s">
        <v>109</v>
      </c>
      <c r="C35" s="68">
        <f ca="1">SUMIFS('Stock-AF-Cap2Act'!C$2:C$79,'Stock-AF-Cap2Act'!$A$2:$A$79,SharesElab!$B35,'Stock-AF-Cap2Act'!$B$2:$B$79,SharesElab!$A$1)/SUMIFS('Stock-AF-Cap2Act'!C$2:C$79,'Stock-AF-Cap2Act'!$A$2:$A$79,SharesElab!$A35,'Stock-AF-Cap2Act'!$B$2:$B$79,SharesElab!$A$1)</f>
        <v>2.5729364575056745E-3</v>
      </c>
    </row>
    <row r="36" spans="1:4">
      <c r="A36" s="24" t="str">
        <f t="shared" si="2"/>
        <v>R-SH_Det*</v>
      </c>
      <c r="B36" t="s">
        <v>104</v>
      </c>
      <c r="C36" s="68">
        <f ca="1">SUMIFS('Stock-AF-Cap2Act'!C$2:C$79,'Stock-AF-Cap2Act'!$A$2:$A$79,SharesElab!$B36,'Stock-AF-Cap2Act'!$B$2:$B$79,SharesElab!$A$1)/SUMIFS('Stock-AF-Cap2Act'!C$2:C$79,'Stock-AF-Cap2Act'!$A$2:$A$79,SharesElab!$A36,'Stock-AF-Cap2Act'!$B$2:$B$79,SharesElab!$A$1)</f>
        <v>0.6133020218615729</v>
      </c>
    </row>
    <row r="37" spans="1:4">
      <c r="A37" s="24" t="str">
        <f t="shared" si="2"/>
        <v>R-SH_Det*</v>
      </c>
      <c r="B37" t="s">
        <v>101</v>
      </c>
      <c r="C37" s="68">
        <f ca="1">SUMIFS('Stock-AF-Cap2Act'!C$2:C$79,'Stock-AF-Cap2Act'!$A$2:$A$79,SharesElab!$B37,'Stock-AF-Cap2Act'!$B$2:$B$79,SharesElab!$A$1)/SUMIFS('Stock-AF-Cap2Act'!C$2:C$79,'Stock-AF-Cap2Act'!$A$2:$A$79,SharesElab!$A37,'Stock-AF-Cap2Act'!$B$2:$B$79,SharesElab!$A$1)</f>
        <v>2.7978454916244511E-2</v>
      </c>
    </row>
    <row r="38" spans="1:4">
      <c r="A38" s="24" t="str">
        <f t="shared" si="2"/>
        <v>R-SH_Det*</v>
      </c>
      <c r="B38" t="s">
        <v>106</v>
      </c>
      <c r="C38" s="68">
        <f ca="1">SUMIFS('Stock-AF-Cap2Act'!C$2:C$79,'Stock-AF-Cap2Act'!$A$2:$A$79,SharesElab!$B38,'Stock-AF-Cap2Act'!$B$2:$B$79,SharesElab!$A$1)/SUMIFS('Stock-AF-Cap2Act'!C$2:C$79,'Stock-AF-Cap2Act'!$A$2:$A$79,SharesElab!$A38,'Stock-AF-Cap2Act'!$B$2:$B$79,SharesElab!$A$1)</f>
        <v>5.220751128079351E-3</v>
      </c>
    </row>
    <row r="39" spans="1:4">
      <c r="A39" s="24" t="str">
        <f t="shared" si="2"/>
        <v>R-SH_Det*</v>
      </c>
      <c r="B39" t="s">
        <v>107</v>
      </c>
      <c r="C39" s="68">
        <f ca="1">SUMIFS('Stock-AF-Cap2Act'!C$2:C$79,'Stock-AF-Cap2Act'!$A$2:$A$79,SharesElab!$B39,'Stock-AF-Cap2Act'!$B$2:$B$79,SharesElab!$A$1)/SUMIFS('Stock-AF-Cap2Act'!C$2:C$79,'Stock-AF-Cap2Act'!$A$2:$A$79,SharesElab!$A39,'Stock-AF-Cap2Act'!$B$2:$B$79,SharesElab!$A$1)</f>
        <v>0.10764793804810095</v>
      </c>
    </row>
    <row r="40" spans="1:4" ht="15.75" thickBot="1">
      <c r="A40" s="54" t="str">
        <f t="shared" si="2"/>
        <v>R-SH_Det*</v>
      </c>
      <c r="B40" s="75" t="s">
        <v>108</v>
      </c>
      <c r="C40" s="66">
        <f ca="1">SUMIFS('Stock-AF-Cap2Act'!C$2:C$79,'Stock-AF-Cap2Act'!$A$2:$A$79,SharesElab!$B40,'Stock-AF-Cap2Act'!$B$2:$B$79,SharesElab!$A$1)/SUMIFS('Stock-AF-Cap2Act'!C$2:C$79,'Stock-AF-Cap2Act'!$A$2:$A$79,SharesElab!$A40,'Stock-AF-Cap2Act'!$B$2:$B$79,SharesElab!$A$1)</f>
        <v>8.5563851043451815E-3</v>
      </c>
      <c r="D40" s="67">
        <f ca="1">SUM(C28:C40)</f>
        <v>1</v>
      </c>
    </row>
    <row r="41" spans="1:4">
      <c r="A41" s="24" t="str">
        <f>LEFT(B41,8)&amp;"*"</f>
        <v>R-WH_Apt*</v>
      </c>
      <c r="B41" t="s">
        <v>62</v>
      </c>
      <c r="C41" s="68">
        <f ca="1">SUMIFS('Stock-AF-Cap2Act'!C$2:C$79,'Stock-AF-Cap2Act'!$A$2:$A$79,SharesElab!$B41,'Stock-AF-Cap2Act'!$B$2:$B$79,SharesElab!$A$1)/SUMIFS('Stock-AF-Cap2Act'!C$2:C$79,'Stock-AF-Cap2Act'!$A$2:$A$79,SharesElab!$A41,'Stock-AF-Cap2Act'!$B$2:$B$79,SharesElab!$A$1)</f>
        <v>1.6126048586920004E-5</v>
      </c>
    </row>
    <row r="42" spans="1:4">
      <c r="A42" s="24" t="str">
        <f>LEFT(B42,8)&amp;"*"</f>
        <v>R-WH_Apt*</v>
      </c>
      <c r="B42" t="s">
        <v>61</v>
      </c>
      <c r="C42" s="68">
        <f ca="1">SUMIFS('Stock-AF-Cap2Act'!C$2:C$79,'Stock-AF-Cap2Act'!$A$2:$A$79,SharesElab!$B42,'Stock-AF-Cap2Act'!$B$2:$B$79,SharesElab!$A$1)/SUMIFS('Stock-AF-Cap2Act'!C$2:C$79,'Stock-AF-Cap2Act'!$A$2:$A$79,SharesElab!$A42,'Stock-AF-Cap2Act'!$B$2:$B$79,SharesElab!$A$1)</f>
        <v>1.1509706219885989E-3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 ca="1">SUMIFS('Stock-AF-Cap2Act'!C$2:C$79,'Stock-AF-Cap2Act'!$A$2:$A$79,SharesElab!$B43,'Stock-AF-Cap2Act'!$B$2:$B$79,SharesElab!$A$1)/SUMIFS('Stock-AF-Cap2Act'!C$2:C$79,'Stock-AF-Cap2Act'!$A$2:$A$79,SharesElab!$A43,'Stock-AF-Cap2Act'!$B$2:$B$79,SharesElab!$A$1)</f>
        <v>0.18080501990386397</v>
      </c>
    </row>
    <row r="44" spans="1:4">
      <c r="A44" s="24" t="str">
        <f t="shared" si="3"/>
        <v>R-WH_Apt*</v>
      </c>
      <c r="B44" t="s">
        <v>66</v>
      </c>
      <c r="C44" s="68">
        <f ca="1">SUMIFS('Stock-AF-Cap2Act'!C$2:C$79,'Stock-AF-Cap2Act'!$A$2:$A$79,SharesElab!$B44,'Stock-AF-Cap2Act'!$B$2:$B$79,SharesElab!$A$1)/SUMIFS('Stock-AF-Cap2Act'!C$2:C$79,'Stock-AF-Cap2Act'!$A$2:$A$79,SharesElab!$A44,'Stock-AF-Cap2Act'!$B$2:$B$79,SharesElab!$A$1)</f>
        <v>0.55397429163227874</v>
      </c>
    </row>
    <row r="45" spans="1:4">
      <c r="A45" s="24" t="str">
        <f t="shared" si="3"/>
        <v>R-WH_Apt*</v>
      </c>
      <c r="B45" t="s">
        <v>63</v>
      </c>
      <c r="C45" s="68">
        <f ca="1">SUMIFS('Stock-AF-Cap2Act'!C$2:C$79,'Stock-AF-Cap2Act'!$A$2:$A$79,SharesElab!$B45,'Stock-AF-Cap2Act'!$B$2:$B$79,SharesElab!$A$1)/SUMIFS('Stock-AF-Cap2Act'!C$2:C$79,'Stock-AF-Cap2Act'!$A$2:$A$79,SharesElab!$A45,'Stock-AF-Cap2Act'!$B$2:$B$79,SharesElab!$A$1)</f>
        <v>1.4571575502737081E-5</v>
      </c>
    </row>
    <row r="46" spans="1:4">
      <c r="A46" s="24" t="str">
        <f t="shared" si="3"/>
        <v>R-WH_Apt*</v>
      </c>
      <c r="B46" t="s">
        <v>68</v>
      </c>
      <c r="C46" s="68">
        <f ca="1">SUMIFS('Stock-AF-Cap2Act'!C$2:C$79,'Stock-AF-Cap2Act'!$A$2:$A$79,SharesElab!$B46,'Stock-AF-Cap2Act'!$B$2:$B$79,SharesElab!$A$1)/SUMIFS('Stock-AF-Cap2Act'!C$2:C$79,'Stock-AF-Cap2Act'!$A$2:$A$79,SharesElab!$A46,'Stock-AF-Cap2Act'!$B$2:$B$79,SharesElab!$A$1)</f>
        <v>0.21892393676330665</v>
      </c>
    </row>
    <row r="47" spans="1:4">
      <c r="A47" s="24" t="str">
        <f t="shared" si="3"/>
        <v>R-WH_Apt*</v>
      </c>
      <c r="B47" t="s">
        <v>72</v>
      </c>
      <c r="C47" s="68">
        <f ca="1">SUMIFS('Stock-AF-Cap2Act'!C$2:C$79,'Stock-AF-Cap2Act'!$A$2:$A$79,SharesElab!$B47,'Stock-AF-Cap2Act'!$B$2:$B$79,SharesElab!$A$1)/SUMIFS('Stock-AF-Cap2Act'!C$2:C$79,'Stock-AF-Cap2Act'!$A$2:$A$79,SharesElab!$A47,'Stock-AF-Cap2Act'!$B$2:$B$79,SharesElab!$A$1)</f>
        <v>1.4912366195418234E-3</v>
      </c>
    </row>
    <row r="48" spans="1:4">
      <c r="A48" s="24" t="str">
        <f t="shared" si="3"/>
        <v>R-WH_Apt*</v>
      </c>
      <c r="B48" t="s">
        <v>67</v>
      </c>
      <c r="C48" s="68">
        <f ca="1">SUMIFS('Stock-AF-Cap2Act'!C$2:C$79,'Stock-AF-Cap2Act'!$A$2:$A$79,SharesElab!$B48,'Stock-AF-Cap2Act'!$B$2:$B$79,SharesElab!$A$1)/SUMIFS('Stock-AF-Cap2Act'!C$2:C$79,'Stock-AF-Cap2Act'!$A$2:$A$79,SharesElab!$A48,'Stock-AF-Cap2Act'!$B$2:$B$79,SharesElab!$A$1)</f>
        <v>2.1777894492855544E-2</v>
      </c>
    </row>
    <row r="49" spans="1:4">
      <c r="A49" s="24" t="str">
        <f t="shared" si="3"/>
        <v>R-WH_Apt*</v>
      </c>
      <c r="B49" t="s">
        <v>64</v>
      </c>
      <c r="C49" s="68">
        <f ca="1">SUMIFS('Stock-AF-Cap2Act'!C$2:C$79,'Stock-AF-Cap2Act'!$A$2:$A$79,SharesElab!$B49,'Stock-AF-Cap2Act'!$B$2:$B$79,SharesElab!$A$1)/SUMIFS('Stock-AF-Cap2Act'!C$2:C$79,'Stock-AF-Cap2Act'!$A$2:$A$79,SharesElab!$A49,'Stock-AF-Cap2Act'!$B$2:$B$79,SharesElab!$A$1)</f>
        <v>1.2338667144327216E-2</v>
      </c>
    </row>
    <row r="50" spans="1:4">
      <c r="A50" s="24" t="str">
        <f t="shared" si="3"/>
        <v>R-WH_Apt*</v>
      </c>
      <c r="B50" t="s">
        <v>69</v>
      </c>
      <c r="C50" s="68">
        <f ca="1">SUMIFS('Stock-AF-Cap2Act'!C$2:C$79,'Stock-AF-Cap2Act'!$A$2:$A$79,SharesElab!$B50,'Stock-AF-Cap2Act'!$B$2:$B$79,SharesElab!$A$1)/SUMIFS('Stock-AF-Cap2Act'!C$2:C$79,'Stock-AF-Cap2Act'!$A$2:$A$79,SharesElab!$A50,'Stock-AF-Cap2Act'!$B$2:$B$79,SharesElab!$A$1)</f>
        <v>6.328652376507011E-5</v>
      </c>
    </row>
    <row r="51" spans="1:4">
      <c r="A51" s="24" t="str">
        <f t="shared" si="3"/>
        <v>R-WH_Apt*</v>
      </c>
      <c r="B51" t="s">
        <v>70</v>
      </c>
      <c r="C51" s="68">
        <f ca="1">SUMIFS('Stock-AF-Cap2Act'!C$2:C$79,'Stock-AF-Cap2Act'!$A$2:$A$79,SharesElab!$B51,'Stock-AF-Cap2Act'!$B$2:$B$79,SharesElab!$A$1)/SUMIFS('Stock-AF-Cap2Act'!C$2:C$79,'Stock-AF-Cap2Act'!$A$2:$A$79,SharesElab!$A51,'Stock-AF-Cap2Act'!$B$2:$B$79,SharesElab!$A$1)</f>
        <v>1.88956894113684E-3</v>
      </c>
    </row>
    <row r="52" spans="1:4">
      <c r="A52" s="24" t="str">
        <f t="shared" si="3"/>
        <v>R-WH_Apt*</v>
      </c>
      <c r="B52" t="s">
        <v>136</v>
      </c>
      <c r="C52" s="68">
        <f ca="1">SUMIFS('Stock-AF-Cap2Act'!C$2:C$79,'Stock-AF-Cap2Act'!$A$2:$A$79,SharesElab!$B52,'Stock-AF-Cap2Act'!$B$2:$B$79,SharesElab!$A$1)/SUMIFS('Stock-AF-Cap2Act'!C$2:C$79,'Stock-AF-Cap2Act'!$A$2:$A$79,SharesElab!$A52,'Stock-AF-Cap2Act'!$B$2:$B$79,SharesElab!$A$1)</f>
        <v>6.5735877891401513E-3</v>
      </c>
    </row>
    <row r="53" spans="1:4" ht="15.75" thickBot="1">
      <c r="A53" s="54" t="str">
        <f t="shared" si="3"/>
        <v>R-WH_Apt*</v>
      </c>
      <c r="B53" s="75" t="s">
        <v>71</v>
      </c>
      <c r="C53" s="66">
        <f ca="1">SUMIFS('Stock-AF-Cap2Act'!C$2:C$79,'Stock-AF-Cap2Act'!$A$2:$A$79,SharesElab!$B53,'Stock-AF-Cap2Act'!$B$2:$B$79,SharesElab!$A$1)/SUMIFS('Stock-AF-Cap2Act'!C$2:C$79,'Stock-AF-Cap2Act'!$A$2:$A$79,SharesElab!$A53,'Stock-AF-Cap2Act'!$B$2:$B$79,SharesElab!$A$1)</f>
        <v>9.808419437057896E-4</v>
      </c>
      <c r="D53" s="67">
        <f ca="1">SUM(C41:C53)</f>
        <v>1</v>
      </c>
    </row>
    <row r="54" spans="1:4">
      <c r="A54" s="24" t="str">
        <f>LEFT(B54,8)&amp;"*"</f>
        <v>R-WH_Att*</v>
      </c>
      <c r="B54" t="s">
        <v>87</v>
      </c>
      <c r="C54" s="68">
        <f ca="1">SUMIFS('Stock-AF-Cap2Act'!C$2:C$79,'Stock-AF-Cap2Act'!$A$2:$A$79,SharesElab!$B54,'Stock-AF-Cap2Act'!$B$2:$B$79,SharesElab!$A$1)/SUMIFS('Stock-AF-Cap2Act'!C$2:C$79,'Stock-AF-Cap2Act'!$A$2:$A$79,SharesElab!$A54,'Stock-AF-Cap2Act'!$B$2:$B$79,SharesElab!$A$1)</f>
        <v>9.2755925615950205E-6</v>
      </c>
    </row>
    <row r="55" spans="1:4">
      <c r="A55" s="24" t="str">
        <f>LEFT(B55,8)&amp;"*"</f>
        <v>R-WH_Att*</v>
      </c>
      <c r="B55" t="s">
        <v>86</v>
      </c>
      <c r="C55" s="68">
        <f ca="1">SUMIFS('Stock-AF-Cap2Act'!C$2:C$79,'Stock-AF-Cap2Act'!$A$2:$A$79,SharesElab!$B55,'Stock-AF-Cap2Act'!$B$2:$B$79,SharesElab!$A$1)/SUMIFS('Stock-AF-Cap2Act'!C$2:C$79,'Stock-AF-Cap2Act'!$A$2:$A$79,SharesElab!$A55,'Stock-AF-Cap2Act'!$B$2:$B$79,SharesElab!$A$1)</f>
        <v>2.0962522027018385E-2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 ca="1">SUMIFS('Stock-AF-Cap2Act'!C$2:C$79,'Stock-AF-Cap2Act'!$A$2:$A$79,SharesElab!$B56,'Stock-AF-Cap2Act'!$B$2:$B$79,SharesElab!$A$1)/SUMIFS('Stock-AF-Cap2Act'!C$2:C$79,'Stock-AF-Cap2Act'!$A$2:$A$79,SharesElab!$A56,'Stock-AF-Cap2Act'!$B$2:$B$79,SharesElab!$A$1)</f>
        <v>3.4653514986362002E-2</v>
      </c>
    </row>
    <row r="57" spans="1:4">
      <c r="A57" s="24" t="str">
        <f t="shared" si="4"/>
        <v>R-WH_Att*</v>
      </c>
      <c r="B57" t="s">
        <v>91</v>
      </c>
      <c r="C57" s="68">
        <f ca="1">SUMIFS('Stock-AF-Cap2Act'!C$2:C$79,'Stock-AF-Cap2Act'!$A$2:$A$79,SharesElab!$B57,'Stock-AF-Cap2Act'!$B$2:$B$79,SharesElab!$A$1)/SUMIFS('Stock-AF-Cap2Act'!C$2:C$79,'Stock-AF-Cap2Act'!$A$2:$A$79,SharesElab!$A57,'Stock-AF-Cap2Act'!$B$2:$B$79,SharesElab!$A$1)</f>
        <v>0.11003350426791163</v>
      </c>
    </row>
    <row r="58" spans="1:4">
      <c r="A58" s="24" t="str">
        <f t="shared" si="4"/>
        <v>R-WH_Att*</v>
      </c>
      <c r="B58" t="s">
        <v>88</v>
      </c>
      <c r="C58" s="68">
        <f ca="1">SUMIFS('Stock-AF-Cap2Act'!C$2:C$79,'Stock-AF-Cap2Act'!$A$2:$A$79,SharesElab!$B58,'Stock-AF-Cap2Act'!$B$2:$B$79,SharesElab!$A$1)/SUMIFS('Stock-AF-Cap2Act'!C$2:C$79,'Stock-AF-Cap2Act'!$A$2:$A$79,SharesElab!$A58,'Stock-AF-Cap2Act'!$B$2:$B$79,SharesElab!$A$1)</f>
        <v>2.3370777937418377E-6</v>
      </c>
    </row>
    <row r="59" spans="1:4">
      <c r="A59" s="24" t="str">
        <f t="shared" si="4"/>
        <v>R-WH_Att*</v>
      </c>
      <c r="B59" t="s">
        <v>93</v>
      </c>
      <c r="C59" s="68">
        <f ca="1">SUMIFS('Stock-AF-Cap2Act'!C$2:C$79,'Stock-AF-Cap2Act'!$A$2:$A$79,SharesElab!$B59,'Stock-AF-Cap2Act'!$B$2:$B$79,SharesElab!$A$1)/SUMIFS('Stock-AF-Cap2Act'!C$2:C$79,'Stock-AF-Cap2Act'!$A$2:$A$79,SharesElab!$A59,'Stock-AF-Cap2Act'!$B$2:$B$79,SharesElab!$A$1)</f>
        <v>0.4547112047906216</v>
      </c>
    </row>
    <row r="60" spans="1:4">
      <c r="A60" s="24" t="str">
        <f t="shared" si="4"/>
        <v>R-WH_Att*</v>
      </c>
      <c r="B60" t="s">
        <v>97</v>
      </c>
      <c r="C60" s="68">
        <f ca="1">SUMIFS('Stock-AF-Cap2Act'!C$2:C$79,'Stock-AF-Cap2Act'!$A$2:$A$79,SharesElab!$B60,'Stock-AF-Cap2Act'!$B$2:$B$79,SharesElab!$A$1)/SUMIFS('Stock-AF-Cap2Act'!C$2:C$79,'Stock-AF-Cap2Act'!$A$2:$A$79,SharesElab!$A60,'Stock-AF-Cap2Act'!$B$2:$B$79,SharesElab!$A$1)</f>
        <v>1.7255072994710834E-4</v>
      </c>
    </row>
    <row r="61" spans="1:4">
      <c r="A61" s="24" t="str">
        <f t="shared" si="4"/>
        <v>R-WH_Att*</v>
      </c>
      <c r="B61" t="s">
        <v>92</v>
      </c>
      <c r="C61" s="68">
        <f ca="1">SUMIFS('Stock-AF-Cap2Act'!C$2:C$79,'Stock-AF-Cap2Act'!$A$2:$A$79,SharesElab!$B61,'Stock-AF-Cap2Act'!$B$2:$B$79,SharesElab!$A$1)/SUMIFS('Stock-AF-Cap2Act'!C$2:C$79,'Stock-AF-Cap2Act'!$A$2:$A$79,SharesElab!$A61,'Stock-AF-Cap2Act'!$B$2:$B$79,SharesElab!$A$1)</f>
        <v>0.29809062643229683</v>
      </c>
    </row>
    <row r="62" spans="1:4">
      <c r="A62" s="24" t="str">
        <f t="shared" si="4"/>
        <v>R-WH_Att*</v>
      </c>
      <c r="B62" t="s">
        <v>89</v>
      </c>
      <c r="C62" s="68">
        <f ca="1">SUMIFS('Stock-AF-Cap2Act'!C$2:C$79,'Stock-AF-Cap2Act'!$A$2:$A$79,SharesElab!$B62,'Stock-AF-Cap2Act'!$B$2:$B$79,SharesElab!$A$1)/SUMIFS('Stock-AF-Cap2Act'!C$2:C$79,'Stock-AF-Cap2Act'!$A$2:$A$79,SharesElab!$A62,'Stock-AF-Cap2Act'!$B$2:$B$79,SharesElab!$A$1)</f>
        <v>1.4339961969329044E-2</v>
      </c>
    </row>
    <row r="63" spans="1:4">
      <c r="A63" s="24" t="str">
        <f t="shared" si="4"/>
        <v>R-WH_Att*</v>
      </c>
      <c r="B63" t="s">
        <v>94</v>
      </c>
      <c r="C63" s="68">
        <f ca="1">SUMIFS('Stock-AF-Cap2Act'!C$2:C$79,'Stock-AF-Cap2Act'!$A$2:$A$79,SharesElab!$B63,'Stock-AF-Cap2Act'!$B$2:$B$79,SharesElab!$A$1)/SUMIFS('Stock-AF-Cap2Act'!C$2:C$79,'Stock-AF-Cap2Act'!$A$2:$A$79,SharesElab!$A63,'Stock-AF-Cap2Act'!$B$2:$B$79,SharesElab!$A$1)</f>
        <v>1.534272929737131E-3</v>
      </c>
    </row>
    <row r="64" spans="1:4">
      <c r="A64" s="24" t="str">
        <f t="shared" si="4"/>
        <v>R-WH_Att*</v>
      </c>
      <c r="B64" t="s">
        <v>95</v>
      </c>
      <c r="C64" s="68">
        <f ca="1">SUMIFS('Stock-AF-Cap2Act'!C$2:C$79,'Stock-AF-Cap2Act'!$A$2:$A$79,SharesElab!$B64,'Stock-AF-Cap2Act'!$B$2:$B$79,SharesElab!$A$1)/SUMIFS('Stock-AF-Cap2Act'!C$2:C$79,'Stock-AF-Cap2Act'!$A$2:$A$79,SharesElab!$A64,'Stock-AF-Cap2Act'!$B$2:$B$79,SharesElab!$A$1)</f>
        <v>3.3033331088937731E-2</v>
      </c>
    </row>
    <row r="65" spans="1:4">
      <c r="A65" s="24" t="str">
        <f t="shared" si="4"/>
        <v>R-WH_Att*</v>
      </c>
      <c r="B65" t="s">
        <v>223</v>
      </c>
      <c r="C65" s="68">
        <f ca="1">SUMIFS('Stock-AF-Cap2Act'!C$2:C$79,'Stock-AF-Cap2Act'!$A$2:$A$79,SharesElab!$B65,'Stock-AF-Cap2Act'!$B$2:$B$79,SharesElab!$A$1)/SUMIFS('Stock-AF-Cap2Act'!C$2:C$79,'Stock-AF-Cap2Act'!$A$2:$A$79,SharesElab!$A65,'Stock-AF-Cap2Act'!$B$2:$B$79,SharesElab!$A$1)</f>
        <v>3.1297009216606275E-2</v>
      </c>
    </row>
    <row r="66" spans="1:4" ht="15.75" thickBot="1">
      <c r="A66" s="54" t="str">
        <f t="shared" si="4"/>
        <v>R-WH_Att*</v>
      </c>
      <c r="B66" s="75" t="s">
        <v>96</v>
      </c>
      <c r="C66" s="66">
        <f ca="1">SUMIFS('Stock-AF-Cap2Act'!C$2:C$79,'Stock-AF-Cap2Act'!$A$2:$A$79,SharesElab!$B66,'Stock-AF-Cap2Act'!$B$2:$B$79,SharesElab!$A$1)/SUMIFS('Stock-AF-Cap2Act'!C$2:C$79,'Stock-AF-Cap2Act'!$A$2:$A$79,SharesElab!$A66,'Stock-AF-Cap2Act'!$B$2:$B$79,SharesElab!$A$1)</f>
        <v>1.1598888908771999E-3</v>
      </c>
      <c r="D66" s="67">
        <f ca="1">SUM(C54:C66)</f>
        <v>1.0000000000000002</v>
      </c>
    </row>
    <row r="67" spans="1:4">
      <c r="A67" s="24" t="str">
        <f>LEFT(B67,8)&amp;"*"</f>
        <v>R-WH_Det*</v>
      </c>
      <c r="B67" t="s">
        <v>112</v>
      </c>
      <c r="C67" s="68">
        <f ca="1">SUMIFS('Stock-AF-Cap2Act'!C$2:C$79,'Stock-AF-Cap2Act'!$A$2:$A$79,SharesElab!$B67,'Stock-AF-Cap2Act'!$B$2:$B$79,SharesElab!$A$1)/SUMIFS('Stock-AF-Cap2Act'!C$2:C$79,'Stock-AF-Cap2Act'!$A$2:$A$79,SharesElab!$A67,'Stock-AF-Cap2Act'!$B$2:$B$79,SharesElab!$A$1)</f>
        <v>5.5477809983672688E-6</v>
      </c>
    </row>
    <row r="68" spans="1:4">
      <c r="A68" s="24" t="str">
        <f>LEFT(B68,8)&amp;"*"</f>
        <v>R-WH_Det*</v>
      </c>
      <c r="B68" t="s">
        <v>111</v>
      </c>
      <c r="C68" s="68">
        <f ca="1">SUMIFS('Stock-AF-Cap2Act'!C$2:C$79,'Stock-AF-Cap2Act'!$A$2:$A$79,SharesElab!$B68,'Stock-AF-Cap2Act'!$B$2:$B$79,SharesElab!$A$1)/SUMIFS('Stock-AF-Cap2Act'!C$2:C$79,'Stock-AF-Cap2Act'!$A$2:$A$79,SharesElab!$A68,'Stock-AF-Cap2Act'!$B$2:$B$79,SharesElab!$A$1)</f>
        <v>5.3394165477667612E-3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 ca="1">SUMIFS('Stock-AF-Cap2Act'!C$2:C$79,'Stock-AF-Cap2Act'!$A$2:$A$79,SharesElab!$B69,'Stock-AF-Cap2Act'!$B$2:$B$79,SharesElab!$A$1)/SUMIFS('Stock-AF-Cap2Act'!C$2:C$79,'Stock-AF-Cap2Act'!$A$2:$A$79,SharesElab!$A69,'Stock-AF-Cap2Act'!$B$2:$B$79,SharesElab!$A$1)</f>
        <v>2.0507843920179066E-2</v>
      </c>
    </row>
    <row r="70" spans="1:4">
      <c r="A70" s="24" t="str">
        <f t="shared" si="5"/>
        <v>R-WH_Det*</v>
      </c>
      <c r="B70" t="s">
        <v>116</v>
      </c>
      <c r="C70" s="68">
        <f ca="1">SUMIFS('Stock-AF-Cap2Act'!C$2:C$79,'Stock-AF-Cap2Act'!$A$2:$A$79,SharesElab!$B70,'Stock-AF-Cap2Act'!$B$2:$B$79,SharesElab!$A$1)/SUMIFS('Stock-AF-Cap2Act'!C$2:C$79,'Stock-AF-Cap2Act'!$A$2:$A$79,SharesElab!$A70,'Stock-AF-Cap2Act'!$B$2:$B$79,SharesElab!$A$1)</f>
        <v>6.5160008206653852E-2</v>
      </c>
    </row>
    <row r="71" spans="1:4">
      <c r="A71" s="24" t="str">
        <f t="shared" si="5"/>
        <v>R-WH_Det*</v>
      </c>
      <c r="B71" t="s">
        <v>113</v>
      </c>
      <c r="C71" s="68">
        <f ca="1">SUMIFS('Stock-AF-Cap2Act'!C$2:C$79,'Stock-AF-Cap2Act'!$A$2:$A$79,SharesElab!$B71,'Stock-AF-Cap2Act'!$B$2:$B$79,SharesElab!$A$1)/SUMIFS('Stock-AF-Cap2Act'!C$2:C$79,'Stock-AF-Cap2Act'!$A$2:$A$79,SharesElab!$A71,'Stock-AF-Cap2Act'!$B$2:$B$79,SharesElab!$A$1)</f>
        <v>6.2841748657172926E-6</v>
      </c>
    </row>
    <row r="72" spans="1:4">
      <c r="A72" s="24" t="str">
        <f t="shared" si="5"/>
        <v>R-WH_Det*</v>
      </c>
      <c r="B72" t="s">
        <v>118</v>
      </c>
      <c r="C72" s="68">
        <f ca="1">SUMIFS('Stock-AF-Cap2Act'!C$2:C$79,'Stock-AF-Cap2Act'!$A$2:$A$79,SharesElab!$B72,'Stock-AF-Cap2Act'!$B$2:$B$79,SharesElab!$A$1)/SUMIFS('Stock-AF-Cap2Act'!C$2:C$79,'Stock-AF-Cap2Act'!$A$2:$A$79,SharesElab!$A72,'Stock-AF-Cap2Act'!$B$2:$B$79,SharesElab!$A$1)</f>
        <v>0.12674721059132996</v>
      </c>
    </row>
    <row r="73" spans="1:4">
      <c r="A73" s="24" t="str">
        <f t="shared" si="5"/>
        <v>R-WH_Det*</v>
      </c>
      <c r="B73" t="s">
        <v>122</v>
      </c>
      <c r="C73" s="68">
        <f ca="1">SUMIFS('Stock-AF-Cap2Act'!C$2:C$79,'Stock-AF-Cap2Act'!$A$2:$A$79,SharesElab!$B73,'Stock-AF-Cap2Act'!$B$2:$B$79,SharesElab!$A$1)/SUMIFS('Stock-AF-Cap2Act'!C$2:C$79,'Stock-AF-Cap2Act'!$A$2:$A$79,SharesElab!$A73,'Stock-AF-Cap2Act'!$B$2:$B$79,SharesElab!$A$1)</f>
        <v>6.3540801226311458E-5</v>
      </c>
    </row>
    <row r="74" spans="1:4">
      <c r="A74" s="24" t="str">
        <f t="shared" si="5"/>
        <v>R-WH_Det*</v>
      </c>
      <c r="B74" t="s">
        <v>117</v>
      </c>
      <c r="C74" s="68">
        <f ca="1">SUMIFS('Stock-AF-Cap2Act'!C$2:C$79,'Stock-AF-Cap2Act'!$A$2:$A$79,SharesElab!$B74,'Stock-AF-Cap2Act'!$B$2:$B$79,SharesElab!$A$1)/SUMIFS('Stock-AF-Cap2Act'!C$2:C$79,'Stock-AF-Cap2Act'!$A$2:$A$79,SharesElab!$A74,'Stock-AF-Cap2Act'!$B$2:$B$79,SharesElab!$A$1)</f>
        <v>0.64273004625068564</v>
      </c>
    </row>
    <row r="75" spans="1:4">
      <c r="A75" s="24" t="str">
        <f t="shared" si="5"/>
        <v>R-WH_Det*</v>
      </c>
      <c r="B75" t="s">
        <v>114</v>
      </c>
      <c r="C75" s="68">
        <f ca="1">SUMIFS('Stock-AF-Cap2Act'!C$2:C$79,'Stock-AF-Cap2Act'!$A$2:$A$79,SharesElab!$B75,'Stock-AF-Cap2Act'!$B$2:$B$79,SharesElab!$A$1)/SUMIFS('Stock-AF-Cap2Act'!C$2:C$79,'Stock-AF-Cap2Act'!$A$2:$A$79,SharesElab!$A75,'Stock-AF-Cap2Act'!$B$2:$B$79,SharesElab!$A$1)</f>
        <v>2.4610482523625958E-2</v>
      </c>
    </row>
    <row r="76" spans="1:4">
      <c r="A76" s="24" t="str">
        <f t="shared" si="5"/>
        <v>R-WH_Det*</v>
      </c>
      <c r="B76" t="s">
        <v>119</v>
      </c>
      <c r="C76" s="68">
        <f ca="1">SUMIFS('Stock-AF-Cap2Act'!C$2:C$79,'Stock-AF-Cap2Act'!$A$2:$A$79,SharesElab!$B76,'Stock-AF-Cap2Act'!$B$2:$B$79,SharesElab!$A$1)/SUMIFS('Stock-AF-Cap2Act'!C$2:C$79,'Stock-AF-Cap2Act'!$A$2:$A$79,SharesElab!$A76,'Stock-AF-Cap2Act'!$B$2:$B$79,SharesElab!$A$1)</f>
        <v>2.5698019911200068E-3</v>
      </c>
    </row>
    <row r="77" spans="1:4">
      <c r="A77" s="24" t="str">
        <f t="shared" si="5"/>
        <v>R-WH_Det*</v>
      </c>
      <c r="B77" t="s">
        <v>120</v>
      </c>
      <c r="C77" s="68">
        <f ca="1">SUMIFS('Stock-AF-Cap2Act'!C$2:C$79,'Stock-AF-Cap2Act'!$A$2:$A$79,SharesElab!$B77,'Stock-AF-Cap2Act'!$B$2:$B$79,SharesElab!$A$1)/SUMIFS('Stock-AF-Cap2Act'!C$2:C$79,'Stock-AF-Cap2Act'!$A$2:$A$79,SharesElab!$A77,'Stock-AF-Cap2Act'!$B$2:$B$79,SharesElab!$A$1)</f>
        <v>3.0254286061554128E-2</v>
      </c>
    </row>
    <row r="78" spans="1:4">
      <c r="A78" s="24" t="str">
        <f t="shared" si="5"/>
        <v>R-WH_Det*</v>
      </c>
      <c r="B78" t="s">
        <v>224</v>
      </c>
      <c r="C78" s="68">
        <f ca="1">SUMIFS('Stock-AF-Cap2Act'!C$2:C$79,'Stock-AF-Cap2Act'!$A$2:$A$79,SharesElab!$B78,'Stock-AF-Cap2Act'!$B$2:$B$79,SharesElab!$A$1)/SUMIFS('Stock-AF-Cap2Act'!C$2:C$79,'Stock-AF-Cap2Act'!$A$2:$A$79,SharesElab!$A78,'Stock-AF-Cap2Act'!$B$2:$B$79,SharesElab!$A$1)</f>
        <v>7.7176241062606815E-2</v>
      </c>
    </row>
    <row r="79" spans="1:4" ht="15.75" thickBot="1">
      <c r="A79" s="54" t="str">
        <f t="shared" si="5"/>
        <v>R-WH_Det*</v>
      </c>
      <c r="B79" s="75" t="s">
        <v>121</v>
      </c>
      <c r="C79" s="66">
        <f ca="1">SUMIFS('Stock-AF-Cap2Act'!C$2:C$79,'Stock-AF-Cap2Act'!$A$2:$A$79,SharesElab!$B79,'Stock-AF-Cap2Act'!$B$2:$B$79,SharesElab!$A$1)/SUMIFS('Stock-AF-Cap2Act'!C$2:C$79,'Stock-AF-Cap2Act'!$A$2:$A$79,SharesElab!$A79,'Stock-AF-Cap2Act'!$B$2:$B$79,SharesElab!$A$1)</f>
        <v>4.8292900873875173E-3</v>
      </c>
      <c r="D79" s="67">
        <f ca="1">SUM(C67:C79)</f>
        <v>1</v>
      </c>
    </row>
    <row r="80" spans="1:4">
      <c r="A80" s="24" t="s">
        <v>303</v>
      </c>
      <c r="B80" s="23" t="s">
        <v>302</v>
      </c>
      <c r="C80" s="96">
        <f ca="1">'Stock-AF-Cap2Act'!C80/SUM('Stock-AF-Cap2Act'!$C$80:$C$82)</f>
        <v>0.75887990076926271</v>
      </c>
    </row>
    <row r="81" spans="1:4">
      <c r="A81" s="24" t="s">
        <v>304</v>
      </c>
      <c r="B81" s="23" t="s">
        <v>302</v>
      </c>
      <c r="C81" s="96">
        <f ca="1">'Stock-AF-Cap2Act'!C81/SUM('Stock-AF-Cap2Act'!$C$80:$C$82)</f>
        <v>0.22769731028135179</v>
      </c>
    </row>
    <row r="82" spans="1:4">
      <c r="A82" s="24" t="s">
        <v>305</v>
      </c>
      <c r="B82" s="23" t="s">
        <v>302</v>
      </c>
      <c r="C82" s="96">
        <f ca="1">'Stock-AF-Cap2Act'!C82/SUM('Stock-AF-Cap2Act'!$C$80:$C$82)</f>
        <v>1.3422788949385622E-2</v>
      </c>
      <c r="D82" s="67">
        <f ca="1">SUM(C80:C82)</f>
        <v>1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>
      <selection activeCell="F24" sqref="F24"/>
    </sheetView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309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309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AF</vt:lpstr>
      <vt:lpstr>Stock</vt:lpstr>
      <vt:lpstr>Legend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2021-03-05T17:05:39Z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152385890483856</vt:r8>
  </property>
</Properties>
</file>