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EA23D25-C068-42F0-B5B0-BFF4431376DA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ommoditties" sheetId="6" r:id="rId1"/>
    <sheet name="TRA" sheetId="5" r:id="rId2"/>
    <sheet name="Purchase price" sheetId="7" r:id="rId3"/>
  </sheets>
  <externalReferences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5" l="1"/>
  <c r="G238" i="5"/>
  <c r="H238" i="5"/>
  <c r="F239" i="5"/>
  <c r="G239" i="5"/>
  <c r="H239" i="5"/>
  <c r="F240" i="5"/>
  <c r="G240" i="5"/>
  <c r="H240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19" i="5"/>
  <c r="C161" i="5" l="1"/>
  <c r="C240" i="5"/>
  <c r="C160" i="5"/>
  <c r="C159" i="5"/>
  <c r="C158" i="5"/>
  <c r="C157" i="5"/>
  <c r="C156" i="5"/>
  <c r="C155" i="5"/>
  <c r="C154" i="5"/>
  <c r="C233" i="5"/>
  <c r="C153" i="5"/>
  <c r="C152" i="5"/>
  <c r="C231" i="5"/>
  <c r="C151" i="5"/>
  <c r="C150" i="5"/>
  <c r="C149" i="5"/>
  <c r="C148" i="5"/>
  <c r="C227" i="5"/>
  <c r="C147" i="5"/>
  <c r="C146" i="5"/>
  <c r="C225" i="5"/>
  <c r="C145" i="5"/>
  <c r="C144" i="5"/>
  <c r="C223" i="5"/>
  <c r="C143" i="5"/>
  <c r="C142" i="5"/>
  <c r="C141" i="5"/>
  <c r="C140" i="5"/>
  <c r="C219" i="5"/>
  <c r="C139" i="5"/>
  <c r="C138" i="5"/>
  <c r="C217" i="5"/>
  <c r="C137" i="5"/>
  <c r="C216" i="5"/>
  <c r="C136" i="5"/>
  <c r="C215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201" i="5"/>
  <c r="C121" i="5"/>
  <c r="C120" i="5"/>
  <c r="C199" i="5"/>
  <c r="C119" i="5"/>
  <c r="C118" i="5"/>
  <c r="C117" i="5"/>
  <c r="C116" i="5"/>
  <c r="C195" i="5"/>
  <c r="C115" i="5"/>
  <c r="C114" i="5"/>
  <c r="C193" i="5"/>
  <c r="C113" i="5"/>
  <c r="C192" i="5"/>
  <c r="C112" i="5"/>
  <c r="C111" i="5"/>
  <c r="C110" i="5"/>
  <c r="C109" i="5"/>
  <c r="C108" i="5"/>
  <c r="C187" i="5"/>
  <c r="C107" i="5"/>
  <c r="C106" i="5"/>
  <c r="C185" i="5"/>
  <c r="C105" i="5"/>
  <c r="C104" i="5"/>
  <c r="C103" i="5"/>
  <c r="C102" i="5"/>
  <c r="C101" i="5"/>
  <c r="C180" i="5"/>
  <c r="C100" i="5"/>
  <c r="C179" i="5"/>
  <c r="C99" i="5"/>
  <c r="C98" i="5"/>
  <c r="C177" i="5"/>
  <c r="C97" i="5"/>
  <c r="C96" i="5"/>
  <c r="C95" i="5"/>
  <c r="C183" i="5"/>
  <c r="C239" i="5"/>
  <c r="C222" i="5"/>
  <c r="C218" i="5"/>
  <c r="C210" i="5"/>
  <c r="C191" i="5"/>
  <c r="C190" i="5"/>
  <c r="C178" i="5"/>
  <c r="C175" i="5"/>
  <c r="C94" i="5"/>
  <c r="C9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172" i="5"/>
  <c r="E240" i="5"/>
  <c r="I240" i="5"/>
  <c r="J240" i="5"/>
  <c r="K240" i="5"/>
  <c r="L240" i="5"/>
  <c r="M240" i="5"/>
  <c r="N240" i="5"/>
  <c r="O240" i="5"/>
  <c r="P240" i="5"/>
  <c r="Q240" i="5"/>
  <c r="R240" i="5"/>
  <c r="E236" i="5"/>
  <c r="I236" i="5"/>
  <c r="J236" i="5"/>
  <c r="K236" i="5"/>
  <c r="L236" i="5"/>
  <c r="M236" i="5"/>
  <c r="N236" i="5"/>
  <c r="O236" i="5"/>
  <c r="P236" i="5"/>
  <c r="Q236" i="5"/>
  <c r="R236" i="5"/>
  <c r="E237" i="5"/>
  <c r="I237" i="5"/>
  <c r="J237" i="5"/>
  <c r="K237" i="5"/>
  <c r="L237" i="5"/>
  <c r="M237" i="5"/>
  <c r="N237" i="5"/>
  <c r="O237" i="5"/>
  <c r="P237" i="5"/>
  <c r="Q237" i="5"/>
  <c r="R237" i="5"/>
  <c r="E238" i="5"/>
  <c r="I238" i="5"/>
  <c r="J238" i="5"/>
  <c r="K238" i="5"/>
  <c r="L238" i="5"/>
  <c r="M238" i="5"/>
  <c r="N238" i="5"/>
  <c r="O238" i="5"/>
  <c r="P238" i="5"/>
  <c r="Q238" i="5"/>
  <c r="R238" i="5"/>
  <c r="E239" i="5"/>
  <c r="I239" i="5"/>
  <c r="J239" i="5"/>
  <c r="K239" i="5"/>
  <c r="L239" i="5"/>
  <c r="M239" i="5"/>
  <c r="N239" i="5"/>
  <c r="O239" i="5"/>
  <c r="P239" i="5"/>
  <c r="Q239" i="5"/>
  <c r="R239" i="5"/>
  <c r="E231" i="5"/>
  <c r="I231" i="5"/>
  <c r="J231" i="5"/>
  <c r="K231" i="5"/>
  <c r="L231" i="5"/>
  <c r="M231" i="5"/>
  <c r="N231" i="5"/>
  <c r="O231" i="5"/>
  <c r="P231" i="5"/>
  <c r="Q231" i="5"/>
  <c r="R231" i="5"/>
  <c r="E232" i="5"/>
  <c r="I232" i="5"/>
  <c r="J232" i="5"/>
  <c r="K232" i="5"/>
  <c r="L232" i="5"/>
  <c r="M232" i="5"/>
  <c r="N232" i="5"/>
  <c r="O232" i="5"/>
  <c r="P232" i="5"/>
  <c r="Q232" i="5"/>
  <c r="R232" i="5"/>
  <c r="E233" i="5"/>
  <c r="I233" i="5"/>
  <c r="J233" i="5"/>
  <c r="K233" i="5"/>
  <c r="L233" i="5"/>
  <c r="M233" i="5"/>
  <c r="N233" i="5"/>
  <c r="O233" i="5"/>
  <c r="P233" i="5"/>
  <c r="Q233" i="5"/>
  <c r="R233" i="5"/>
  <c r="E234" i="5"/>
  <c r="I234" i="5"/>
  <c r="J234" i="5"/>
  <c r="K234" i="5"/>
  <c r="L234" i="5"/>
  <c r="M234" i="5"/>
  <c r="N234" i="5"/>
  <c r="O234" i="5"/>
  <c r="P234" i="5"/>
  <c r="Q234" i="5"/>
  <c r="R234" i="5"/>
  <c r="E235" i="5"/>
  <c r="I235" i="5"/>
  <c r="J235" i="5"/>
  <c r="K235" i="5"/>
  <c r="L235" i="5"/>
  <c r="M235" i="5"/>
  <c r="N235" i="5"/>
  <c r="O235" i="5"/>
  <c r="P235" i="5"/>
  <c r="Q235" i="5"/>
  <c r="R235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I220" i="5"/>
  <c r="J220" i="5"/>
  <c r="K220" i="5"/>
  <c r="L220" i="5"/>
  <c r="M220" i="5"/>
  <c r="N220" i="5"/>
  <c r="O220" i="5"/>
  <c r="P220" i="5"/>
  <c r="Q220" i="5"/>
  <c r="R220" i="5"/>
  <c r="E221" i="5"/>
  <c r="I221" i="5"/>
  <c r="J221" i="5"/>
  <c r="K221" i="5"/>
  <c r="L221" i="5"/>
  <c r="M221" i="5"/>
  <c r="N221" i="5"/>
  <c r="O221" i="5"/>
  <c r="P221" i="5"/>
  <c r="Q221" i="5"/>
  <c r="R221" i="5"/>
  <c r="E222" i="5"/>
  <c r="I222" i="5"/>
  <c r="J222" i="5"/>
  <c r="K222" i="5"/>
  <c r="L222" i="5"/>
  <c r="M222" i="5"/>
  <c r="N222" i="5"/>
  <c r="O222" i="5"/>
  <c r="P222" i="5"/>
  <c r="Q222" i="5"/>
  <c r="R222" i="5"/>
  <c r="E223" i="5"/>
  <c r="I223" i="5"/>
  <c r="J223" i="5"/>
  <c r="K223" i="5"/>
  <c r="L223" i="5"/>
  <c r="M223" i="5"/>
  <c r="N223" i="5"/>
  <c r="O223" i="5"/>
  <c r="P223" i="5"/>
  <c r="Q223" i="5"/>
  <c r="R223" i="5"/>
  <c r="E224" i="5"/>
  <c r="I224" i="5"/>
  <c r="J224" i="5"/>
  <c r="K224" i="5"/>
  <c r="L224" i="5"/>
  <c r="M224" i="5"/>
  <c r="N224" i="5"/>
  <c r="O224" i="5"/>
  <c r="P224" i="5"/>
  <c r="Q224" i="5"/>
  <c r="R224" i="5"/>
  <c r="E225" i="5"/>
  <c r="I225" i="5"/>
  <c r="J225" i="5"/>
  <c r="K225" i="5"/>
  <c r="L225" i="5"/>
  <c r="M225" i="5"/>
  <c r="N225" i="5"/>
  <c r="O225" i="5"/>
  <c r="P225" i="5"/>
  <c r="Q225" i="5"/>
  <c r="R225" i="5"/>
  <c r="E226" i="5"/>
  <c r="I226" i="5"/>
  <c r="J226" i="5"/>
  <c r="K226" i="5"/>
  <c r="L226" i="5"/>
  <c r="M226" i="5"/>
  <c r="N226" i="5"/>
  <c r="O226" i="5"/>
  <c r="P226" i="5"/>
  <c r="Q226" i="5"/>
  <c r="R226" i="5"/>
  <c r="E227" i="5"/>
  <c r="I227" i="5"/>
  <c r="J227" i="5"/>
  <c r="K227" i="5"/>
  <c r="L227" i="5"/>
  <c r="M227" i="5"/>
  <c r="N227" i="5"/>
  <c r="O227" i="5"/>
  <c r="P227" i="5"/>
  <c r="Q227" i="5"/>
  <c r="R227" i="5"/>
  <c r="E228" i="5"/>
  <c r="I228" i="5"/>
  <c r="J228" i="5"/>
  <c r="K228" i="5"/>
  <c r="L228" i="5"/>
  <c r="M228" i="5"/>
  <c r="N228" i="5"/>
  <c r="O228" i="5"/>
  <c r="P228" i="5"/>
  <c r="Q228" i="5"/>
  <c r="R228" i="5"/>
  <c r="E229" i="5"/>
  <c r="I229" i="5"/>
  <c r="J229" i="5"/>
  <c r="K229" i="5"/>
  <c r="L229" i="5"/>
  <c r="M229" i="5"/>
  <c r="N229" i="5"/>
  <c r="O229" i="5"/>
  <c r="P229" i="5"/>
  <c r="Q229" i="5"/>
  <c r="R229" i="5"/>
  <c r="E230" i="5"/>
  <c r="I230" i="5"/>
  <c r="J230" i="5"/>
  <c r="K230" i="5"/>
  <c r="L230" i="5"/>
  <c r="M230" i="5"/>
  <c r="N230" i="5"/>
  <c r="O230" i="5"/>
  <c r="P230" i="5"/>
  <c r="Q230" i="5"/>
  <c r="R230" i="5"/>
  <c r="P172" i="5"/>
  <c r="Q172" i="5"/>
  <c r="R172" i="5"/>
  <c r="O172" i="5"/>
  <c r="M172" i="5"/>
  <c r="N172" i="5"/>
  <c r="L172" i="5"/>
  <c r="J172" i="5"/>
  <c r="K172" i="5"/>
  <c r="I172" i="5"/>
  <c r="G172" i="5"/>
  <c r="H172" i="5"/>
  <c r="F172" i="5"/>
  <c r="E172" i="5"/>
  <c r="B91" i="7"/>
  <c r="B90" i="7"/>
  <c r="I96" i="5"/>
  <c r="P139" i="5"/>
  <c r="O130" i="5"/>
  <c r="O132" i="5"/>
  <c r="O131" i="5"/>
  <c r="O129" i="5"/>
  <c r="O128" i="5"/>
  <c r="O127" i="5"/>
  <c r="O126" i="5"/>
  <c r="O125" i="5"/>
  <c r="O124" i="5"/>
  <c r="O123" i="5"/>
  <c r="O122" i="5"/>
  <c r="O119" i="5"/>
  <c r="O118" i="5"/>
  <c r="O117" i="5"/>
  <c r="O116" i="5"/>
  <c r="O121" i="5"/>
  <c r="O113" i="5"/>
  <c r="O112" i="5"/>
  <c r="O100" i="5"/>
  <c r="O98" i="5"/>
  <c r="O99" i="5"/>
  <c r="L98" i="5"/>
  <c r="M98" i="5"/>
  <c r="N98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7" i="5"/>
  <c r="M117" i="5"/>
  <c r="N117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J157" i="5"/>
  <c r="K157" i="5"/>
  <c r="I157" i="5"/>
  <c r="J156" i="5"/>
  <c r="K156" i="5"/>
  <c r="I156" i="5"/>
  <c r="J150" i="5"/>
  <c r="K150" i="5"/>
  <c r="I150" i="5"/>
  <c r="J148" i="5"/>
  <c r="K148" i="5"/>
  <c r="I148" i="5"/>
  <c r="J135" i="5"/>
  <c r="K135" i="5"/>
  <c r="I135" i="5"/>
  <c r="J134" i="5"/>
  <c r="K134" i="5"/>
  <c r="I134" i="5"/>
  <c r="J117" i="5"/>
  <c r="K117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I117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2" i="5"/>
  <c r="K112" i="5"/>
  <c r="I112" i="5"/>
  <c r="J110" i="5"/>
  <c r="K110" i="5"/>
  <c r="J111" i="5"/>
  <c r="K111" i="5"/>
  <c r="I111" i="5"/>
  <c r="I110" i="5"/>
  <c r="I109" i="5"/>
  <c r="K107" i="5"/>
  <c r="K108" i="5"/>
  <c r="J108" i="5"/>
  <c r="J107" i="5"/>
  <c r="K104" i="5"/>
  <c r="K105" i="5"/>
  <c r="J105" i="5"/>
  <c r="J104" i="5"/>
  <c r="K98" i="5"/>
  <c r="J98" i="5"/>
  <c r="I113" i="5"/>
  <c r="I107" i="5"/>
  <c r="I108" i="5"/>
  <c r="I106" i="5"/>
  <c r="I104" i="5"/>
  <c r="I105" i="5"/>
  <c r="I103" i="5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150" i="5"/>
  <c r="H150" i="5"/>
  <c r="F150" i="5"/>
  <c r="G134" i="5"/>
  <c r="H134" i="5"/>
  <c r="F134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4" i="5"/>
  <c r="G98" i="5"/>
  <c r="H98" i="5"/>
  <c r="F98" i="5"/>
  <c r="G97" i="5"/>
  <c r="H97" i="5"/>
  <c r="F97" i="5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240" i="5"/>
  <c r="D239" i="5"/>
  <c r="D238" i="5"/>
  <c r="C238" i="5"/>
  <c r="D237" i="5"/>
  <c r="D236" i="5"/>
  <c r="D235" i="5"/>
  <c r="D234" i="5"/>
  <c r="D233" i="5"/>
  <c r="D232" i="5"/>
  <c r="C237" i="5"/>
  <c r="C236" i="5"/>
  <c r="C235" i="5"/>
  <c r="C234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C232" i="5"/>
  <c r="C230" i="5"/>
  <c r="C229" i="5"/>
  <c r="C228" i="5"/>
  <c r="C214" i="5"/>
  <c r="C213" i="5"/>
  <c r="C226" i="5"/>
  <c r="C220" i="5"/>
  <c r="C205" i="5"/>
  <c r="C224" i="5"/>
  <c r="C182" i="5"/>
  <c r="C221" i="5"/>
  <c r="C194" i="5"/>
  <c r="C197" i="5"/>
  <c r="D219" i="5"/>
  <c r="D218" i="5"/>
  <c r="D217" i="5"/>
  <c r="D216" i="5"/>
  <c r="D215" i="5"/>
  <c r="D214" i="5"/>
  <c r="D213" i="5"/>
  <c r="D212" i="5"/>
  <c r="D211" i="5"/>
  <c r="C212" i="5"/>
  <c r="C198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C211" i="5"/>
  <c r="C209" i="5"/>
  <c r="C208" i="5"/>
  <c r="C207" i="5"/>
  <c r="C188" i="5"/>
  <c r="C206" i="5"/>
  <c r="C204" i="5"/>
  <c r="C203" i="5"/>
  <c r="C202" i="5"/>
  <c r="C200" i="5"/>
  <c r="C196" i="5"/>
  <c r="C176" i="5"/>
  <c r="C174" i="5"/>
  <c r="C189" i="5"/>
  <c r="C186" i="5"/>
  <c r="C184" i="5"/>
  <c r="C181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C173" i="5"/>
  <c r="C172" i="5"/>
  <c r="D8" i="5"/>
  <c r="B94" i="5"/>
  <c r="B173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0" i="5"/>
  <c r="E81" i="5"/>
  <c r="E82" i="5"/>
  <c r="D82" i="5"/>
  <c r="B161" i="5"/>
  <c r="B240" i="5"/>
  <c r="D18" i="5"/>
  <c r="B103" i="5"/>
  <c r="B182" i="5"/>
  <c r="D19" i="5"/>
  <c r="B104" i="5"/>
  <c r="B183" i="5"/>
  <c r="D20" i="5"/>
  <c r="B105" i="5"/>
  <c r="B184" i="5"/>
  <c r="D21" i="5"/>
  <c r="B106" i="5"/>
  <c r="B185" i="5"/>
  <c r="D22" i="5"/>
  <c r="B107" i="5"/>
  <c r="B186" i="5"/>
  <c r="D23" i="5"/>
  <c r="B108" i="5"/>
  <c r="B187" i="5"/>
  <c r="D24" i="5"/>
  <c r="B109" i="5"/>
  <c r="B188" i="5"/>
  <c r="D25" i="5"/>
  <c r="B110" i="5"/>
  <c r="B189" i="5"/>
  <c r="D26" i="5"/>
  <c r="B111" i="5"/>
  <c r="B190" i="5"/>
  <c r="D27" i="5"/>
  <c r="B112" i="5"/>
  <c r="B191" i="5"/>
  <c r="D28" i="5"/>
  <c r="B113" i="5"/>
  <c r="B192" i="5"/>
  <c r="D30" i="5"/>
  <c r="B114" i="5"/>
  <c r="B193" i="5"/>
  <c r="D31" i="5"/>
  <c r="B115" i="5"/>
  <c r="B194" i="5"/>
  <c r="D32" i="5"/>
  <c r="B116" i="5"/>
  <c r="B195" i="5"/>
  <c r="D33" i="5"/>
  <c r="B117" i="5"/>
  <c r="B196" i="5"/>
  <c r="D34" i="5"/>
  <c r="B118" i="5"/>
  <c r="B197" i="5"/>
  <c r="D35" i="5"/>
  <c r="B119" i="5"/>
  <c r="B198" i="5"/>
  <c r="D36" i="5"/>
  <c r="B120" i="5"/>
  <c r="B199" i="5"/>
  <c r="D37" i="5"/>
  <c r="B121" i="5"/>
  <c r="B200" i="5"/>
  <c r="D38" i="5"/>
  <c r="B122" i="5"/>
  <c r="B201" i="5"/>
  <c r="D39" i="5"/>
  <c r="B123" i="5"/>
  <c r="B202" i="5"/>
  <c r="D40" i="5"/>
  <c r="B124" i="5"/>
  <c r="B203" i="5"/>
  <c r="D41" i="5"/>
  <c r="B125" i="5"/>
  <c r="B204" i="5"/>
  <c r="D42" i="5"/>
  <c r="B126" i="5"/>
  <c r="B205" i="5"/>
  <c r="D43" i="5"/>
  <c r="B127" i="5"/>
  <c r="B206" i="5"/>
  <c r="D44" i="5"/>
  <c r="B128" i="5"/>
  <c r="B207" i="5"/>
  <c r="D45" i="5"/>
  <c r="B129" i="5"/>
  <c r="B208" i="5"/>
  <c r="D46" i="5"/>
  <c r="B130" i="5"/>
  <c r="B209" i="5"/>
  <c r="D47" i="5"/>
  <c r="B131" i="5"/>
  <c r="B210" i="5"/>
  <c r="D48" i="5"/>
  <c r="B132" i="5"/>
  <c r="B211" i="5"/>
  <c r="D50" i="5"/>
  <c r="B133" i="5"/>
  <c r="B212" i="5"/>
  <c r="D51" i="5"/>
  <c r="B134" i="5"/>
  <c r="B213" i="5"/>
  <c r="D52" i="5"/>
  <c r="B135" i="5"/>
  <c r="B214" i="5"/>
  <c r="D53" i="5"/>
  <c r="B136" i="5"/>
  <c r="B215" i="5"/>
  <c r="D54" i="5"/>
  <c r="B137" i="5"/>
  <c r="B216" i="5"/>
  <c r="D56" i="5"/>
  <c r="B138" i="5"/>
  <c r="B217" i="5"/>
  <c r="D57" i="5"/>
  <c r="B139" i="5"/>
  <c r="B218" i="5"/>
  <c r="D58" i="5"/>
  <c r="B140" i="5"/>
  <c r="B219" i="5"/>
  <c r="D60" i="5"/>
  <c r="B141" i="5"/>
  <c r="B220" i="5"/>
  <c r="D61" i="5"/>
  <c r="B142" i="5"/>
  <c r="B221" i="5"/>
  <c r="D62" i="5"/>
  <c r="B143" i="5"/>
  <c r="B222" i="5"/>
  <c r="D63" i="5"/>
  <c r="B144" i="5"/>
  <c r="B223" i="5"/>
  <c r="D64" i="5"/>
  <c r="B145" i="5"/>
  <c r="B224" i="5"/>
  <c r="D65" i="5"/>
  <c r="B146" i="5"/>
  <c r="B225" i="5"/>
  <c r="D66" i="5"/>
  <c r="B147" i="5"/>
  <c r="B226" i="5"/>
  <c r="D67" i="5"/>
  <c r="B148" i="5"/>
  <c r="B227" i="5"/>
  <c r="D68" i="5"/>
  <c r="B149" i="5"/>
  <c r="B228" i="5"/>
  <c r="D69" i="5"/>
  <c r="B150" i="5"/>
  <c r="B229" i="5"/>
  <c r="D70" i="5"/>
  <c r="B151" i="5"/>
  <c r="B230" i="5"/>
  <c r="D71" i="5"/>
  <c r="B152" i="5"/>
  <c r="B231" i="5"/>
  <c r="D72" i="5"/>
  <c r="B153" i="5"/>
  <c r="B232" i="5"/>
  <c r="D74" i="5"/>
  <c r="B154" i="5"/>
  <c r="B233" i="5"/>
  <c r="D75" i="5"/>
  <c r="B155" i="5"/>
  <c r="B234" i="5"/>
  <c r="D76" i="5"/>
  <c r="B156" i="5"/>
  <c r="B235" i="5"/>
  <c r="D77" i="5"/>
  <c r="B157" i="5"/>
  <c r="B236" i="5"/>
  <c r="D78" i="5"/>
  <c r="B158" i="5"/>
  <c r="B237" i="5"/>
  <c r="D80" i="5"/>
  <c r="B159" i="5"/>
  <c r="B238" i="5"/>
  <c r="D81" i="5"/>
  <c r="B160" i="5"/>
  <c r="B239" i="5"/>
  <c r="D10" i="5"/>
  <c r="B95" i="5"/>
  <c r="B174" i="5"/>
  <c r="D11" i="5"/>
  <c r="B96" i="5"/>
  <c r="B175" i="5"/>
  <c r="D12" i="5"/>
  <c r="B97" i="5"/>
  <c r="B176" i="5"/>
  <c r="D13" i="5"/>
  <c r="B98" i="5"/>
  <c r="B177" i="5"/>
  <c r="D14" i="5"/>
  <c r="B99" i="5"/>
  <c r="B178" i="5"/>
  <c r="D15" i="5"/>
  <c r="B100" i="5"/>
  <c r="B179" i="5"/>
  <c r="D16" i="5"/>
  <c r="B101" i="5"/>
  <c r="B180" i="5"/>
  <c r="D17" i="5"/>
  <c r="B102" i="5"/>
  <c r="B181" i="5"/>
  <c r="D7" i="5"/>
  <c r="B93" i="5"/>
  <c r="B172" i="5"/>
  <c r="L147" i="6"/>
  <c r="L146" i="6"/>
  <c r="L145" i="6"/>
  <c r="L144" i="6"/>
  <c r="I97" i="5"/>
  <c r="I100" i="5"/>
  <c r="L96" i="5"/>
  <c r="J96" i="5"/>
  <c r="I115" i="5"/>
  <c r="L115" i="5"/>
  <c r="I95" i="5"/>
  <c r="L100" i="5"/>
  <c r="I119" i="5"/>
  <c r="L119" i="5"/>
  <c r="I116" i="5"/>
  <c r="L116" i="5"/>
  <c r="L97" i="5"/>
  <c r="I99" i="5"/>
  <c r="I114" i="5"/>
  <c r="L114" i="5"/>
  <c r="J95" i="5"/>
  <c r="L95" i="5"/>
  <c r="J97" i="5"/>
  <c r="J100" i="5"/>
  <c r="J115" i="5"/>
  <c r="M115" i="5"/>
  <c r="K96" i="5"/>
  <c r="M96" i="5"/>
  <c r="M100" i="5"/>
  <c r="J119" i="5"/>
  <c r="M119" i="5"/>
  <c r="M97" i="5"/>
  <c r="J116" i="5"/>
  <c r="M116" i="5"/>
  <c r="J114" i="5"/>
  <c r="M114" i="5"/>
  <c r="K95" i="5"/>
  <c r="M95" i="5"/>
  <c r="J99" i="5"/>
  <c r="I118" i="5"/>
  <c r="L118" i="5"/>
  <c r="L99" i="5"/>
  <c r="N96" i="5"/>
  <c r="K97" i="5"/>
  <c r="K115" i="5"/>
  <c r="N115" i="5"/>
  <c r="K100" i="5"/>
  <c r="M99" i="5"/>
  <c r="J118" i="5"/>
  <c r="M118" i="5"/>
  <c r="K119" i="5"/>
  <c r="N119" i="5"/>
  <c r="N100" i="5"/>
  <c r="K114" i="5"/>
  <c r="N114" i="5"/>
  <c r="N95" i="5"/>
  <c r="K99" i="5"/>
  <c r="N97" i="5"/>
  <c r="K116" i="5"/>
  <c r="N116" i="5"/>
  <c r="N99" i="5"/>
  <c r="K118" i="5"/>
  <c r="N118" i="5"/>
</calcChain>
</file>

<file path=xl/sharedStrings.xml><?xml version="1.0" encoding="utf-8"?>
<sst xmlns="http://schemas.openxmlformats.org/spreadsheetml/2006/main" count="809" uniqueCount="385">
  <si>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</si>
  <si>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</si>
  <si>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</si>
  <si>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</si>
  <si>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</si>
  <si>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</si>
  <si>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</si>
  <si>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</si>
  <si>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</si>
  <si>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</si>
  <si>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</si>
  <si>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</si>
  <si>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</si>
  <si>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</si>
  <si>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</si>
  <si>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</si>
  <si>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</si>
  <si>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</si>
  <si>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</si>
  <si>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</si>
  <si>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</si>
  <si>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</si>
  <si>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</si>
  <si>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</si>
  <si>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</si>
  <si>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</si>
  <si>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</si>
  <si>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</si>
  <si>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</si>
  <si>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</si>
  <si>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</si>
  <si>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</si>
  <si>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</si>
  <si>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</si>
  <si>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</si>
  <si>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</si>
  <si>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</si>
  <si>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</si>
  <si>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</si>
  <si>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</si>
  <si>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</si>
  <si>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</si>
  <si>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</si>
  <si>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</si>
  <si>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</si>
  <si>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</si>
  <si>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</si>
  <si>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</si>
  <si>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</si>
  <si>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</si>
  <si>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</si>
  <si>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</si>
  <si>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</si>
  <si>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</si>
  <si>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</si>
  <si>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</si>
  <si>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</si>
  <si>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</si>
  <si>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</si>
  <si>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</si>
  <si>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</si>
  <si>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</si>
  <si>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</si>
  <si>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</si>
  <si>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</si>
  <si>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</si>
  <si>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</si>
  <si>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</si>
  <si>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</si>
  <si>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</si>
  <si>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</si>
  <si>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</si>
  <si>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</si>
  <si>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</si>
  <si>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</si>
  <si>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</si>
  <si>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</si>
  <si>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</si>
  <si>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</si>
  <si>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</si>
  <si>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</si>
  <si>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</si>
  <si>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</si>
  <si>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</si>
  <si>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</si>
  <si>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</si>
  <si>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</si>
  <si>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</si>
  <si>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</si>
  <si>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</si>
  <si>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</si>
  <si>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Mtkm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</si>
  <si>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</si>
  <si>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</si>
  <si>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</si>
  <si>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</si>
  <si>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</si>
  <si>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</si>
  <si>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</si>
  <si>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</si>
  <si>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</si>
  <si>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</si>
  <si>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</si>
  <si>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</si>
  <si>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</si>
  <si>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</si>
  <si>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</si>
  <si>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</si>
  <si>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</si>
  <si>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</si>
  <si>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</si>
  <si>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</si>
  <si>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</si>
  <si>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</si>
  <si>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</si>
  <si>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</si>
  <si>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</si>
  <si>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</si>
  <si>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</si>
  <si>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</si>
  <si>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</si>
  <si>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</si>
  <si>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</si>
  <si>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</si>
  <si>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</si>
  <si>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</si>
  <si>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</si>
  <si>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</si>
  <si>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</si>
  <si>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</si>
  <si>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</si>
  <si>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</si>
  <si>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</si>
  <si>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</si>
  <si>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</si>
  <si>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</si>
  <si>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</si>
  <si>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</si>
  <si>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</si>
  <si>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</si>
  <si>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</si>
  <si>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</si>
  <si>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</si>
  <si>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</si>
  <si>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</si>
  <si>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</si>
  <si>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</si>
  <si>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</si>
  <si>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</si>
  <si>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</si>
  <si>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</si>
  <si>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</si>
  <si>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</si>
  <si>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</si>
  <si>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</si>
  <si>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</si>
  <si>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</si>
  <si>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</si>
  <si>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</si>
  <si>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</si>
  <si>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</si>
  <si>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</si>
  <si>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</si>
  <si>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</si>
  <si>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</si>
  <si>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</si>
  <si>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</si>
  <si>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</si>
  <si>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</si>
  <si>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</si>
  <si>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</si>
  <si>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</si>
  <si>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</si>
  <si>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</si>
  <si>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</si>
  <si>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</si>
  <si>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</si>
  <si>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</si>
  <si>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</si>
  <si>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</si>
  <si>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</si>
  <si>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</si>
  <si>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</si>
  <si>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</si>
  <si>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</si>
  <si>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</si>
  <si>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</si>
  <si>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</si>
  <si>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</si>
  <si>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</si>
  <si>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</si>
  <si>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</si>
  <si>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</si>
  <si>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</si>
  <si>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</si>
  <si>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</si>
  <si>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</si>
  <si>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</si>
  <si>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</si>
  <si>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</si>
  <si>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</si>
  <si>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</si>
  <si>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</si>
  <si>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</si>
  <si>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</si>
  <si>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</si>
  <si>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</si>
  <si>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</si>
  <si>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</si>
  <si>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</si>
  <si>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</si>
  <si>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</si>
  <si>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</si>
  <si>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</si>
  <si>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</si>
  <si>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</si>
  <si>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</si>
  <si>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</si>
  <si>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</si>
  <si>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</si>
  <si>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</si>
  <si>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</si>
  <si>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</si>
  <si>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</si>
  <si>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</si>
  <si>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</si>
  <si>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</si>
  <si>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</si>
  <si>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</si>
  <si>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</si>
  <si>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</si>
  <si>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</si>
  <si>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</si>
  <si>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</si>
  <si>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</si>
  <si>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</si>
  <si>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</si>
  <si>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TFLGV_ICE_GSL_61</t>
  </si>
  <si>
    <t>TFLGV_ICE_DST_61</t>
  </si>
  <si>
    <t>TFLGV_HEV_GSL_61</t>
  </si>
  <si>
    <t>TFLGV_HEV_DST_61</t>
  </si>
  <si>
    <t>TFLGV_PHEV_GSL_61</t>
  </si>
  <si>
    <t>TFLGV_PHEV_DST_61</t>
  </si>
  <si>
    <t>TFLGV_ICE_E85_61</t>
  </si>
  <si>
    <t>TFLGV_ICE_B100_61</t>
  </si>
  <si>
    <t>TFLGV_ICE_BCNG_61</t>
  </si>
  <si>
    <t>TFLGV_ICE_LNG_61</t>
  </si>
  <si>
    <t>TFLGV_ICE_H2_61</t>
  </si>
  <si>
    <t>TFLGV_FCV_H2_61</t>
  </si>
  <si>
    <t>TFLGV_BEV_ELE_61</t>
  </si>
  <si>
    <t>TFHGV_ICE_DST_71</t>
  </si>
  <si>
    <t>TFHGV_HEV_DST_71</t>
  </si>
  <si>
    <t>TFHGV_ICE_B100_71</t>
  </si>
  <si>
    <t>New Light Freight Transport - Gasoline ICE</t>
  </si>
  <si>
    <t>New Light Freight Transport - Diesel ICE</t>
  </si>
  <si>
    <t>New Light Freight Transport - Gasoline HEV</t>
  </si>
  <si>
    <t>New Light Freight Transport - Diesel HEV</t>
  </si>
  <si>
    <t>New Light Freight Transport - Gasoline Plug in Hybrid</t>
  </si>
  <si>
    <t>New Light Freight Transport - Diesel Plug in Hybrid</t>
  </si>
  <si>
    <t>New Light Freight Transport - Flex-fuel ICE</t>
  </si>
  <si>
    <t>NewLight  Freight Transport - Biodiesel ICE</t>
  </si>
  <si>
    <t>New Light Freight Transport - BCNG/CNG ICE</t>
  </si>
  <si>
    <t>New Light Freight Transport - Liquified Natural Gas ICE</t>
  </si>
  <si>
    <t>New Light Freight Transport - Hydrogen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</si>
  <si>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</si>
  <si>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</si>
  <si>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</si>
  <si>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</si>
  <si>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New Heavy Freight Transport - Biodiesel ICE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</si>
  <si>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</si>
  <si>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</si>
  <si>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</si>
  <si>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</si>
  <si>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</si>
  <si>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</si>
  <si>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</si>
  <si>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</si>
  <si>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</si>
  <si>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</si>
  <si>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</si>
  <si>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</si>
  <si>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</si>
  <si>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</si>
  <si>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</si>
  <si>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</si>
  <si>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</si>
  <si>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Share-I~TRAELC</t>
  </si>
  <si>
    <t>EFF~2018</t>
  </si>
  <si>
    <t>INVCOST~2018</t>
  </si>
  <si>
    <t>Purchase price</t>
  </si>
  <si>
    <t>FIXOM~2018</t>
  </si>
  <si>
    <t>Fixed O&amp;M cost</t>
  </si>
  <si>
    <t>Share-I~TRAETH</t>
  </si>
  <si>
    <t>Share-I~TRABDL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</si>
  <si>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</si>
  <si>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</si>
  <si>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</si>
  <si>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</si>
  <si>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</si>
  <si>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</si>
  <si>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</si>
  <si>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</si>
  <si>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</si>
  <si>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</si>
  <si>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</si>
  <si>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</si>
  <si>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</si>
  <si>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</si>
  <si>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</si>
  <si>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</si>
  <si>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</si>
  <si>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</si>
  <si>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</si>
  <si>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</si>
  <si>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</si>
  <si>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</si>
  <si>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</si>
  <si>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</si>
  <si>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</si>
  <si>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</si>
  <si>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</si>
  <si>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</si>
  <si>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</si>
  <si>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</si>
  <si>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</si>
  <si>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</si>
  <si>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</si>
  <si>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</si>
  <si>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</si>
  <si>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</si>
  <si>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</si>
  <si>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</si>
  <si>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</si>
  <si>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</si>
  <si>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</si>
  <si>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</si>
  <si>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</si>
  <si>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</si>
  <si>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</si>
  <si>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</si>
  <si>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</si>
  <si>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</si>
  <si>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</si>
  <si>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</si>
  <si>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</si>
  <si>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</si>
  <si>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</si>
  <si>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</si>
  <si>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</si>
  <si>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</si>
  <si>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</si>
  <si>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</si>
  <si>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</si>
  <si>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</si>
  <si>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</si>
  <si>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</si>
  <si>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</si>
  <si>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</si>
  <si>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</si>
  <si>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</si>
  <si>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</si>
  <si>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</si>
  <si>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</si>
  <si>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</si>
  <si>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</si>
  <si>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</si>
  <si>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</si>
  <si>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</si>
  <si>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</si>
  <si>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t>Share-I~TRACNG</t>
  </si>
  <si>
    <r>
      <rPr>
        <b/>
        <sz val="10"/>
        <rFont val="Arial"/>
        <family val="2"/>
      </rPr>
      <t>Source:</t>
    </r>
    <r>
      <rPr>
        <sz val="10"/>
        <rFont val="Arial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</si>
  <si>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</si>
  <si>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</si>
  <si>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</si>
  <si>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</si>
  <si>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BV*km/PJ</t>
  </si>
  <si>
    <t>mV*km/PJ</t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</si>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</sst>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* #,##0.00_);_(* \(#,##0.00\);_(* &quot;-&quot;??_);_(@_)"/>
    <numFmt numFmtId="165" formatCode="0.000"/>
    <numFmt numFmtId="166" formatCode="0.0"/>
    <numFmt numFmtId="167" formatCode="\Te\x\t"/>
  </numFmts>
  <fonts count="26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3" fillId="4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167" fontId="2" fillId="0" borderId="0" xfId="0" applyNumberFormat="1" applyFont="1"/>
    <xf numFmtId="167" fontId="3" fillId="0" borderId="0" xfId="0" applyNumberFormat="1" applyFont="1"/>
    <xf numFmtId="167" fontId="4" fillId="2" borderId="1" xfId="0" applyNumberFormat="1" applyFont="1" applyFill="1" applyBorder="1" applyAlignment="1">
      <alignment horizontal="left"/>
    </xf>
    <xf numFmtId="167" fontId="4" fillId="2" borderId="2" xfId="0" applyNumberFormat="1" applyFont="1" applyFill="1" applyBorder="1" applyAlignment="1">
      <alignment horizontal="left"/>
    </xf>
    <xf numFmtId="167" fontId="15" fillId="4" borderId="3" xfId="1" applyNumberFormat="1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167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5" fillId="4" borderId="1" xfId="1" applyFont="1" applyBorder="1" applyAlignment="1">
      <alignment horizontal="left" wrapText="1"/>
    </xf>
    <xf numFmtId="0" fontId="15" fillId="4" borderId="1" xfId="1" applyFont="1" applyBorder="1" applyAlignment="1">
      <alignment horizontal="right" wrapText="1"/>
    </xf>
    <xf numFmtId="0" fontId="15" fillId="4" borderId="2" xfId="1" applyFont="1" applyBorder="1" applyAlignment="1">
      <alignment horizontal="right" wrapText="1"/>
    </xf>
    <xf numFmtId="0" fontId="15" fillId="0" borderId="0" xfId="1" applyFont="1" applyFill="1" applyBorder="1" applyAlignment="1">
      <alignment horizontal="right" wrapText="1"/>
    </xf>
    <xf numFmtId="165" fontId="0" fillId="0" borderId="0" xfId="0" applyNumberFormat="1"/>
    <xf numFmtId="0" fontId="17" fillId="5" borderId="0" xfId="0" applyFont="1" applyFill="1"/>
    <xf numFmtId="0" fontId="0" fillId="5" borderId="0" xfId="0" applyFill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18" fillId="6" borderId="2" xfId="0" applyFont="1" applyFill="1" applyBorder="1" applyAlignment="1">
      <alignment vertical="center"/>
    </xf>
    <xf numFmtId="0" fontId="14" fillId="7" borderId="0" xfId="0" applyFont="1" applyFill="1" applyAlignment="1">
      <alignment wrapText="1"/>
    </xf>
    <xf numFmtId="0" fontId="18" fillId="6" borderId="3" xfId="0" applyFont="1" applyFill="1" applyBorder="1" applyAlignment="1">
      <alignment vertical="center"/>
    </xf>
    <xf numFmtId="0" fontId="14" fillId="7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167" fontId="0" fillId="0" borderId="4" xfId="0" applyNumberFormat="1" applyBorder="1"/>
    <xf numFmtId="0" fontId="0" fillId="0" borderId="4" xfId="0" applyBorder="1"/>
    <xf numFmtId="0" fontId="13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20" fillId="3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167" fontId="21" fillId="8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167" fontId="21" fillId="8" borderId="3" xfId="0" applyNumberFormat="1" applyFont="1" applyFill="1" applyBorder="1" applyAlignment="1">
      <alignment horizontal="left" vertical="top"/>
    </xf>
    <xf numFmtId="0" fontId="15" fillId="4" borderId="1" xfId="1" applyFont="1" applyBorder="1" applyAlignment="1">
      <alignment horizontal="left" vertical="top" wrapText="1"/>
    </xf>
    <xf numFmtId="2" fontId="0" fillId="0" borderId="0" xfId="0" applyNumberFormat="1"/>
    <xf numFmtId="167" fontId="21" fillId="8" borderId="3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9" fontId="0" fillId="0" borderId="0" xfId="3" applyFont="1"/>
    <xf numFmtId="9" fontId="11" fillId="9" borderId="0" xfId="3" applyFont="1" applyFill="1"/>
    <xf numFmtId="41" fontId="10" fillId="0" borderId="0" xfId="0" applyNumberFormat="1" applyFont="1"/>
    <xf numFmtId="0" fontId="14" fillId="0" borderId="0" xfId="0" applyFont="1"/>
    <xf numFmtId="9" fontId="14" fillId="0" borderId="0" xfId="0" applyNumberFormat="1" applyFont="1"/>
    <xf numFmtId="9" fontId="14" fillId="0" borderId="0" xfId="3" applyFont="1"/>
    <xf numFmtId="41" fontId="22" fillId="9" borderId="0" xfId="0" applyNumberFormat="1" applyFont="1" applyFill="1"/>
    <xf numFmtId="0" fontId="23" fillId="0" borderId="0" xfId="0" applyFont="1"/>
    <xf numFmtId="1" fontId="0" fillId="0" borderId="0" xfId="2" applyNumberFormat="1" applyFont="1"/>
    <xf numFmtId="2" fontId="24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21" fillId="8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165" fontId="0" fillId="0" borderId="0" xfId="0" applyNumberFormat="1"/>
    <xf numFmtId="0" fontId="25" fillId="5" borderId="4" xfId="0" applyFont="1" applyFill="1" applyBorder="1" applyAlignment="1">
      <alignment horizontal="center"/>
    </xf>
  </cellXfs>
  <cellStyles count="4">
    <cellStyle name="20% - Accent5" xfId="1" builtinId="46"/>
    <cellStyle name="Comma" xfId="2" builtinId="3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zoomScaleNormal="100" workbookViewId="0">
      <selection activeCell="B37" sqref="B37"/>
    </sheetView>
  </sheetViews>
  <sheetFormatPr defaultRowHeight="12.75" x14ac:dyDescent="0.3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6484375" customWidth="1"/>
    <col min="11" max="11" width="26" bestFit="1" customWidth="1"/>
    <col min="12" max="12" width="60.33203125" bestFit="1" customWidth="1"/>
    <col min="13" max="13" width="8.86328125" customWidth="1"/>
  </cols>
  <sheetData>
    <row r="1" spans="1:8" ht="21" x14ac:dyDescent="0.65">
      <c r="A1" s="20" t="s">
        <v>42</v>
      </c>
      <c r="B1" s="21"/>
    </row>
    <row r="3" spans="1:8" ht="14.25" x14ac:dyDescent="0.35">
      <c r="A3" s="22"/>
      <c r="B3" s="23"/>
      <c r="C3" s="23"/>
      <c r="D3" s="24"/>
      <c r="E3" s="23"/>
      <c r="F3" s="23"/>
      <c r="G3" s="23"/>
      <c r="H3" s="23"/>
    </row>
    <row r="4" spans="1:8" ht="14.25" x14ac:dyDescent="0.35">
      <c r="A4" s="22" t="s">
        <v>377</v>
      </c>
      <c r="B4" s="23"/>
      <c r="C4" s="23"/>
      <c r="D4" s="24"/>
      <c r="E4" s="23"/>
      <c r="F4" s="23"/>
      <c r="G4" s="23"/>
      <c r="H4" s="23"/>
    </row>
    <row r="5" spans="1:8" ht="14.25" x14ac:dyDescent="0.35">
      <c r="A5" s="25" t="s">
        <v>43</v>
      </c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</row>
    <row r="6" spans="1:8" ht="28.5" x14ac:dyDescent="0.45">
      <c r="A6" s="26" t="s">
        <v>51</v>
      </c>
      <c r="B6" s="26" t="s">
        <v>52</v>
      </c>
      <c r="C6" s="26" t="s">
        <v>53</v>
      </c>
      <c r="D6" s="26" t="s">
        <v>46</v>
      </c>
      <c r="E6" s="26" t="s">
        <v>54</v>
      </c>
      <c r="F6" s="26" t="s">
        <v>55</v>
      </c>
      <c r="G6" s="26" t="s">
        <v>56</v>
      </c>
      <c r="H6" s="26" t="s">
        <v>57</v>
      </c>
    </row>
    <row r="7" spans="1:8" x14ac:dyDescent="0.35">
      <c r="A7" s="23" t="s">
        <v>60</v>
      </c>
      <c r="B7" s="23" t="s">
        <v>61</v>
      </c>
      <c r="C7" s="23" t="s">
        <v>62</v>
      </c>
      <c r="D7" s="23" t="s">
        <v>63</v>
      </c>
      <c r="E7" s="23"/>
      <c r="F7" s="23"/>
      <c r="G7" s="23"/>
      <c r="H7" s="23"/>
    </row>
    <row r="8" spans="1:8" x14ac:dyDescent="0.35">
      <c r="A8" s="23"/>
      <c r="B8" s="23" t="s">
        <v>65</v>
      </c>
      <c r="C8" s="23" t="s">
        <v>66</v>
      </c>
      <c r="D8" s="23" t="s">
        <v>63</v>
      </c>
      <c r="E8" s="23"/>
      <c r="F8" s="23"/>
      <c r="G8" s="23"/>
      <c r="H8" s="23"/>
    </row>
    <row r="9" spans="1:8" x14ac:dyDescent="0.35">
      <c r="B9" s="23" t="s">
        <v>67</v>
      </c>
      <c r="C9" s="29" t="s">
        <v>68</v>
      </c>
      <c r="D9" s="23" t="s">
        <v>63</v>
      </c>
      <c r="E9" s="23"/>
      <c r="F9" s="23"/>
      <c r="G9" s="23"/>
      <c r="H9" s="23"/>
    </row>
    <row r="10" spans="1:8" x14ac:dyDescent="0.35">
      <c r="A10" s="23"/>
      <c r="B10" s="23" t="s">
        <v>69</v>
      </c>
      <c r="C10" s="29" t="s">
        <v>70</v>
      </c>
      <c r="D10" s="23" t="s">
        <v>63</v>
      </c>
      <c r="E10" s="23"/>
      <c r="F10" s="23"/>
      <c r="G10" s="23"/>
      <c r="H10" s="23"/>
    </row>
    <row r="11" spans="1:8" x14ac:dyDescent="0.35">
      <c r="A11" s="23"/>
      <c r="B11" s="23" t="s">
        <v>71</v>
      </c>
      <c r="C11" s="29" t="s">
        <v>72</v>
      </c>
      <c r="D11" s="23" t="s">
        <v>63</v>
      </c>
      <c r="E11" s="23"/>
      <c r="F11" s="23"/>
      <c r="G11" s="23"/>
      <c r="H11" s="23"/>
    </row>
    <row r="12" spans="1:8" x14ac:dyDescent="0.35">
      <c r="A12" s="23"/>
      <c r="B12" s="23" t="s">
        <v>73</v>
      </c>
      <c r="C12" s="29" t="s">
        <v>74</v>
      </c>
      <c r="D12" s="23" t="s">
        <v>63</v>
      </c>
      <c r="E12" s="23"/>
      <c r="F12" s="23"/>
      <c r="G12" s="23"/>
      <c r="H12" s="23"/>
    </row>
    <row r="13" spans="1:8" x14ac:dyDescent="0.35">
      <c r="A13" s="23"/>
      <c r="B13" s="23" t="s">
        <v>75</v>
      </c>
      <c r="C13" s="29" t="s">
        <v>76</v>
      </c>
      <c r="D13" s="23" t="s">
        <v>63</v>
      </c>
      <c r="E13" s="23"/>
      <c r="F13" s="23" t="s">
        <v>77</v>
      </c>
      <c r="G13" s="23"/>
      <c r="H13" s="23"/>
    </row>
    <row r="14" spans="1:8" x14ac:dyDescent="0.35">
      <c r="A14" s="23"/>
      <c r="B14" s="23" t="s">
        <v>79</v>
      </c>
      <c r="C14" s="29" t="s">
        <v>80</v>
      </c>
      <c r="D14" s="23" t="s">
        <v>63</v>
      </c>
      <c r="E14" s="23"/>
      <c r="F14" s="23" t="s">
        <v>77</v>
      </c>
      <c r="G14" s="23"/>
      <c r="H14" s="23"/>
    </row>
    <row r="15" spans="1:8" x14ac:dyDescent="0.35">
      <c r="A15" s="23"/>
      <c r="B15" s="23" t="s">
        <v>41</v>
      </c>
      <c r="C15" s="29" t="s">
        <v>378</v>
      </c>
      <c r="D15" s="23" t="s">
        <v>63</v>
      </c>
      <c r="E15" s="23"/>
      <c r="F15" s="23" t="s">
        <v>81</v>
      </c>
      <c r="G15" s="23"/>
      <c r="H15" s="23" t="s">
        <v>82</v>
      </c>
    </row>
    <row r="16" spans="1:8" x14ac:dyDescent="0.35">
      <c r="B16" s="23" t="s">
        <v>304</v>
      </c>
      <c r="C16" s="29" t="s">
        <v>305</v>
      </c>
      <c r="D16" s="23" t="s">
        <v>63</v>
      </c>
      <c r="E16" s="23"/>
      <c r="F16" s="23"/>
    </row>
    <row r="17" spans="1:9" x14ac:dyDescent="0.35">
      <c r="B17" s="23" t="s">
        <v>120</v>
      </c>
      <c r="C17" s="29" t="s">
        <v>121</v>
      </c>
      <c r="D17" s="23" t="s">
        <v>63</v>
      </c>
      <c r="E17" s="23"/>
      <c r="F17" s="23"/>
    </row>
    <row r="18" spans="1:9" x14ac:dyDescent="0.35">
      <c r="A18" s="30"/>
      <c r="B18" s="30" t="s">
        <v>83</v>
      </c>
      <c r="C18" s="31" t="s">
        <v>84</v>
      </c>
      <c r="D18" s="30" t="s">
        <v>63</v>
      </c>
      <c r="E18" s="30"/>
      <c r="F18" s="30"/>
      <c r="G18" s="30"/>
      <c r="H18" s="30"/>
    </row>
    <row r="19" spans="1:9" x14ac:dyDescent="0.35">
      <c r="A19" s="23" t="s">
        <v>85</v>
      </c>
      <c r="B19" s="23" t="s">
        <v>379</v>
      </c>
      <c r="C19" s="29" t="s">
        <v>380</v>
      </c>
      <c r="D19" t="s">
        <v>371</v>
      </c>
      <c r="E19" s="23"/>
      <c r="F19" s="23"/>
      <c r="G19" s="23"/>
      <c r="H19" s="23"/>
    </row>
    <row r="20" spans="1:9" x14ac:dyDescent="0.35">
      <c r="A20" s="23"/>
      <c r="B20" s="23" t="s">
        <v>381</v>
      </c>
      <c r="C20" s="29" t="s">
        <v>382</v>
      </c>
      <c r="D20" t="s">
        <v>371</v>
      </c>
      <c r="E20" s="23"/>
      <c r="F20" s="23"/>
      <c r="G20" s="23"/>
      <c r="H20" s="23"/>
      <c r="I20" s="23"/>
    </row>
    <row r="21" spans="1:9" x14ac:dyDescent="0.35">
      <c r="A21" s="23"/>
      <c r="B21" s="23" t="s">
        <v>383</v>
      </c>
      <c r="C21" s="29" t="s">
        <v>384</v>
      </c>
      <c r="D21" t="s">
        <v>371</v>
      </c>
      <c r="E21" s="23"/>
      <c r="F21" s="23"/>
      <c r="G21" s="23"/>
      <c r="H21" s="23"/>
      <c r="I21" s="23"/>
    </row>
    <row r="22" spans="1:9" x14ac:dyDescent="0.35">
      <c r="B22" s="23" t="s">
        <v>89</v>
      </c>
      <c r="C22" s="23" t="s">
        <v>90</v>
      </c>
      <c r="D22" t="s">
        <v>91</v>
      </c>
      <c r="E22" s="23"/>
      <c r="F22" s="23"/>
      <c r="G22" s="23"/>
      <c r="H22" s="23"/>
      <c r="I22" s="23"/>
    </row>
    <row r="23" spans="1:9" x14ac:dyDescent="0.35">
      <c r="B23" s="23" t="s">
        <v>93</v>
      </c>
      <c r="C23" s="23" t="s">
        <v>94</v>
      </c>
      <c r="D23" t="s">
        <v>91</v>
      </c>
      <c r="E23" s="23"/>
      <c r="F23" s="23"/>
      <c r="G23" s="23"/>
      <c r="H23" s="23"/>
      <c r="I23" s="23"/>
    </row>
    <row r="24" spans="1:9" x14ac:dyDescent="0.35">
      <c r="B24" s="23" t="s">
        <v>95</v>
      </c>
      <c r="C24" s="23" t="s">
        <v>96</v>
      </c>
      <c r="D24" t="s">
        <v>63</v>
      </c>
      <c r="E24" s="23"/>
      <c r="F24" s="23"/>
      <c r="G24" s="23"/>
      <c r="H24" s="23"/>
    </row>
    <row r="25" spans="1:9" x14ac:dyDescent="0.35">
      <c r="B25" t="s">
        <v>97</v>
      </c>
      <c r="C25" t="s">
        <v>98</v>
      </c>
      <c r="D25" t="s">
        <v>63</v>
      </c>
      <c r="E25" s="23"/>
      <c r="F25" s="23"/>
      <c r="G25" s="23"/>
      <c r="H25" s="23"/>
    </row>
    <row r="26" spans="1:9" x14ac:dyDescent="0.35">
      <c r="B26" t="s">
        <v>99</v>
      </c>
      <c r="C26" t="s">
        <v>100</v>
      </c>
      <c r="D26" t="s">
        <v>63</v>
      </c>
      <c r="E26" s="23"/>
      <c r="F26" s="23"/>
      <c r="G26" s="23"/>
      <c r="H26" s="23"/>
    </row>
    <row r="27" spans="1:9" x14ac:dyDescent="0.35">
      <c r="B27" t="s">
        <v>101</v>
      </c>
      <c r="C27" t="s">
        <v>102</v>
      </c>
      <c r="D27" t="s">
        <v>63</v>
      </c>
      <c r="E27" s="23"/>
      <c r="F27" s="23"/>
      <c r="G27" s="23"/>
      <c r="H27" s="23"/>
    </row>
    <row r="28" spans="1:9" x14ac:dyDescent="0.35">
      <c r="A28" s="32"/>
      <c r="B28" s="32" t="s">
        <v>103</v>
      </c>
      <c r="C28" s="32" t="s">
        <v>104</v>
      </c>
      <c r="D28" s="32" t="s">
        <v>63</v>
      </c>
      <c r="E28" s="30"/>
      <c r="F28" s="30"/>
      <c r="G28" s="30"/>
      <c r="H28" s="30"/>
    </row>
    <row r="29" spans="1:9" ht="14.25" x14ac:dyDescent="0.35">
      <c r="A29" t="s">
        <v>105</v>
      </c>
      <c r="B29" s="33" t="s">
        <v>106</v>
      </c>
      <c r="C29" s="23" t="s">
        <v>107</v>
      </c>
      <c r="D29" t="s">
        <v>108</v>
      </c>
      <c r="E29" s="23"/>
      <c r="F29" s="23"/>
      <c r="G29" s="23"/>
      <c r="H29" s="23"/>
    </row>
    <row r="30" spans="1:9" ht="14.25" x14ac:dyDescent="0.35">
      <c r="B30" s="33" t="s">
        <v>109</v>
      </c>
      <c r="C30" s="23" t="s">
        <v>110</v>
      </c>
      <c r="D30" t="s">
        <v>108</v>
      </c>
      <c r="E30" s="23"/>
      <c r="F30" s="23"/>
      <c r="G30" s="23"/>
      <c r="H30" s="23"/>
    </row>
    <row r="31" spans="1:9" ht="14.25" x14ac:dyDescent="0.35">
      <c r="B31" s="33" t="s">
        <v>111</v>
      </c>
      <c r="C31" s="23" t="s">
        <v>112</v>
      </c>
      <c r="D31" t="s">
        <v>108</v>
      </c>
      <c r="E31" s="23"/>
      <c r="F31" s="23"/>
      <c r="G31" s="23"/>
      <c r="H31" s="23"/>
    </row>
    <row r="32" spans="1:9" ht="14.25" x14ac:dyDescent="0.35">
      <c r="B32" s="33" t="s">
        <v>113</v>
      </c>
      <c r="C32" s="23" t="s">
        <v>114</v>
      </c>
      <c r="D32" t="s">
        <v>108</v>
      </c>
      <c r="E32" s="23"/>
      <c r="F32" s="23"/>
      <c r="G32" s="23"/>
      <c r="H32" s="23"/>
    </row>
    <row r="33" spans="1:9" x14ac:dyDescent="0.35">
      <c r="B33" s="23" t="s">
        <v>115</v>
      </c>
      <c r="C33" s="23" t="s">
        <v>116</v>
      </c>
      <c r="D33" t="s">
        <v>108</v>
      </c>
      <c r="E33" s="23"/>
      <c r="F33" s="23"/>
      <c r="G33" s="23"/>
      <c r="H33" s="23"/>
    </row>
    <row r="34" spans="1:9" ht="13.15" thickBot="1" x14ac:dyDescent="0.4">
      <c r="A34" s="34"/>
      <c r="B34" s="35" t="s">
        <v>117</v>
      </c>
      <c r="C34" s="35" t="s">
        <v>118</v>
      </c>
      <c r="D34" s="34" t="s">
        <v>108</v>
      </c>
      <c r="E34" s="35"/>
      <c r="F34" s="35"/>
      <c r="G34" s="35"/>
      <c r="H34" s="35"/>
    </row>
    <row r="35" spans="1:9" x14ac:dyDescent="0.35">
      <c r="B35" s="23"/>
      <c r="C35" s="23"/>
      <c r="D35" s="23"/>
      <c r="E35" s="23"/>
      <c r="F35" s="23"/>
      <c r="G35" s="23"/>
      <c r="H35" s="23"/>
    </row>
    <row r="36" spans="1:9" x14ac:dyDescent="0.35">
      <c r="B36" s="23"/>
      <c r="C36" s="23"/>
      <c r="E36" s="23"/>
      <c r="F36" s="23"/>
      <c r="G36" s="23"/>
      <c r="H36" s="23"/>
    </row>
    <row r="39" spans="1:9" ht="21" x14ac:dyDescent="0.65">
      <c r="B39" s="63" t="s">
        <v>119</v>
      </c>
      <c r="C39" s="63"/>
    </row>
    <row r="40" spans="1:9" ht="14.65" thickBot="1" x14ac:dyDescent="0.4">
      <c r="B40" s="27" t="s">
        <v>58</v>
      </c>
      <c r="C40" s="27" t="s">
        <v>59</v>
      </c>
    </row>
    <row r="41" spans="1:9" ht="14.25" x14ac:dyDescent="0.35">
      <c r="B41" s="25" t="s">
        <v>64</v>
      </c>
      <c r="C41" s="25"/>
    </row>
    <row r="42" spans="1:9" ht="14.25" x14ac:dyDescent="0.45">
      <c r="B42" s="28" t="s">
        <v>124</v>
      </c>
      <c r="C42" s="28"/>
    </row>
    <row r="43" spans="1:9" x14ac:dyDescent="0.35">
      <c r="B43" t="s">
        <v>123</v>
      </c>
      <c r="C43" t="s">
        <v>122</v>
      </c>
    </row>
    <row r="44" spans="1:9" x14ac:dyDescent="0.35">
      <c r="B44" t="s">
        <v>302</v>
      </c>
      <c r="C44" t="s">
        <v>303</v>
      </c>
    </row>
    <row r="45" spans="1:9" ht="14.25" x14ac:dyDescent="0.45">
      <c r="B45" s="28" t="s">
        <v>78</v>
      </c>
      <c r="C45" s="28"/>
    </row>
    <row r="46" spans="1:9" x14ac:dyDescent="0.35">
      <c r="B46" t="s">
        <v>128</v>
      </c>
      <c r="C46" t="s">
        <v>125</v>
      </c>
      <c r="I46" s="23"/>
    </row>
    <row r="47" spans="1:9" x14ac:dyDescent="0.35">
      <c r="B47" t="s">
        <v>144</v>
      </c>
      <c r="C47" t="s">
        <v>126</v>
      </c>
      <c r="I47" s="23"/>
    </row>
    <row r="48" spans="1:9" x14ac:dyDescent="0.35">
      <c r="B48" t="s">
        <v>145</v>
      </c>
      <c r="C48" t="s">
        <v>129</v>
      </c>
    </row>
    <row r="49" spans="2:3" x14ac:dyDescent="0.35">
      <c r="B49" t="s">
        <v>146</v>
      </c>
      <c r="C49" t="s">
        <v>196</v>
      </c>
    </row>
    <row r="50" spans="2:3" x14ac:dyDescent="0.35">
      <c r="B50" t="s">
        <v>147</v>
      </c>
      <c r="C50" t="s">
        <v>127</v>
      </c>
    </row>
    <row r="51" spans="2:3" x14ac:dyDescent="0.35">
      <c r="B51" t="s">
        <v>148</v>
      </c>
      <c r="C51" t="s">
        <v>130</v>
      </c>
    </row>
    <row r="52" spans="2:3" x14ac:dyDescent="0.35">
      <c r="B52" t="s">
        <v>149</v>
      </c>
      <c r="C52" t="s">
        <v>202</v>
      </c>
    </row>
    <row r="53" spans="2:3" x14ac:dyDescent="0.35">
      <c r="B53" t="s">
        <v>150</v>
      </c>
      <c r="C53" t="s">
        <v>203</v>
      </c>
    </row>
    <row r="54" spans="2:3" x14ac:dyDescent="0.35">
      <c r="B54" t="s">
        <v>151</v>
      </c>
      <c r="C54" t="s">
        <v>131</v>
      </c>
    </row>
    <row r="55" spans="2:3" x14ac:dyDescent="0.35">
      <c r="B55" t="s">
        <v>152</v>
      </c>
      <c r="C55" t="s">
        <v>132</v>
      </c>
    </row>
    <row r="56" spans="2:3" x14ac:dyDescent="0.35">
      <c r="B56" t="s">
        <v>153</v>
      </c>
      <c r="C56" t="s">
        <v>133</v>
      </c>
    </row>
    <row r="57" spans="2:3" x14ac:dyDescent="0.35">
      <c r="B57" t="s">
        <v>154</v>
      </c>
      <c r="C57" t="s">
        <v>134</v>
      </c>
    </row>
    <row r="58" spans="2:3" x14ac:dyDescent="0.35">
      <c r="B58" t="s">
        <v>155</v>
      </c>
      <c r="C58" t="s">
        <v>135</v>
      </c>
    </row>
    <row r="59" spans="2:3" x14ac:dyDescent="0.35">
      <c r="B59" t="s">
        <v>156</v>
      </c>
      <c r="C59" t="s">
        <v>136</v>
      </c>
    </row>
    <row r="60" spans="2:3" x14ac:dyDescent="0.35">
      <c r="B60" t="s">
        <v>157</v>
      </c>
      <c r="C60" t="s">
        <v>137</v>
      </c>
    </row>
    <row r="61" spans="2:3" x14ac:dyDescent="0.35">
      <c r="B61" t="s">
        <v>158</v>
      </c>
      <c r="C61" t="s">
        <v>138</v>
      </c>
    </row>
    <row r="62" spans="2:3" x14ac:dyDescent="0.35">
      <c r="B62" t="s">
        <v>159</v>
      </c>
      <c r="C62" t="s">
        <v>139</v>
      </c>
    </row>
    <row r="63" spans="2:3" x14ac:dyDescent="0.35">
      <c r="B63" t="s">
        <v>160</v>
      </c>
      <c r="C63" t="s">
        <v>140</v>
      </c>
    </row>
    <row r="64" spans="2:3" x14ac:dyDescent="0.35">
      <c r="B64" t="s">
        <v>161</v>
      </c>
      <c r="C64" t="s">
        <v>141</v>
      </c>
    </row>
    <row r="65" spans="2:3" ht="14.25" x14ac:dyDescent="0.45">
      <c r="B65" s="28" t="s">
        <v>86</v>
      </c>
      <c r="C65" s="28"/>
    </row>
    <row r="66" spans="2:3" x14ac:dyDescent="0.35">
      <c r="B66" t="s">
        <v>162</v>
      </c>
      <c r="C66" t="s">
        <v>142</v>
      </c>
    </row>
    <row r="67" spans="2:3" x14ac:dyDescent="0.35">
      <c r="B67" t="s">
        <v>163</v>
      </c>
      <c r="C67" t="s">
        <v>143</v>
      </c>
    </row>
    <row r="68" spans="2:3" x14ac:dyDescent="0.35">
      <c r="B68" t="s">
        <v>180</v>
      </c>
      <c r="C68" t="s">
        <v>165</v>
      </c>
    </row>
    <row r="69" spans="2:3" x14ac:dyDescent="0.35">
      <c r="B69" t="s">
        <v>181</v>
      </c>
      <c r="C69" t="s">
        <v>197</v>
      </c>
    </row>
    <row r="70" spans="2:3" x14ac:dyDescent="0.35">
      <c r="B70" t="s">
        <v>182</v>
      </c>
      <c r="C70" t="s">
        <v>166</v>
      </c>
    </row>
    <row r="71" spans="2:3" x14ac:dyDescent="0.35">
      <c r="B71" t="s">
        <v>183</v>
      </c>
      <c r="C71" t="s">
        <v>167</v>
      </c>
    </row>
    <row r="72" spans="2:3" x14ac:dyDescent="0.35">
      <c r="B72" t="s">
        <v>164</v>
      </c>
      <c r="C72" t="s">
        <v>201</v>
      </c>
    </row>
    <row r="73" spans="2:3" x14ac:dyDescent="0.35">
      <c r="B73" t="s">
        <v>184</v>
      </c>
      <c r="C73" t="s">
        <v>168</v>
      </c>
    </row>
    <row r="74" spans="2:3" x14ac:dyDescent="0.35">
      <c r="B74" t="s">
        <v>185</v>
      </c>
      <c r="C74" t="s">
        <v>169</v>
      </c>
    </row>
    <row r="75" spans="2:3" x14ac:dyDescent="0.35">
      <c r="B75" t="s">
        <v>186</v>
      </c>
      <c r="C75" t="s">
        <v>170</v>
      </c>
    </row>
    <row r="76" spans="2:3" x14ac:dyDescent="0.35">
      <c r="B76" t="s">
        <v>187</v>
      </c>
      <c r="C76" t="s">
        <v>171</v>
      </c>
    </row>
    <row r="77" spans="2:3" x14ac:dyDescent="0.35">
      <c r="B77" t="s">
        <v>188</v>
      </c>
      <c r="C77" t="s">
        <v>172</v>
      </c>
    </row>
    <row r="78" spans="2:3" x14ac:dyDescent="0.35">
      <c r="B78" t="s">
        <v>189</v>
      </c>
      <c r="C78" t="s">
        <v>173</v>
      </c>
    </row>
    <row r="79" spans="2:3" x14ac:dyDescent="0.35">
      <c r="B79" t="s">
        <v>190</v>
      </c>
      <c r="C79" t="s">
        <v>179</v>
      </c>
    </row>
    <row r="80" spans="2:3" x14ac:dyDescent="0.35">
      <c r="B80" s="39" t="s">
        <v>191</v>
      </c>
      <c r="C80" t="s">
        <v>174</v>
      </c>
    </row>
    <row r="81" spans="2:3" x14ac:dyDescent="0.35">
      <c r="B81" t="s">
        <v>192</v>
      </c>
      <c r="C81" t="s">
        <v>175</v>
      </c>
    </row>
    <row r="82" spans="2:3" x14ac:dyDescent="0.35">
      <c r="B82" t="s">
        <v>193</v>
      </c>
      <c r="C82" t="s">
        <v>176</v>
      </c>
    </row>
    <row r="83" spans="2:3" x14ac:dyDescent="0.35">
      <c r="B83" t="s">
        <v>194</v>
      </c>
      <c r="C83" t="s">
        <v>177</v>
      </c>
    </row>
    <row r="84" spans="2:3" x14ac:dyDescent="0.35">
      <c r="B84" t="s">
        <v>195</v>
      </c>
      <c r="C84" t="s">
        <v>178</v>
      </c>
    </row>
    <row r="85" spans="2:3" ht="14.25" x14ac:dyDescent="0.45">
      <c r="B85" s="28" t="s">
        <v>87</v>
      </c>
      <c r="C85" s="28"/>
    </row>
    <row r="86" spans="2:3" x14ac:dyDescent="0.35">
      <c r="B86" t="s">
        <v>198</v>
      </c>
      <c r="C86" t="s">
        <v>200</v>
      </c>
    </row>
    <row r="87" spans="2:3" x14ac:dyDescent="0.35">
      <c r="B87" t="s">
        <v>199</v>
      </c>
      <c r="C87" t="s">
        <v>204</v>
      </c>
    </row>
    <row r="88" spans="2:3" x14ac:dyDescent="0.35">
      <c r="B88" t="s">
        <v>205</v>
      </c>
      <c r="C88" t="s">
        <v>206</v>
      </c>
    </row>
    <row r="89" spans="2:3" x14ac:dyDescent="0.35">
      <c r="B89" s="39" t="s">
        <v>306</v>
      </c>
      <c r="C89" s="39" t="s">
        <v>307</v>
      </c>
    </row>
    <row r="90" spans="2:3" x14ac:dyDescent="0.35">
      <c r="B90" t="s">
        <v>207</v>
      </c>
      <c r="C90" t="s">
        <v>208</v>
      </c>
    </row>
    <row r="91" spans="2:3" ht="14.25" x14ac:dyDescent="0.45">
      <c r="B91" s="28" t="s">
        <v>88</v>
      </c>
      <c r="C91" s="28"/>
    </row>
    <row r="92" spans="2:3" x14ac:dyDescent="0.35">
      <c r="B92" t="s">
        <v>209</v>
      </c>
      <c r="C92" t="s">
        <v>212</v>
      </c>
    </row>
    <row r="93" spans="2:3" x14ac:dyDescent="0.35">
      <c r="B93" t="s">
        <v>210</v>
      </c>
      <c r="C93" t="s">
        <v>213</v>
      </c>
    </row>
    <row r="94" spans="2:3" x14ac:dyDescent="0.35">
      <c r="B94" t="s">
        <v>211</v>
      </c>
      <c r="C94" t="s">
        <v>214</v>
      </c>
    </row>
    <row r="95" spans="2:3" ht="14.25" x14ac:dyDescent="0.35">
      <c r="B95" s="25" t="s">
        <v>92</v>
      </c>
      <c r="C95" s="25"/>
    </row>
    <row r="96" spans="2:3" ht="14.25" x14ac:dyDescent="0.45">
      <c r="B96" s="28" t="s">
        <v>236</v>
      </c>
      <c r="C96" s="28"/>
    </row>
    <row r="97" spans="2:10" x14ac:dyDescent="0.35">
      <c r="B97" s="38" t="s">
        <v>237</v>
      </c>
      <c r="C97" s="38" t="s">
        <v>253</v>
      </c>
    </row>
    <row r="98" spans="2:10" x14ac:dyDescent="0.35">
      <c r="B98" s="38" t="s">
        <v>238</v>
      </c>
      <c r="C98" s="38" t="s">
        <v>254</v>
      </c>
    </row>
    <row r="99" spans="2:10" x14ac:dyDescent="0.35">
      <c r="B99" s="38" t="s">
        <v>239</v>
      </c>
      <c r="C99" s="38" t="s">
        <v>255</v>
      </c>
    </row>
    <row r="100" spans="2:10" x14ac:dyDescent="0.35">
      <c r="B100" s="38" t="s">
        <v>240</v>
      </c>
      <c r="C100" s="38" t="s">
        <v>256</v>
      </c>
    </row>
    <row r="101" spans="2:10" x14ac:dyDescent="0.35">
      <c r="B101" s="38" t="s">
        <v>241</v>
      </c>
      <c r="C101" s="38" t="s">
        <v>257</v>
      </c>
    </row>
    <row r="102" spans="2:10" x14ac:dyDescent="0.35">
      <c r="B102" s="38" t="s">
        <v>242</v>
      </c>
      <c r="C102" s="38" t="s">
        <v>258</v>
      </c>
    </row>
    <row r="103" spans="2:10" x14ac:dyDescent="0.35">
      <c r="B103" s="38" t="s">
        <v>243</v>
      </c>
      <c r="C103" s="38" t="s">
        <v>259</v>
      </c>
    </row>
    <row r="104" spans="2:10" x14ac:dyDescent="0.35">
      <c r="B104" s="38" t="s">
        <v>244</v>
      </c>
      <c r="C104" s="38" t="s">
        <v>260</v>
      </c>
    </row>
    <row r="105" spans="2:10" x14ac:dyDescent="0.35">
      <c r="B105" s="38" t="s">
        <v>245</v>
      </c>
      <c r="C105" s="38" t="s">
        <v>261</v>
      </c>
    </row>
    <row r="106" spans="2:10" x14ac:dyDescent="0.35">
      <c r="B106" s="38" t="s">
        <v>246</v>
      </c>
      <c r="C106" s="38" t="s">
        <v>262</v>
      </c>
    </row>
    <row r="107" spans="2:10" x14ac:dyDescent="0.35">
      <c r="B107" s="38" t="s">
        <v>247</v>
      </c>
      <c r="C107" s="38" t="s">
        <v>263</v>
      </c>
    </row>
    <row r="108" spans="2:10" x14ac:dyDescent="0.35">
      <c r="B108" s="38" t="s">
        <v>248</v>
      </c>
      <c r="C108" s="38" t="s">
        <v>264</v>
      </c>
    </row>
    <row r="109" spans="2:10" x14ac:dyDescent="0.35">
      <c r="B109" s="38" t="s">
        <v>249</v>
      </c>
      <c r="C109" s="38" t="s">
        <v>265</v>
      </c>
    </row>
    <row r="110" spans="2:10" ht="14.25" x14ac:dyDescent="0.45">
      <c r="B110" s="28" t="s">
        <v>235</v>
      </c>
      <c r="C110" s="28"/>
    </row>
    <row r="111" spans="2:10" x14ac:dyDescent="0.35">
      <c r="B111" s="39" t="s">
        <v>250</v>
      </c>
      <c r="C111" s="38" t="s">
        <v>266</v>
      </c>
    </row>
    <row r="112" spans="2:10" x14ac:dyDescent="0.35">
      <c r="B112" s="39" t="s">
        <v>251</v>
      </c>
      <c r="C112" s="38" t="s">
        <v>267</v>
      </c>
      <c r="J112" s="23"/>
    </row>
    <row r="113" spans="2:10" x14ac:dyDescent="0.35">
      <c r="B113" s="39" t="s">
        <v>252</v>
      </c>
      <c r="C113" s="38" t="s">
        <v>268</v>
      </c>
      <c r="J113" s="23"/>
    </row>
    <row r="114" spans="2:10" x14ac:dyDescent="0.35">
      <c r="B114" s="39" t="s">
        <v>269</v>
      </c>
      <c r="C114" s="38" t="s">
        <v>271</v>
      </c>
      <c r="J114" s="23"/>
    </row>
    <row r="115" spans="2:10" x14ac:dyDescent="0.35">
      <c r="B115" s="39" t="s">
        <v>270</v>
      </c>
      <c r="C115" s="38" t="s">
        <v>272</v>
      </c>
      <c r="J115" s="23"/>
    </row>
    <row r="116" spans="2:10" ht="14.25" x14ac:dyDescent="0.45">
      <c r="B116" s="28" t="s">
        <v>273</v>
      </c>
      <c r="C116" s="28"/>
      <c r="J116" s="23"/>
    </row>
    <row r="117" spans="2:10" x14ac:dyDescent="0.35">
      <c r="B117" s="39" t="s">
        <v>277</v>
      </c>
      <c r="C117" s="39" t="s">
        <v>274</v>
      </c>
      <c r="J117" s="23"/>
    </row>
    <row r="118" spans="2:10" x14ac:dyDescent="0.35">
      <c r="B118" s="39" t="s">
        <v>278</v>
      </c>
      <c r="C118" s="39" t="s">
        <v>275</v>
      </c>
      <c r="J118" s="23"/>
    </row>
    <row r="119" spans="2:10" x14ac:dyDescent="0.35">
      <c r="B119" s="39" t="s">
        <v>279</v>
      </c>
      <c r="C119" s="39" t="s">
        <v>276</v>
      </c>
      <c r="J119" s="23"/>
    </row>
    <row r="120" spans="2:10" x14ac:dyDescent="0.35">
      <c r="J120" s="23"/>
    </row>
    <row r="121" spans="2:10" x14ac:dyDescent="0.35">
      <c r="J121" s="23"/>
    </row>
    <row r="122" spans="2:10" x14ac:dyDescent="0.35">
      <c r="J122" s="23"/>
    </row>
    <row r="123" spans="2:10" x14ac:dyDescent="0.35">
      <c r="J123" s="23"/>
    </row>
    <row r="124" spans="2:10" x14ac:dyDescent="0.35">
      <c r="J124" s="23"/>
    </row>
    <row r="143" spans="11:12" ht="13.15" x14ac:dyDescent="0.35">
      <c r="K143" s="36" t="s">
        <v>226</v>
      </c>
      <c r="L143" s="37"/>
    </row>
    <row r="144" spans="11:12" x14ac:dyDescent="0.35">
      <c r="K144" s="23" t="s">
        <v>227</v>
      </c>
      <c r="L144" s="23" t="e">
        <f>'[2]FREH Capital Costs'!#REF!</f>
        <v>#REF!</v>
      </c>
    </row>
    <row r="145" spans="11:12" x14ac:dyDescent="0.35">
      <c r="K145" s="23" t="s">
        <v>228</v>
      </c>
      <c r="L145" s="23" t="e">
        <f>'[2]FREH Capital Costs'!#REF!</f>
        <v>#REF!</v>
      </c>
    </row>
    <row r="146" spans="11:12" x14ac:dyDescent="0.35">
      <c r="K146" s="23" t="s">
        <v>229</v>
      </c>
      <c r="L146" s="23" t="e">
        <f>'[2]FREH Capital Costs'!#REF!</f>
        <v>#REF!</v>
      </c>
    </row>
    <row r="147" spans="11:12" x14ac:dyDescent="0.35">
      <c r="K147" s="23" t="s">
        <v>230</v>
      </c>
      <c r="L147" s="23" t="e">
        <f>'[2]FREH Capital Costs'!#REF!</f>
        <v>#REF!</v>
      </c>
    </row>
    <row r="152" spans="11:12" x14ac:dyDescent="0.35">
      <c r="K152" t="s">
        <v>215</v>
      </c>
    </row>
    <row r="153" spans="11:12" x14ac:dyDescent="0.35">
      <c r="K153" t="s">
        <v>216</v>
      </c>
      <c r="L153" t="s">
        <v>217</v>
      </c>
    </row>
    <row r="154" spans="11:12" x14ac:dyDescent="0.35">
      <c r="K154" t="s">
        <v>218</v>
      </c>
      <c r="L154" t="s">
        <v>219</v>
      </c>
    </row>
    <row r="155" spans="11:12" x14ac:dyDescent="0.35">
      <c r="K155" t="s">
        <v>220</v>
      </c>
      <c r="L155" t="s">
        <v>221</v>
      </c>
    </row>
    <row r="156" spans="11:12" x14ac:dyDescent="0.35">
      <c r="K156" t="s">
        <v>222</v>
      </c>
      <c r="L156" t="s">
        <v>223</v>
      </c>
    </row>
    <row r="157" spans="11:12" x14ac:dyDescent="0.35">
      <c r="K157" t="s">
        <v>224</v>
      </c>
      <c r="L157" t="s">
        <v>225</v>
      </c>
    </row>
    <row r="158" spans="11:12" x14ac:dyDescent="0.35">
      <c r="K158" t="s">
        <v>226</v>
      </c>
    </row>
    <row r="159" spans="11:12" x14ac:dyDescent="0.35">
      <c r="K159" t="s">
        <v>227</v>
      </c>
      <c r="L159" t="s">
        <v>231</v>
      </c>
    </row>
    <row r="160" spans="11:12" x14ac:dyDescent="0.35">
      <c r="K160" t="s">
        <v>228</v>
      </c>
      <c r="L160" t="s">
        <v>232</v>
      </c>
    </row>
    <row r="161" spans="11:12" x14ac:dyDescent="0.35">
      <c r="K161" t="s">
        <v>229</v>
      </c>
      <c r="L161" t="s">
        <v>233</v>
      </c>
    </row>
    <row r="162" spans="11:12" x14ac:dyDescent="0.35">
      <c r="K162" t="s">
        <v>230</v>
      </c>
      <c r="L162" t="s">
        <v>234</v>
      </c>
    </row>
  </sheetData>
  <mergeCells count="1">
    <mergeCell ref="B39:C3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V245"/>
  <sheetViews>
    <sheetView tabSelected="1" topLeftCell="A162" zoomScale="85" zoomScaleNormal="85" workbookViewId="0">
      <selection activeCell="F237" sqref="F237:H240"/>
    </sheetView>
  </sheetViews>
  <sheetFormatPr defaultRowHeight="12.75" x14ac:dyDescent="0.35"/>
  <cols>
    <col min="2" max="2" width="20.6640625" customWidth="1"/>
    <col min="3" max="3" width="18.1328125" customWidth="1"/>
    <col min="4" max="4" width="26.1328125" customWidth="1"/>
    <col min="5" max="5" width="49.1328125" customWidth="1"/>
    <col min="6" max="6" width="10.86328125" customWidth="1"/>
    <col min="7" max="7" width="10.1328125" customWidth="1"/>
    <col min="8" max="8" width="14.33203125" customWidth="1"/>
    <col min="9" max="11" width="18.1328125" customWidth="1"/>
    <col min="12" max="14" width="19.86328125" customWidth="1"/>
    <col min="16" max="16" width="16.33203125" customWidth="1"/>
    <col min="17" max="17" width="12.33203125" customWidth="1"/>
    <col min="18" max="18" width="11.1328125" customWidth="1"/>
    <col min="19" max="22" width="11.86328125" customWidth="1"/>
  </cols>
  <sheetData>
    <row r="3" spans="2:13" ht="13.15" x14ac:dyDescent="0.4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3.15" x14ac:dyDescent="0.4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4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45">
      <c r="B6" s="28" t="s">
        <v>294</v>
      </c>
      <c r="C6" s="28"/>
      <c r="D6" s="28"/>
      <c r="E6" s="28"/>
      <c r="F6" s="28"/>
      <c r="G6" s="28"/>
      <c r="H6" s="28"/>
      <c r="I6" s="28"/>
      <c r="J6" s="28"/>
      <c r="L6" s="1"/>
      <c r="M6" s="1"/>
    </row>
    <row r="7" spans="2:13" x14ac:dyDescent="0.35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371</v>
      </c>
      <c r="G7" s="10" t="s">
        <v>372</v>
      </c>
      <c r="H7" s="10"/>
      <c r="I7" s="10" t="s">
        <v>30</v>
      </c>
      <c r="J7" s="10"/>
      <c r="K7" s="1"/>
      <c r="L7" s="1"/>
      <c r="M7" s="1"/>
    </row>
    <row r="8" spans="2:13" x14ac:dyDescent="0.35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371</v>
      </c>
      <c r="G8" s="10" t="s">
        <v>372</v>
      </c>
      <c r="H8" s="10"/>
      <c r="I8" s="10" t="s">
        <v>30</v>
      </c>
      <c r="J8" s="10"/>
      <c r="K8" s="1"/>
      <c r="L8" s="1"/>
      <c r="M8" s="1"/>
    </row>
    <row r="9" spans="2:13" ht="14.25" x14ac:dyDescent="0.45">
      <c r="B9" s="28" t="s">
        <v>295</v>
      </c>
      <c r="C9" s="28"/>
      <c r="D9" s="28"/>
      <c r="E9" s="28"/>
      <c r="F9" s="28"/>
      <c r="G9" s="28"/>
      <c r="H9" s="28"/>
      <c r="I9" s="28"/>
      <c r="J9" s="28"/>
      <c r="K9" s="1"/>
      <c r="L9" s="1"/>
      <c r="M9" s="1"/>
    </row>
    <row r="10" spans="2:13" x14ac:dyDescent="0.35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371</v>
      </c>
      <c r="G10" s="10" t="s">
        <v>372</v>
      </c>
      <c r="I10" s="10" t="s">
        <v>30</v>
      </c>
    </row>
    <row r="11" spans="2:13" x14ac:dyDescent="0.35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371</v>
      </c>
      <c r="G11" s="10" t="s">
        <v>372</v>
      </c>
      <c r="I11" s="10" t="s">
        <v>30</v>
      </c>
      <c r="M11" s="1"/>
    </row>
    <row r="12" spans="2:13" ht="13.15" x14ac:dyDescent="0.35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371</v>
      </c>
      <c r="G12" s="10" t="s">
        <v>372</v>
      </c>
      <c r="I12" s="10" t="s">
        <v>30</v>
      </c>
      <c r="M12" s="14"/>
    </row>
    <row r="13" spans="2:13" x14ac:dyDescent="0.35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371</v>
      </c>
      <c r="G13" s="10" t="s">
        <v>372</v>
      </c>
      <c r="I13" s="10" t="s">
        <v>30</v>
      </c>
      <c r="M13" s="18"/>
    </row>
    <row r="14" spans="2:13" x14ac:dyDescent="0.35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371</v>
      </c>
      <c r="G14" s="10" t="s">
        <v>372</v>
      </c>
      <c r="I14" s="10" t="s">
        <v>30</v>
      </c>
      <c r="M14" s="18"/>
    </row>
    <row r="15" spans="2:13" x14ac:dyDescent="0.35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371</v>
      </c>
      <c r="G15" s="10" t="s">
        <v>372</v>
      </c>
      <c r="I15" s="10" t="s">
        <v>30</v>
      </c>
      <c r="M15" s="1"/>
    </row>
    <row r="16" spans="2:13" x14ac:dyDescent="0.35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371</v>
      </c>
      <c r="G16" s="10" t="s">
        <v>372</v>
      </c>
      <c r="I16" s="10" t="s">
        <v>30</v>
      </c>
    </row>
    <row r="17" spans="2:13" x14ac:dyDescent="0.35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371</v>
      </c>
      <c r="G17" s="10" t="s">
        <v>372</v>
      </c>
      <c r="H17" s="1"/>
      <c r="I17" s="10" t="s">
        <v>30</v>
      </c>
      <c r="J17" s="1"/>
      <c r="K17" s="1"/>
      <c r="L17" s="1"/>
      <c r="M17" s="1"/>
    </row>
    <row r="18" spans="2:13" x14ac:dyDescent="0.35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371</v>
      </c>
      <c r="G18" s="10" t="s">
        <v>372</v>
      </c>
      <c r="I18" s="10" t="s">
        <v>30</v>
      </c>
    </row>
    <row r="19" spans="2:13" x14ac:dyDescent="0.35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371</v>
      </c>
      <c r="G19" s="10" t="s">
        <v>372</v>
      </c>
      <c r="I19" s="10" t="s">
        <v>30</v>
      </c>
    </row>
    <row r="20" spans="2:13" x14ac:dyDescent="0.35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371</v>
      </c>
      <c r="G20" s="10" t="s">
        <v>372</v>
      </c>
      <c r="I20" s="10" t="s">
        <v>30</v>
      </c>
    </row>
    <row r="21" spans="2:13" x14ac:dyDescent="0.35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371</v>
      </c>
      <c r="G21" s="10" t="s">
        <v>372</v>
      </c>
      <c r="I21" s="10" t="s">
        <v>30</v>
      </c>
    </row>
    <row r="22" spans="2:13" x14ac:dyDescent="0.35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371</v>
      </c>
      <c r="G22" s="10" t="s">
        <v>372</v>
      </c>
      <c r="I22" s="10" t="s">
        <v>30</v>
      </c>
    </row>
    <row r="23" spans="2:13" x14ac:dyDescent="0.35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371</v>
      </c>
      <c r="G23" s="10" t="s">
        <v>372</v>
      </c>
      <c r="I23" s="10" t="s">
        <v>30</v>
      </c>
    </row>
    <row r="24" spans="2:13" x14ac:dyDescent="0.35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371</v>
      </c>
      <c r="G24" s="10" t="s">
        <v>372</v>
      </c>
      <c r="I24" s="10" t="s">
        <v>30</v>
      </c>
    </row>
    <row r="25" spans="2:13" x14ac:dyDescent="0.35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371</v>
      </c>
      <c r="G25" s="10" t="s">
        <v>372</v>
      </c>
      <c r="I25" s="10" t="s">
        <v>30</v>
      </c>
    </row>
    <row r="26" spans="2:13" x14ac:dyDescent="0.35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371</v>
      </c>
      <c r="G26" s="10" t="s">
        <v>372</v>
      </c>
      <c r="I26" s="10" t="s">
        <v>30</v>
      </c>
    </row>
    <row r="27" spans="2:13" x14ac:dyDescent="0.35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371</v>
      </c>
      <c r="G27" s="10" t="s">
        <v>372</v>
      </c>
      <c r="I27" s="10" t="s">
        <v>30</v>
      </c>
    </row>
    <row r="28" spans="2:13" x14ac:dyDescent="0.35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371</v>
      </c>
      <c r="G28" s="10" t="s">
        <v>372</v>
      </c>
      <c r="I28" s="10" t="s">
        <v>30</v>
      </c>
    </row>
    <row r="29" spans="2:13" ht="14.25" x14ac:dyDescent="0.45">
      <c r="B29" s="28" t="s">
        <v>296</v>
      </c>
      <c r="C29" s="28"/>
      <c r="D29" s="28"/>
      <c r="E29" s="28"/>
      <c r="F29" s="28"/>
      <c r="G29" s="28"/>
      <c r="H29" s="28"/>
      <c r="I29" s="28"/>
      <c r="J29" s="28"/>
    </row>
    <row r="30" spans="2:13" x14ac:dyDescent="0.35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371</v>
      </c>
      <c r="G30" s="10" t="s">
        <v>372</v>
      </c>
      <c r="I30" s="10" t="s">
        <v>30</v>
      </c>
    </row>
    <row r="31" spans="2:13" x14ac:dyDescent="0.35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371</v>
      </c>
      <c r="G31" s="10" t="s">
        <v>372</v>
      </c>
      <c r="I31" s="10" t="s">
        <v>30</v>
      </c>
    </row>
    <row r="32" spans="2:13" x14ac:dyDescent="0.35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371</v>
      </c>
      <c r="G32" s="10" t="s">
        <v>372</v>
      </c>
      <c r="I32" s="10" t="s">
        <v>30</v>
      </c>
    </row>
    <row r="33" spans="2:9" x14ac:dyDescent="0.35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371</v>
      </c>
      <c r="G33" s="10" t="s">
        <v>372</v>
      </c>
      <c r="I33" s="10" t="s">
        <v>30</v>
      </c>
    </row>
    <row r="34" spans="2:9" x14ac:dyDescent="0.35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371</v>
      </c>
      <c r="G34" s="10" t="s">
        <v>372</v>
      </c>
      <c r="I34" s="10" t="s">
        <v>30</v>
      </c>
    </row>
    <row r="35" spans="2:9" x14ac:dyDescent="0.35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371</v>
      </c>
      <c r="G35" s="10" t="s">
        <v>372</v>
      </c>
      <c r="I35" s="10" t="s">
        <v>30</v>
      </c>
    </row>
    <row r="36" spans="2:9" x14ac:dyDescent="0.35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371</v>
      </c>
      <c r="G36" s="10" t="s">
        <v>372</v>
      </c>
      <c r="I36" s="10" t="s">
        <v>30</v>
      </c>
    </row>
    <row r="37" spans="2:9" x14ac:dyDescent="0.35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371</v>
      </c>
      <c r="G37" s="10" t="s">
        <v>372</v>
      </c>
      <c r="I37" s="10" t="s">
        <v>30</v>
      </c>
    </row>
    <row r="38" spans="2:9" x14ac:dyDescent="0.35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371</v>
      </c>
      <c r="G38" s="10" t="s">
        <v>372</v>
      </c>
      <c r="I38" s="10" t="s">
        <v>30</v>
      </c>
    </row>
    <row r="39" spans="2:9" x14ac:dyDescent="0.35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371</v>
      </c>
      <c r="G39" s="10" t="s">
        <v>372</v>
      </c>
      <c r="I39" s="10" t="s">
        <v>30</v>
      </c>
    </row>
    <row r="40" spans="2:9" x14ac:dyDescent="0.35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371</v>
      </c>
      <c r="G40" s="10" t="s">
        <v>372</v>
      </c>
      <c r="I40" s="10" t="s">
        <v>30</v>
      </c>
    </row>
    <row r="41" spans="2:9" x14ac:dyDescent="0.35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371</v>
      </c>
      <c r="G41" s="10" t="s">
        <v>372</v>
      </c>
      <c r="I41" s="10" t="s">
        <v>30</v>
      </c>
    </row>
    <row r="42" spans="2:9" x14ac:dyDescent="0.35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371</v>
      </c>
      <c r="G42" s="10" t="s">
        <v>372</v>
      </c>
      <c r="I42" s="10" t="s">
        <v>30</v>
      </c>
    </row>
    <row r="43" spans="2:9" x14ac:dyDescent="0.35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371</v>
      </c>
      <c r="G43" s="10" t="s">
        <v>372</v>
      </c>
      <c r="I43" s="10" t="s">
        <v>30</v>
      </c>
    </row>
    <row r="44" spans="2:9" x14ac:dyDescent="0.35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371</v>
      </c>
      <c r="G44" s="10" t="s">
        <v>372</v>
      </c>
      <c r="I44" s="10" t="s">
        <v>30</v>
      </c>
    </row>
    <row r="45" spans="2:9" x14ac:dyDescent="0.35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371</v>
      </c>
      <c r="G45" s="10" t="s">
        <v>372</v>
      </c>
      <c r="I45" s="10" t="s">
        <v>30</v>
      </c>
    </row>
    <row r="46" spans="2:9" x14ac:dyDescent="0.35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371</v>
      </c>
      <c r="G46" s="10" t="s">
        <v>372</v>
      </c>
      <c r="I46" s="10" t="s">
        <v>30</v>
      </c>
    </row>
    <row r="47" spans="2:9" x14ac:dyDescent="0.35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371</v>
      </c>
      <c r="G47" s="10" t="s">
        <v>372</v>
      </c>
      <c r="I47" s="10" t="s">
        <v>30</v>
      </c>
    </row>
    <row r="48" spans="2:9" x14ac:dyDescent="0.35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371</v>
      </c>
      <c r="G48" s="10" t="s">
        <v>372</v>
      </c>
      <c r="I48" s="10" t="s">
        <v>30</v>
      </c>
    </row>
    <row r="49" spans="2:10" ht="14.25" x14ac:dyDescent="0.45">
      <c r="B49" s="28" t="s">
        <v>297</v>
      </c>
      <c r="C49" s="28"/>
      <c r="D49" s="28"/>
      <c r="E49" s="28"/>
      <c r="F49" s="28"/>
      <c r="G49" s="28"/>
      <c r="H49" s="28"/>
      <c r="I49" s="28"/>
      <c r="J49" s="28"/>
    </row>
    <row r="50" spans="2:10" x14ac:dyDescent="0.35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371</v>
      </c>
      <c r="G50" s="10" t="s">
        <v>372</v>
      </c>
      <c r="I50" s="10" t="s">
        <v>30</v>
      </c>
    </row>
    <row r="51" spans="2:10" x14ac:dyDescent="0.35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371</v>
      </c>
      <c r="G51" s="10" t="s">
        <v>372</v>
      </c>
      <c r="I51" s="10" t="s">
        <v>30</v>
      </c>
    </row>
    <row r="52" spans="2:10" x14ac:dyDescent="0.35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371</v>
      </c>
      <c r="G52" s="10" t="s">
        <v>372</v>
      </c>
      <c r="I52" s="10" t="s">
        <v>30</v>
      </c>
    </row>
    <row r="53" spans="2:10" x14ac:dyDescent="0.35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371</v>
      </c>
      <c r="G53" s="10" t="s">
        <v>372</v>
      </c>
      <c r="I53" s="10" t="s">
        <v>30</v>
      </c>
    </row>
    <row r="54" spans="2:10" x14ac:dyDescent="0.35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371</v>
      </c>
      <c r="G54" s="10" t="s">
        <v>372</v>
      </c>
      <c r="I54" s="10" t="s">
        <v>30</v>
      </c>
    </row>
    <row r="55" spans="2:10" ht="14.25" x14ac:dyDescent="0.45">
      <c r="B55" s="28" t="s">
        <v>298</v>
      </c>
      <c r="C55" s="28"/>
      <c r="D55" s="28"/>
      <c r="E55" s="28"/>
      <c r="F55" s="28"/>
      <c r="G55" s="28"/>
      <c r="H55" s="28"/>
      <c r="I55" s="28"/>
      <c r="J55" s="28"/>
    </row>
    <row r="56" spans="2:10" x14ac:dyDescent="0.35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371</v>
      </c>
      <c r="G56" s="10" t="s">
        <v>372</v>
      </c>
      <c r="I56" s="10" t="s">
        <v>30</v>
      </c>
    </row>
    <row r="57" spans="2:10" x14ac:dyDescent="0.35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371</v>
      </c>
      <c r="G57" s="10" t="s">
        <v>372</v>
      </c>
      <c r="I57" s="10" t="s">
        <v>30</v>
      </c>
    </row>
    <row r="58" spans="2:10" x14ac:dyDescent="0.35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371</v>
      </c>
      <c r="G58" s="10" t="s">
        <v>372</v>
      </c>
      <c r="I58" s="10" t="s">
        <v>30</v>
      </c>
    </row>
    <row r="59" spans="2:10" ht="14.25" x14ac:dyDescent="0.45">
      <c r="B59" s="28" t="s">
        <v>299</v>
      </c>
      <c r="C59" s="28"/>
      <c r="D59" s="28"/>
      <c r="E59" s="28"/>
      <c r="F59" s="28"/>
      <c r="G59" s="28"/>
      <c r="H59" s="28"/>
      <c r="I59" s="28"/>
      <c r="J59" s="28"/>
    </row>
    <row r="60" spans="2:10" x14ac:dyDescent="0.35">
      <c r="B60" s="3" t="s">
        <v>29</v>
      </c>
      <c r="D60" s="1" t="str">
        <f>Commoditties!B97</f>
        <v>TFLGV_ICE_GSL_61</v>
      </c>
      <c r="E60" s="1" t="str">
        <f>Commoditties!C97</f>
        <v>New Light Freight Transport - Gasoline ICE</v>
      </c>
      <c r="F60" s="10" t="s">
        <v>91</v>
      </c>
      <c r="G60" s="10" t="s">
        <v>46</v>
      </c>
      <c r="I60" s="10" t="s">
        <v>30</v>
      </c>
    </row>
    <row r="61" spans="2:10" x14ac:dyDescent="0.35">
      <c r="B61" s="3" t="s">
        <v>29</v>
      </c>
      <c r="D61" s="1" t="str">
        <f>Commoditties!B98</f>
        <v>TFLGV_ICE_DST_61</v>
      </c>
      <c r="E61" s="1" t="str">
        <f>Commoditties!C98</f>
        <v>New Light Freight Transport - Diesel ICE</v>
      </c>
      <c r="F61" s="10" t="s">
        <v>91</v>
      </c>
      <c r="G61" s="10" t="s">
        <v>46</v>
      </c>
      <c r="I61" s="10" t="s">
        <v>30</v>
      </c>
    </row>
    <row r="62" spans="2:10" x14ac:dyDescent="0.35">
      <c r="B62" s="3" t="s">
        <v>29</v>
      </c>
      <c r="D62" s="1" t="str">
        <f>Commoditties!B99</f>
        <v>TFLGV_HEV_GSL_61</v>
      </c>
      <c r="E62" s="1" t="str">
        <f>Commoditties!C99</f>
        <v>New Light Freight Transport - Gasoline HEV</v>
      </c>
      <c r="F62" s="10" t="s">
        <v>91</v>
      </c>
      <c r="G62" s="10" t="s">
        <v>46</v>
      </c>
      <c r="I62" s="10" t="s">
        <v>30</v>
      </c>
    </row>
    <row r="63" spans="2:10" x14ac:dyDescent="0.35">
      <c r="B63" s="3" t="s">
        <v>29</v>
      </c>
      <c r="D63" s="1" t="str">
        <f>Commoditties!B100</f>
        <v>TFLGV_HEV_DST_61</v>
      </c>
      <c r="E63" s="1" t="str">
        <f>Commoditties!C100</f>
        <v>New Light Freight Transport - Diesel HEV</v>
      </c>
      <c r="F63" s="10" t="s">
        <v>91</v>
      </c>
      <c r="G63" s="10" t="s">
        <v>46</v>
      </c>
      <c r="I63" s="10" t="s">
        <v>30</v>
      </c>
    </row>
    <row r="64" spans="2:10" x14ac:dyDescent="0.35">
      <c r="B64" s="3" t="s">
        <v>29</v>
      </c>
      <c r="D64" s="1" t="str">
        <f>Commoditties!B101</f>
        <v>TFLGV_PHEV_GSL_61</v>
      </c>
      <c r="E64" s="1" t="str">
        <f>Commoditties!C101</f>
        <v>New Light Freight Transport - Gasoline Plug in Hybrid</v>
      </c>
      <c r="F64" s="10" t="s">
        <v>91</v>
      </c>
      <c r="G64" s="10" t="s">
        <v>46</v>
      </c>
      <c r="I64" s="10" t="s">
        <v>30</v>
      </c>
    </row>
    <row r="65" spans="2:10" x14ac:dyDescent="0.35">
      <c r="B65" s="3" t="s">
        <v>29</v>
      </c>
      <c r="D65" s="1" t="str">
        <f>Commoditties!B102</f>
        <v>TFLGV_PHEV_DST_61</v>
      </c>
      <c r="E65" s="1" t="str">
        <f>Commoditties!C102</f>
        <v>New Light Freight Transport - Diesel Plug in Hybrid</v>
      </c>
      <c r="F65" s="10" t="s">
        <v>91</v>
      </c>
      <c r="G65" s="10" t="s">
        <v>46</v>
      </c>
      <c r="I65" s="10" t="s">
        <v>30</v>
      </c>
    </row>
    <row r="66" spans="2:10" x14ac:dyDescent="0.35">
      <c r="B66" s="3" t="s">
        <v>29</v>
      </c>
      <c r="D66" s="1" t="str">
        <f>Commoditties!B103</f>
        <v>TFLGV_ICE_E85_61</v>
      </c>
      <c r="E66" s="1" t="str">
        <f>Commoditties!C103</f>
        <v>New Light Freight Transport - Flex-fuel ICE</v>
      </c>
      <c r="F66" s="10" t="s">
        <v>91</v>
      </c>
      <c r="G66" s="10" t="s">
        <v>46</v>
      </c>
      <c r="I66" s="10" t="s">
        <v>30</v>
      </c>
    </row>
    <row r="67" spans="2:10" x14ac:dyDescent="0.35">
      <c r="B67" s="3" t="s">
        <v>29</v>
      </c>
      <c r="D67" s="1" t="str">
        <f>Commoditties!B104</f>
        <v>TFLGV_ICE_B100_61</v>
      </c>
      <c r="E67" s="1" t="str">
        <f>Commoditties!C104</f>
        <v>NewLight  Freight Transport - Biodiesel ICE</v>
      </c>
      <c r="F67" s="10" t="s">
        <v>91</v>
      </c>
      <c r="G67" s="10" t="s">
        <v>46</v>
      </c>
      <c r="I67" s="10" t="s">
        <v>30</v>
      </c>
    </row>
    <row r="68" spans="2:10" x14ac:dyDescent="0.35">
      <c r="B68" s="3" t="s">
        <v>29</v>
      </c>
      <c r="D68" s="1" t="str">
        <f>Commoditties!B105</f>
        <v>TFLGV_ICE_BCNG_61</v>
      </c>
      <c r="E68" s="1" t="str">
        <f>Commoditties!C105</f>
        <v>New Light Freight Transport - BCNG/CNG ICE</v>
      </c>
      <c r="F68" s="10" t="s">
        <v>91</v>
      </c>
      <c r="G68" s="10" t="s">
        <v>46</v>
      </c>
      <c r="I68" s="10" t="s">
        <v>30</v>
      </c>
    </row>
    <row r="69" spans="2:10" x14ac:dyDescent="0.35">
      <c r="B69" s="3" t="s">
        <v>29</v>
      </c>
      <c r="D69" s="1" t="str">
        <f>Commoditties!B106</f>
        <v>TFLGV_ICE_LNG_61</v>
      </c>
      <c r="E69" s="1" t="str">
        <f>Commoditties!C106</f>
        <v>New Light Freight Transport - Liquified Natural Gas ICE</v>
      </c>
      <c r="F69" s="10" t="s">
        <v>91</v>
      </c>
      <c r="G69" s="10" t="s">
        <v>46</v>
      </c>
      <c r="I69" s="10" t="s">
        <v>30</v>
      </c>
    </row>
    <row r="70" spans="2:10" x14ac:dyDescent="0.35">
      <c r="B70" s="3" t="s">
        <v>29</v>
      </c>
      <c r="D70" s="1" t="str">
        <f>Commoditties!B107</f>
        <v>TFLGV_ICE_H2_61</v>
      </c>
      <c r="E70" s="1" t="str">
        <f>Commoditties!C107</f>
        <v>New Light Freight Transport - Hydrogen ICE</v>
      </c>
      <c r="F70" s="10" t="s">
        <v>91</v>
      </c>
      <c r="G70" s="10" t="s">
        <v>46</v>
      </c>
      <c r="I70" s="10" t="s">
        <v>30</v>
      </c>
    </row>
    <row r="71" spans="2:10" x14ac:dyDescent="0.35">
      <c r="B71" s="3" t="s">
        <v>29</v>
      </c>
      <c r="D71" s="1" t="str">
        <f>Commoditties!B108</f>
        <v>TFLGV_FCV_H2_61</v>
      </c>
      <c r="E71" s="1" t="str">
        <f>Commoditties!C108</f>
        <v>New Light Freight Transport - Fuel Cell Vehicle</v>
      </c>
      <c r="F71" s="10" t="s">
        <v>91</v>
      </c>
      <c r="G71" s="10" t="s">
        <v>46</v>
      </c>
      <c r="I71" s="10" t="s">
        <v>30</v>
      </c>
    </row>
    <row r="72" spans="2:10" x14ac:dyDescent="0.35">
      <c r="B72" s="3" t="s">
        <v>29</v>
      </c>
      <c r="D72" s="1" t="str">
        <f>Commoditties!B109</f>
        <v>TFLGV_BEV_ELE_61</v>
      </c>
      <c r="E72" s="1" t="str">
        <f>Commoditties!C109</f>
        <v>New Light Freight Transport - Battery Electric Vehicle</v>
      </c>
      <c r="F72" s="10" t="s">
        <v>91</v>
      </c>
      <c r="G72" s="10" t="s">
        <v>46</v>
      </c>
      <c r="I72" s="10" t="s">
        <v>30</v>
      </c>
    </row>
    <row r="73" spans="2:10" ht="14.25" x14ac:dyDescent="0.45">
      <c r="B73" s="28" t="s">
        <v>300</v>
      </c>
      <c r="C73" s="28"/>
      <c r="D73" s="28"/>
      <c r="E73" s="28"/>
      <c r="F73" s="28"/>
      <c r="G73" s="28"/>
      <c r="H73" s="28"/>
      <c r="I73" s="28"/>
      <c r="J73" s="28"/>
    </row>
    <row r="74" spans="2:10" x14ac:dyDescent="0.35">
      <c r="B74" s="3" t="s">
        <v>29</v>
      </c>
      <c r="D74" s="1" t="str">
        <f>Commoditties!B111</f>
        <v>TFHGV_ICE_DST_71</v>
      </c>
      <c r="E74" s="1" t="str">
        <f>Commoditties!C111</f>
        <v>New Heavy Freight Transport - Diesel ICE</v>
      </c>
      <c r="F74" s="10" t="s">
        <v>91</v>
      </c>
      <c r="G74" s="10" t="s">
        <v>46</v>
      </c>
      <c r="I74" s="10" t="s">
        <v>30</v>
      </c>
    </row>
    <row r="75" spans="2:10" x14ac:dyDescent="0.35">
      <c r="B75" s="3" t="s">
        <v>29</v>
      </c>
      <c r="D75" s="1" t="str">
        <f>Commoditties!B112</f>
        <v>TFHGV_HEV_DST_71</v>
      </c>
      <c r="E75" s="1" t="str">
        <f>Commoditties!C112</f>
        <v>New Heavy Freight Transport - Diesel HEV</v>
      </c>
      <c r="F75" s="10" t="s">
        <v>91</v>
      </c>
      <c r="G75" s="10" t="s">
        <v>46</v>
      </c>
      <c r="I75" s="10" t="s">
        <v>30</v>
      </c>
    </row>
    <row r="76" spans="2:10" x14ac:dyDescent="0.35">
      <c r="B76" s="3" t="s">
        <v>29</v>
      </c>
      <c r="D76" s="1" t="str">
        <f>Commoditties!B113</f>
        <v>TFHGV_ICE_B100_71</v>
      </c>
      <c r="E76" s="1" t="str">
        <f>Commoditties!C113</f>
        <v>New Heavy Freight Transport - Biodiesel ICE</v>
      </c>
      <c r="F76" s="10" t="s">
        <v>91</v>
      </c>
      <c r="G76" s="10" t="s">
        <v>46</v>
      </c>
      <c r="I76" s="10" t="s">
        <v>30</v>
      </c>
    </row>
    <row r="77" spans="2:10" x14ac:dyDescent="0.35">
      <c r="B77" s="3" t="s">
        <v>29</v>
      </c>
      <c r="D77" s="1" t="str">
        <f>Commoditties!B114</f>
        <v>TFHGV_FCV_H2_71</v>
      </c>
      <c r="E77" s="1" t="str">
        <f>Commoditties!C114</f>
        <v>New Heavy Freight Transport - Hydrogen FCV</v>
      </c>
      <c r="F77" s="10" t="s">
        <v>91</v>
      </c>
      <c r="G77" s="10" t="s">
        <v>46</v>
      </c>
      <c r="I77" s="10" t="s">
        <v>30</v>
      </c>
    </row>
    <row r="78" spans="2:10" x14ac:dyDescent="0.35">
      <c r="B78" s="3" t="s">
        <v>29</v>
      </c>
      <c r="D78" s="1" t="str">
        <f>Commoditties!B115</f>
        <v>TFHGV_ICE_BCNG_71</v>
      </c>
      <c r="E78" s="1" t="str">
        <f>Commoditties!C115</f>
        <v>New Heavy Freight Transport - BCNG/CNG ICE</v>
      </c>
      <c r="F78" s="10" t="s">
        <v>91</v>
      </c>
      <c r="G78" s="10" t="s">
        <v>46</v>
      </c>
      <c r="I78" s="10" t="s">
        <v>30</v>
      </c>
    </row>
    <row r="79" spans="2:10" ht="14.25" x14ac:dyDescent="0.45">
      <c r="B79" s="28" t="s">
        <v>301</v>
      </c>
      <c r="C79" s="28"/>
      <c r="D79" s="28"/>
      <c r="E79" s="28"/>
      <c r="F79" s="28"/>
      <c r="G79" s="28"/>
      <c r="H79" s="28"/>
      <c r="I79" s="28"/>
      <c r="J79" s="28"/>
    </row>
    <row r="80" spans="2:10" x14ac:dyDescent="0.35">
      <c r="B80" s="3" t="s">
        <v>29</v>
      </c>
      <c r="D80" s="1" t="str">
        <f>Commoditties!B117</f>
        <v>TFGV_RAIL_DST_81</v>
      </c>
      <c r="E80" s="1" t="str">
        <f>Commoditties!C117</f>
        <v>New Freight Transport - Rail Diesel</v>
      </c>
      <c r="F80" s="10" t="s">
        <v>91</v>
      </c>
      <c r="G80" s="10" t="s">
        <v>46</v>
      </c>
      <c r="I80" s="10" t="s">
        <v>30</v>
      </c>
    </row>
    <row r="81" spans="2:22" x14ac:dyDescent="0.35">
      <c r="B81" s="3" t="s">
        <v>29</v>
      </c>
      <c r="D81" s="1" t="str">
        <f>Commoditties!B118</f>
        <v>TFGV_RAIL_ELE_81</v>
      </c>
      <c r="E81" s="1" t="str">
        <f>Commoditties!C118</f>
        <v>New Freight Transport - Rail Electric</v>
      </c>
      <c r="F81" s="10" t="s">
        <v>91</v>
      </c>
      <c r="G81" s="10" t="s">
        <v>46</v>
      </c>
      <c r="I81" s="10" t="s">
        <v>30</v>
      </c>
    </row>
    <row r="82" spans="2:22" x14ac:dyDescent="0.35">
      <c r="B82" s="3" t="s">
        <v>29</v>
      </c>
      <c r="D82" s="1" t="str">
        <f>Commoditties!B119</f>
        <v>TFGV_RAIL_H2_81</v>
      </c>
      <c r="E82" s="1" t="str">
        <f>Commoditties!C119</f>
        <v>New Freight Transport - Rail Hydrogen Fuel Cell</v>
      </c>
      <c r="F82" s="10" t="s">
        <v>91</v>
      </c>
      <c r="G82" s="10" t="s">
        <v>46</v>
      </c>
      <c r="I82" s="10" t="s">
        <v>30</v>
      </c>
    </row>
    <row r="83" spans="2:22" x14ac:dyDescent="0.35">
      <c r="D83" s="1"/>
      <c r="P83" s="23"/>
    </row>
    <row r="84" spans="2:22" x14ac:dyDescent="0.35">
      <c r="P84" s="23"/>
    </row>
    <row r="85" spans="2:22" x14ac:dyDescent="0.35">
      <c r="P85" s="23"/>
    </row>
    <row r="86" spans="2:22" x14ac:dyDescent="0.35">
      <c r="P86" s="23"/>
    </row>
    <row r="87" spans="2:22" x14ac:dyDescent="0.35">
      <c r="P87" s="23"/>
    </row>
    <row r="88" spans="2:22" x14ac:dyDescent="0.35">
      <c r="P88" s="23"/>
    </row>
    <row r="89" spans="2:22" ht="13.15" x14ac:dyDescent="0.4">
      <c r="B89" s="1"/>
      <c r="C89" s="1"/>
      <c r="D89" s="7"/>
      <c r="E89" s="7"/>
      <c r="F89" s="1"/>
      <c r="G89" s="7"/>
      <c r="H89" s="1"/>
      <c r="I89" s="1"/>
      <c r="J89" s="8"/>
      <c r="K89" s="9"/>
      <c r="L89" s="1"/>
    </row>
    <row r="90" spans="2:22" ht="26.25" x14ac:dyDescent="0.35">
      <c r="B90" s="11" t="s">
        <v>1</v>
      </c>
      <c r="C90" s="11" t="s">
        <v>3</v>
      </c>
      <c r="D90" s="11" t="s">
        <v>4</v>
      </c>
      <c r="E90" s="11" t="s">
        <v>5</v>
      </c>
      <c r="F90" s="12" t="s">
        <v>287</v>
      </c>
      <c r="G90" s="12" t="s">
        <v>280</v>
      </c>
      <c r="H90" s="12" t="s">
        <v>281</v>
      </c>
      <c r="I90" s="12" t="s">
        <v>288</v>
      </c>
      <c r="J90" s="12" t="s">
        <v>282</v>
      </c>
      <c r="K90" s="12" t="s">
        <v>283</v>
      </c>
      <c r="L90" s="41" t="s">
        <v>290</v>
      </c>
      <c r="M90" s="41" t="s">
        <v>284</v>
      </c>
      <c r="N90" s="41" t="s">
        <v>285</v>
      </c>
      <c r="O90" s="12" t="s">
        <v>20</v>
      </c>
      <c r="P90" s="12" t="s">
        <v>31</v>
      </c>
      <c r="Q90" s="13" t="s">
        <v>32</v>
      </c>
      <c r="R90" s="13" t="s">
        <v>21</v>
      </c>
      <c r="S90" s="13" t="s">
        <v>292</v>
      </c>
      <c r="T90" s="13" t="s">
        <v>293</v>
      </c>
      <c r="U90" s="13" t="s">
        <v>286</v>
      </c>
      <c r="V90" s="13" t="s">
        <v>369</v>
      </c>
    </row>
    <row r="91" spans="2:22" ht="20.65" x14ac:dyDescent="0.35">
      <c r="B91" s="43" t="s">
        <v>33</v>
      </c>
      <c r="C91" s="15" t="s">
        <v>18</v>
      </c>
      <c r="D91" s="15" t="s">
        <v>19</v>
      </c>
      <c r="E91" s="15"/>
      <c r="F91" s="16" t="s">
        <v>22</v>
      </c>
      <c r="G91" s="16" t="s">
        <v>22</v>
      </c>
      <c r="H91" s="16" t="s">
        <v>22</v>
      </c>
      <c r="I91" s="16" t="s">
        <v>289</v>
      </c>
      <c r="J91" s="16" t="s">
        <v>289</v>
      </c>
      <c r="K91" s="16" t="s">
        <v>289</v>
      </c>
      <c r="L91" s="16" t="s">
        <v>291</v>
      </c>
      <c r="M91" s="16" t="s">
        <v>291</v>
      </c>
      <c r="N91" s="16" t="s">
        <v>291</v>
      </c>
      <c r="O91" s="17" t="s">
        <v>34</v>
      </c>
      <c r="P91" s="17" t="s">
        <v>35</v>
      </c>
      <c r="Q91" s="16" t="s">
        <v>36</v>
      </c>
      <c r="R91" s="16" t="s">
        <v>23</v>
      </c>
      <c r="S91" s="16"/>
      <c r="T91" s="16"/>
      <c r="U91" s="16"/>
      <c r="V91" s="16"/>
    </row>
    <row r="92" spans="2:22" ht="26.65" thickBot="1" x14ac:dyDescent="0.4">
      <c r="B92" s="42" t="s">
        <v>37</v>
      </c>
      <c r="C92" s="40"/>
      <c r="D92" s="40"/>
      <c r="E92" s="40"/>
      <c r="F92" s="45" t="s">
        <v>376</v>
      </c>
      <c r="G92" s="45" t="s">
        <v>376</v>
      </c>
      <c r="H92" s="45" t="s">
        <v>376</v>
      </c>
      <c r="I92" s="45" t="s">
        <v>373</v>
      </c>
      <c r="J92" s="45" t="s">
        <v>373</v>
      </c>
      <c r="K92" s="45" t="s">
        <v>373</v>
      </c>
      <c r="L92" s="45" t="s">
        <v>374</v>
      </c>
      <c r="M92" s="45" t="s">
        <v>374</v>
      </c>
      <c r="N92" s="45" t="s">
        <v>374</v>
      </c>
      <c r="O92" s="45" t="s">
        <v>38</v>
      </c>
      <c r="P92" s="60" t="s">
        <v>368</v>
      </c>
      <c r="Q92" s="45" t="s">
        <v>39</v>
      </c>
      <c r="R92" s="45" t="s">
        <v>40</v>
      </c>
      <c r="S92" s="45"/>
      <c r="T92" s="45"/>
      <c r="U92" s="45"/>
      <c r="V92" s="45"/>
    </row>
    <row r="93" spans="2:22" x14ac:dyDescent="0.35">
      <c r="B93" s="1" t="str">
        <f>D7</f>
        <v>TMOT_GSL_11</v>
      </c>
      <c r="C93" t="str">
        <f>Commoditties!B9</f>
        <v>TRAGSL</v>
      </c>
      <c r="D93" t="str">
        <f>Commoditties!B19&amp;","&amp;Commoditties!B20</f>
        <v>TRAPS,TRAPM</v>
      </c>
      <c r="E93" s="1">
        <v>2019</v>
      </c>
      <c r="F93" s="47">
        <v>925.9</v>
      </c>
      <c r="G93" s="47">
        <v>956.7</v>
      </c>
      <c r="H93" s="47">
        <v>956.7</v>
      </c>
      <c r="I93" s="47">
        <v>3422.2950817033457</v>
      </c>
      <c r="J93" s="47">
        <v>3422.2950817033457</v>
      </c>
      <c r="K93" s="47">
        <v>3422.2950817033457</v>
      </c>
      <c r="L93" s="47">
        <v>342.22938992484518</v>
      </c>
      <c r="M93" s="47">
        <v>342.22938992484518</v>
      </c>
      <c r="N93" s="47">
        <v>342.22938992484518</v>
      </c>
      <c r="O93" s="44">
        <v>2.7309999999999999</v>
      </c>
      <c r="P93" s="44">
        <v>1</v>
      </c>
      <c r="Q93" s="1">
        <v>15</v>
      </c>
      <c r="R93" s="19">
        <v>1E-3</v>
      </c>
      <c r="S93" s="48"/>
      <c r="T93" s="48"/>
      <c r="U93" s="48"/>
      <c r="V93" s="48"/>
    </row>
    <row r="94" spans="2:22" x14ac:dyDescent="0.35">
      <c r="B94" s="1" t="str">
        <f>D8</f>
        <v>TMOT_ELC_11</v>
      </c>
      <c r="C94" t="str">
        <f>Commoditties!B15</f>
        <v>TRAELC</v>
      </c>
      <c r="D94" t="str">
        <f>Commoditties!B19&amp;","&amp;Commoditties!B20</f>
        <v>TRAPS,TRAPM</v>
      </c>
      <c r="E94">
        <v>2019</v>
      </c>
      <c r="F94" s="47">
        <v>8139.5999999999995</v>
      </c>
      <c r="G94" s="47">
        <v>8486.2999999999993</v>
      </c>
      <c r="H94" s="47">
        <v>9224.7999999999993</v>
      </c>
      <c r="I94" s="47">
        <v>4609.0790626979733</v>
      </c>
      <c r="J94" s="47">
        <v>4366.5433408192548</v>
      </c>
      <c r="K94" s="47">
        <v>4376.8742323637453</v>
      </c>
      <c r="L94" s="47">
        <v>443.54152667015677</v>
      </c>
      <c r="M94" s="47">
        <v>443.54152667015677</v>
      </c>
      <c r="N94" s="47">
        <v>443.54152667015677</v>
      </c>
      <c r="O94" s="44">
        <v>2.7309999999999999</v>
      </c>
      <c r="P94" s="44">
        <v>1</v>
      </c>
      <c r="Q94" s="1">
        <v>15</v>
      </c>
      <c r="R94" s="19">
        <v>1E-3</v>
      </c>
      <c r="S94" s="48"/>
      <c r="T94" s="48"/>
      <c r="U94" s="48"/>
      <c r="V94" s="48"/>
    </row>
    <row r="95" spans="2:22" x14ac:dyDescent="0.35">
      <c r="B95" s="1" t="str">
        <f>D10</f>
        <v>TCAR_ICE_GSL_21</v>
      </c>
      <c r="C95" t="str">
        <f>Commoditties!B9&amp;","&amp;Commoditties!B11</f>
        <v>TRAGSL,TRAETH</v>
      </c>
      <c r="D95" t="str">
        <f>Commoditties!B19&amp;","&amp;Commoditties!B20&amp;","&amp;Commoditties!B21</f>
        <v>TRAPS,TRAPM,TRAPL</v>
      </c>
      <c r="E95">
        <v>2019</v>
      </c>
      <c r="F95" s="46">
        <v>413.17922700087905</v>
      </c>
      <c r="G95" s="46">
        <v>413.17922700087905</v>
      </c>
      <c r="H95" s="46">
        <v>443.41185336679706</v>
      </c>
      <c r="I95" s="47">
        <f>'Purchase price'!B91</f>
        <v>20290.14478354996</v>
      </c>
      <c r="J95" s="47">
        <f>I95</f>
        <v>20290.14478354996</v>
      </c>
      <c r="K95" s="47">
        <f>J95</f>
        <v>20290.14478354996</v>
      </c>
      <c r="L95" s="47">
        <f>I95*0.05</f>
        <v>1014.507239177498</v>
      </c>
      <c r="M95" s="47">
        <f>J95*0.05</f>
        <v>1014.507239177498</v>
      </c>
      <c r="N95" s="47">
        <f>K95*0.05</f>
        <v>1014.507239177498</v>
      </c>
      <c r="O95" s="44">
        <v>12.817</v>
      </c>
      <c r="P95">
        <v>1.49</v>
      </c>
      <c r="Q95" s="1">
        <v>15</v>
      </c>
      <c r="R95" s="19">
        <v>1E-3</v>
      </c>
      <c r="S95" s="48">
        <v>0.05</v>
      </c>
      <c r="T95" s="48"/>
      <c r="U95" s="48"/>
      <c r="V95" s="48"/>
    </row>
    <row r="96" spans="2:22" x14ac:dyDescent="0.35">
      <c r="B96" s="1" t="str">
        <f t="shared" ref="B96:B113" si="0">D11</f>
        <v>TCAR_ICE_DST_21</v>
      </c>
      <c r="C96" t="str">
        <f>Commoditties!B10&amp;","&amp;Commoditties!B12</f>
        <v>TRADST,TRABDL</v>
      </c>
      <c r="D96" t="str">
        <f>Commoditties!B19&amp;","&amp;Commoditties!B20&amp;","&amp;Commoditties!B21</f>
        <v>TRAPS,TRAPM,TRAPL</v>
      </c>
      <c r="E96">
        <v>2019</v>
      </c>
      <c r="F96" s="46">
        <v>572.80851694001581</v>
      </c>
      <c r="G96" s="46">
        <v>572.80851694001581</v>
      </c>
      <c r="H96" s="46">
        <v>614.7213352527001</v>
      </c>
      <c r="I96" s="47">
        <f>'Purchase price'!B90</f>
        <v>21831.587082756254</v>
      </c>
      <c r="J96" s="47">
        <f>I96</f>
        <v>21831.587082756254</v>
      </c>
      <c r="K96" s="47">
        <f>J96</f>
        <v>21831.587082756254</v>
      </c>
      <c r="L96" s="47">
        <f t="shared" ref="L96:L159" si="1">I96*0.05</f>
        <v>1091.5793541378127</v>
      </c>
      <c r="M96" s="47">
        <f t="shared" ref="M96:M159" si="2">J96*0.05</f>
        <v>1091.5793541378127</v>
      </c>
      <c r="N96" s="47">
        <f t="shared" ref="N96:N159" si="3">K96*0.05</f>
        <v>1091.5793541378127</v>
      </c>
      <c r="O96" s="44">
        <v>20.617000000000001</v>
      </c>
      <c r="P96">
        <v>1.49</v>
      </c>
      <c r="Q96" s="1">
        <v>15</v>
      </c>
      <c r="R96" s="19">
        <v>1E-3</v>
      </c>
      <c r="S96" s="48"/>
      <c r="T96" s="48">
        <v>0.05</v>
      </c>
      <c r="U96" s="48"/>
      <c r="V96" s="48"/>
    </row>
    <row r="97" spans="2:22" x14ac:dyDescent="0.35">
      <c r="B97" s="1" t="str">
        <f t="shared" si="0"/>
        <v>TCAR_ICE_DF_21</v>
      </c>
      <c r="C97" t="str">
        <f>Commoditties!B9&amp;","&amp;Commoditties!B13</f>
        <v>TRAGSL,TRACNG</v>
      </c>
      <c r="D97" t="str">
        <f>Commoditties!B19&amp;","&amp;Commoditties!B20&amp;","&amp;Commoditties!B21</f>
        <v>TRAPS,TRAPM,TRAPL</v>
      </c>
      <c r="E97">
        <v>2019</v>
      </c>
      <c r="F97" s="46">
        <f>F95</f>
        <v>413.17922700087905</v>
      </c>
      <c r="G97" s="46">
        <f>G95</f>
        <v>413.17922700087905</v>
      </c>
      <c r="H97" s="46">
        <f>H95</f>
        <v>443.41185336679706</v>
      </c>
      <c r="I97" s="47">
        <f>I96</f>
        <v>21831.587082756254</v>
      </c>
      <c r="J97" s="47">
        <f>J96</f>
        <v>21831.587082756254</v>
      </c>
      <c r="K97" s="47">
        <f>K96</f>
        <v>21831.587082756254</v>
      </c>
      <c r="L97" s="47">
        <f t="shared" si="1"/>
        <v>1091.5793541378127</v>
      </c>
      <c r="M97" s="47">
        <f t="shared" si="2"/>
        <v>1091.5793541378127</v>
      </c>
      <c r="N97" s="47">
        <f t="shared" si="3"/>
        <v>1091.5793541378127</v>
      </c>
      <c r="O97" s="44">
        <v>13.44</v>
      </c>
      <c r="P97">
        <v>1.49</v>
      </c>
      <c r="Q97" s="1">
        <v>15</v>
      </c>
      <c r="R97" s="19">
        <v>1E-3</v>
      </c>
      <c r="S97" s="48"/>
      <c r="T97" s="48"/>
      <c r="U97" s="48"/>
      <c r="V97" s="48">
        <v>0.5</v>
      </c>
    </row>
    <row r="98" spans="2:22" x14ac:dyDescent="0.35">
      <c r="B98" s="1" t="str">
        <f t="shared" si="0"/>
        <v>TCAR_ICE_BCNG_21</v>
      </c>
      <c r="C98" t="str">
        <f>Commoditties!B14</f>
        <v>TRABNG</v>
      </c>
      <c r="D98" t="str">
        <f>Commoditties!B19&amp;","&amp;Commoditties!B20&amp;","&amp;Commoditties!B21</f>
        <v>TRAPS,TRAPM,TRAPL</v>
      </c>
      <c r="E98">
        <v>2019</v>
      </c>
      <c r="F98" s="47">
        <f>F95</f>
        <v>413.17922700087905</v>
      </c>
      <c r="G98" s="47">
        <f>G95</f>
        <v>413.17922700087905</v>
      </c>
      <c r="H98" s="47">
        <f>H95</f>
        <v>443.41185336679706</v>
      </c>
      <c r="I98">
        <v>24631</v>
      </c>
      <c r="J98">
        <f>I98</f>
        <v>24631</v>
      </c>
      <c r="K98">
        <f>J98</f>
        <v>24631</v>
      </c>
      <c r="L98" s="47">
        <f t="shared" si="1"/>
        <v>1231.5500000000002</v>
      </c>
      <c r="M98" s="47">
        <f t="shared" si="2"/>
        <v>1231.5500000000002</v>
      </c>
      <c r="N98" s="47">
        <f t="shared" si="3"/>
        <v>1231.5500000000002</v>
      </c>
      <c r="O98" s="44">
        <f>O97</f>
        <v>13.44</v>
      </c>
      <c r="P98">
        <v>1.49</v>
      </c>
      <c r="Q98" s="1">
        <v>15</v>
      </c>
      <c r="R98" s="19">
        <v>1E-3</v>
      </c>
      <c r="S98" s="48"/>
      <c r="T98" s="48"/>
      <c r="U98" s="48"/>
      <c r="V98" s="48"/>
    </row>
    <row r="99" spans="2:22" x14ac:dyDescent="0.35">
      <c r="B99" s="1" t="str">
        <f t="shared" si="0"/>
        <v>TCAR_ICE_E85_21</v>
      </c>
      <c r="C99" t="str">
        <f>Commoditties!B9&amp;","&amp;Commoditties!B11</f>
        <v>TRAGSL,TRAETH</v>
      </c>
      <c r="D99" t="str">
        <f>Commoditties!B19&amp;","&amp;Commoditties!B20&amp;","&amp;Commoditties!B21</f>
        <v>TRAPS,TRAPM,TRAPL</v>
      </c>
      <c r="E99">
        <v>2019</v>
      </c>
      <c r="F99" s="46">
        <v>389.03594158617398</v>
      </c>
      <c r="G99" s="46">
        <v>389.03594158617398</v>
      </c>
      <c r="H99" s="46">
        <v>417.50198609247946</v>
      </c>
      <c r="I99" s="47">
        <f t="shared" ref="I99:K100" si="4">I95</f>
        <v>20290.14478354996</v>
      </c>
      <c r="J99" s="47">
        <f t="shared" si="4"/>
        <v>20290.14478354996</v>
      </c>
      <c r="K99" s="47">
        <f t="shared" si="4"/>
        <v>20290.14478354996</v>
      </c>
      <c r="L99" s="47">
        <f t="shared" si="1"/>
        <v>1014.507239177498</v>
      </c>
      <c r="M99" s="47">
        <f t="shared" si="2"/>
        <v>1014.507239177498</v>
      </c>
      <c r="N99" s="47">
        <f t="shared" si="3"/>
        <v>1014.507239177498</v>
      </c>
      <c r="O99" s="44">
        <f>O98</f>
        <v>13.44</v>
      </c>
      <c r="P99">
        <v>1.49</v>
      </c>
      <c r="Q99" s="1">
        <v>15</v>
      </c>
      <c r="R99" s="19">
        <v>1E-3</v>
      </c>
      <c r="S99" s="48">
        <v>0.85</v>
      </c>
      <c r="T99" s="48"/>
      <c r="U99" s="48"/>
      <c r="V99" s="48"/>
    </row>
    <row r="100" spans="2:22" x14ac:dyDescent="0.35">
      <c r="B100" s="1" t="str">
        <f t="shared" si="0"/>
        <v>TCAR_ICE_B100_21</v>
      </c>
      <c r="C100" t="str">
        <f>Commoditties!B10&amp;","&amp;Commoditties!B12</f>
        <v>TRADST,TRABDL</v>
      </c>
      <c r="D100" t="str">
        <f>Commoditties!B19&amp;","&amp;Commoditties!B20&amp;","&amp;Commoditties!B21</f>
        <v>TRAPS,TRAPM,TRAPL</v>
      </c>
      <c r="E100">
        <v>2019</v>
      </c>
      <c r="F100" s="46">
        <v>555.62426143181528</v>
      </c>
      <c r="G100" s="46">
        <v>555.62426143181528</v>
      </c>
      <c r="H100" s="46">
        <v>596.27969519511907</v>
      </c>
      <c r="I100" s="47">
        <f t="shared" si="4"/>
        <v>21831.587082756254</v>
      </c>
      <c r="J100" s="47">
        <f t="shared" si="4"/>
        <v>21831.587082756254</v>
      </c>
      <c r="K100" s="47">
        <f t="shared" si="4"/>
        <v>21831.587082756254</v>
      </c>
      <c r="L100" s="47">
        <f t="shared" si="1"/>
        <v>1091.5793541378127</v>
      </c>
      <c r="M100" s="47">
        <f t="shared" si="2"/>
        <v>1091.5793541378127</v>
      </c>
      <c r="N100" s="47">
        <f t="shared" si="3"/>
        <v>1091.5793541378127</v>
      </c>
      <c r="O100" s="44">
        <f>O96</f>
        <v>20.617000000000001</v>
      </c>
      <c r="P100">
        <v>1.49</v>
      </c>
      <c r="Q100" s="1">
        <v>15</v>
      </c>
      <c r="R100" s="19">
        <v>1E-3</v>
      </c>
      <c r="S100" s="48"/>
      <c r="T100" s="48">
        <v>1</v>
      </c>
      <c r="U100" s="48"/>
      <c r="V100" s="48"/>
    </row>
    <row r="101" spans="2:22" x14ac:dyDescent="0.35">
      <c r="B101" s="1" t="str">
        <f t="shared" si="0"/>
        <v>TCAR_HEV_GSL_21</v>
      </c>
      <c r="C101" t="str">
        <f>Commoditties!B9&amp;","&amp;Commoditties!B11</f>
        <v>TRAGSL,TRAETH</v>
      </c>
      <c r="D101" t="str">
        <f>Commoditties!B19&amp;","&amp;Commoditties!B20&amp;","&amp;Commoditties!B21</f>
        <v>TRAPS,TRAPM,TRAPL</v>
      </c>
      <c r="E101">
        <v>2019</v>
      </c>
      <c r="F101" s="46">
        <v>555.76563083739143</v>
      </c>
      <c r="G101" s="46">
        <v>555.76563083739143</v>
      </c>
      <c r="H101" s="46">
        <v>596.43140870354205</v>
      </c>
      <c r="I101" s="47">
        <v>23752</v>
      </c>
      <c r="J101" s="47">
        <v>23476</v>
      </c>
      <c r="K101" s="47">
        <v>22769</v>
      </c>
      <c r="L101" s="47">
        <f t="shared" si="1"/>
        <v>1187.6000000000001</v>
      </c>
      <c r="M101" s="47">
        <f t="shared" si="2"/>
        <v>1173.8</v>
      </c>
      <c r="N101" s="47">
        <f t="shared" si="3"/>
        <v>1138.45</v>
      </c>
      <c r="O101">
        <v>12.82</v>
      </c>
      <c r="P101">
        <v>1.49</v>
      </c>
      <c r="Q101" s="1">
        <v>15</v>
      </c>
      <c r="R101" s="19">
        <v>1E-3</v>
      </c>
      <c r="S101" s="48">
        <v>0.05</v>
      </c>
      <c r="T101" s="48"/>
      <c r="U101" s="48"/>
      <c r="V101" s="48"/>
    </row>
    <row r="102" spans="2:22" x14ac:dyDescent="0.35">
      <c r="B102" s="1" t="str">
        <f t="shared" si="0"/>
        <v>TCAR_HEV_DST_21</v>
      </c>
      <c r="C102" t="str">
        <f>Commoditties!B10&amp;","&amp;Commoditties!B12</f>
        <v>TRADST,TRABDL</v>
      </c>
      <c r="D102" t="str">
        <f>Commoditties!B19&amp;","&amp;Commoditties!B20&amp;","&amp;Commoditties!B21</f>
        <v>TRAPS,TRAPM,TRAPL</v>
      </c>
      <c r="E102">
        <v>2019</v>
      </c>
      <c r="F102" s="46">
        <v>719.11406870296389</v>
      </c>
      <c r="G102" s="46">
        <v>719.11406870296389</v>
      </c>
      <c r="H102" s="46">
        <v>771.73217129098566</v>
      </c>
      <c r="I102" s="47">
        <v>25646</v>
      </c>
      <c r="J102" s="47">
        <v>25332</v>
      </c>
      <c r="K102" s="47">
        <v>24569</v>
      </c>
      <c r="L102" s="47">
        <f t="shared" si="1"/>
        <v>1282.3000000000002</v>
      </c>
      <c r="M102" s="47">
        <f t="shared" si="2"/>
        <v>1266.6000000000001</v>
      </c>
      <c r="N102" s="47">
        <f t="shared" si="3"/>
        <v>1228.45</v>
      </c>
      <c r="O102">
        <v>20.62</v>
      </c>
      <c r="P102">
        <v>1.49</v>
      </c>
      <c r="Q102" s="1">
        <v>15</v>
      </c>
      <c r="R102" s="19">
        <v>1E-3</v>
      </c>
      <c r="S102" s="48"/>
      <c r="T102" s="48">
        <v>0.05</v>
      </c>
      <c r="U102" s="48"/>
      <c r="V102" s="48"/>
    </row>
    <row r="103" spans="2:22" x14ac:dyDescent="0.35">
      <c r="B103" s="1" t="str">
        <f t="shared" si="0"/>
        <v>TCAR_PHEV10_GSL_21</v>
      </c>
      <c r="C103" t="str">
        <f>Commoditties!B9&amp;","&amp;Commoditties!B15</f>
        <v>TRAGSL,TRAELC</v>
      </c>
      <c r="D103" t="str">
        <f>Commoditties!B19&amp;","&amp;Commoditties!B20&amp;","&amp;Commoditties!B21</f>
        <v>TRAPS,TRAPM,TRAPL</v>
      </c>
      <c r="E103">
        <v>2019</v>
      </c>
      <c r="F103" s="46">
        <v>667.46450139399735</v>
      </c>
      <c r="G103" s="46">
        <v>714.90114421226542</v>
      </c>
      <c r="H103" s="46">
        <v>767.30227520164613</v>
      </c>
      <c r="I103" s="47">
        <f>(31774+30125)/2</f>
        <v>30949.5</v>
      </c>
      <c r="J103" s="47">
        <v>26829</v>
      </c>
      <c r="K103" s="47">
        <v>25371</v>
      </c>
      <c r="L103" s="47">
        <f t="shared" si="1"/>
        <v>1547.4750000000001</v>
      </c>
      <c r="M103" s="47">
        <f t="shared" si="2"/>
        <v>1341.45</v>
      </c>
      <c r="N103" s="47">
        <f t="shared" si="3"/>
        <v>1268.5500000000002</v>
      </c>
      <c r="O103" s="44">
        <v>12.817</v>
      </c>
      <c r="P103">
        <v>1.49</v>
      </c>
      <c r="Q103" s="1">
        <v>15</v>
      </c>
      <c r="R103" s="19">
        <v>1E-3</v>
      </c>
      <c r="S103" s="48"/>
      <c r="T103" s="48"/>
      <c r="U103" s="48">
        <v>0.1</v>
      </c>
      <c r="V103" s="48"/>
    </row>
    <row r="104" spans="2:22" x14ac:dyDescent="0.35">
      <c r="B104" s="1" t="str">
        <f t="shared" si="0"/>
        <v>TCAR_PHEV20_GSL_21</v>
      </c>
      <c r="C104" t="str">
        <f>Commoditties!B9&amp;","&amp;Commoditties!B15</f>
        <v>TRAGSL,TRAELC</v>
      </c>
      <c r="D104" t="str">
        <f>Commoditties!B19&amp;","&amp;Commoditties!B20&amp;","&amp;Commoditties!B21</f>
        <v>TRAPS,TRAPM,TRAPL</v>
      </c>
      <c r="E104">
        <v>2019</v>
      </c>
      <c r="F104" s="46">
        <v>940.04558122126855</v>
      </c>
      <c r="G104" s="46">
        <v>1006.8545371674694</v>
      </c>
      <c r="H104" s="46">
        <v>1080.6553932949278</v>
      </c>
      <c r="I104" s="47">
        <f>(31774+30125)/2</f>
        <v>30949.5</v>
      </c>
      <c r="J104" s="47">
        <f>J103</f>
        <v>26829</v>
      </c>
      <c r="K104" s="47">
        <f>K103</f>
        <v>25371</v>
      </c>
      <c r="L104" s="47">
        <f t="shared" si="1"/>
        <v>1547.4750000000001</v>
      </c>
      <c r="M104" s="47">
        <f t="shared" si="2"/>
        <v>1341.45</v>
      </c>
      <c r="N104" s="47">
        <f t="shared" si="3"/>
        <v>1268.5500000000002</v>
      </c>
      <c r="O104" s="44">
        <v>12.817</v>
      </c>
      <c r="P104">
        <v>1.49</v>
      </c>
      <c r="Q104" s="1">
        <v>15</v>
      </c>
      <c r="R104" s="19">
        <v>1E-3</v>
      </c>
      <c r="S104" s="48"/>
      <c r="T104" s="48"/>
      <c r="U104" s="48">
        <v>0.3</v>
      </c>
      <c r="V104" s="48"/>
    </row>
    <row r="105" spans="2:22" x14ac:dyDescent="0.35">
      <c r="B105" s="1" t="str">
        <f t="shared" si="0"/>
        <v>TCAR_PHEV40_GSL_21</v>
      </c>
      <c r="C105" t="str">
        <f>Commoditties!B9&amp;","&amp;Commoditties!B15</f>
        <v>TRAGSL,TRAELC</v>
      </c>
      <c r="D105" t="str">
        <f>Commoditties!B19&amp;","&amp;Commoditties!B20&amp;","&amp;Commoditties!B21</f>
        <v>TRAPS,TRAPM,TRAPL</v>
      </c>
      <c r="E105">
        <v>2019</v>
      </c>
      <c r="F105" s="46">
        <v>1125.6490393255483</v>
      </c>
      <c r="G105" s="46">
        <v>1205.6488165506939</v>
      </c>
      <c r="H105" s="46">
        <v>1294.0209811146187</v>
      </c>
      <c r="I105" s="47">
        <f>(31774+30125)/2</f>
        <v>30949.5</v>
      </c>
      <c r="J105" s="47">
        <f>J104</f>
        <v>26829</v>
      </c>
      <c r="K105" s="47">
        <f>K104</f>
        <v>25371</v>
      </c>
      <c r="L105" s="47">
        <f t="shared" si="1"/>
        <v>1547.4750000000001</v>
      </c>
      <c r="M105" s="47">
        <f t="shared" si="2"/>
        <v>1341.45</v>
      </c>
      <c r="N105" s="47">
        <f t="shared" si="3"/>
        <v>1268.5500000000002</v>
      </c>
      <c r="O105" s="44">
        <v>12.817</v>
      </c>
      <c r="P105">
        <v>1.49</v>
      </c>
      <c r="Q105" s="1">
        <v>15</v>
      </c>
      <c r="R105" s="19">
        <v>1E-3</v>
      </c>
      <c r="S105" s="48"/>
      <c r="T105" s="48"/>
      <c r="U105" s="48">
        <v>0.5</v>
      </c>
      <c r="V105" s="48"/>
    </row>
    <row r="106" spans="2:22" x14ac:dyDescent="0.35">
      <c r="B106" s="1" t="str">
        <f t="shared" si="0"/>
        <v>TCAR_PHEV10_DST_21</v>
      </c>
      <c r="C106" t="str">
        <f>Commoditties!B10&amp;","&amp;Commoditties!B15</f>
        <v>TRADST,TRAELC</v>
      </c>
      <c r="D106" t="str">
        <f>Commoditties!B19&amp;","&amp;Commoditties!B20&amp;","&amp;Commoditties!B21</f>
        <v>TRAPS,TRAPM,TRAPL</v>
      </c>
      <c r="E106">
        <v>2019</v>
      </c>
      <c r="F106" s="46">
        <v>1031.7522356667616</v>
      </c>
      <c r="G106" s="46">
        <v>1105.0787753974237</v>
      </c>
      <c r="H106" s="46">
        <v>1186.0793139082293</v>
      </c>
      <c r="I106" s="47">
        <f>(34318+32529)/2</f>
        <v>33423.5</v>
      </c>
      <c r="J106" s="47">
        <v>28950</v>
      </c>
      <c r="K106" s="47">
        <v>27377</v>
      </c>
      <c r="L106" s="47">
        <f t="shared" si="1"/>
        <v>1671.1750000000002</v>
      </c>
      <c r="M106" s="47">
        <f t="shared" si="2"/>
        <v>1447.5</v>
      </c>
      <c r="N106" s="47">
        <f t="shared" si="3"/>
        <v>1368.8500000000001</v>
      </c>
      <c r="O106" s="44">
        <v>20.617000000000001</v>
      </c>
      <c r="P106">
        <v>1.49</v>
      </c>
      <c r="Q106" s="1">
        <v>15</v>
      </c>
      <c r="R106" s="19">
        <v>1E-3</v>
      </c>
      <c r="S106" s="48"/>
      <c r="T106" s="48"/>
      <c r="U106" s="48">
        <v>0.1</v>
      </c>
      <c r="V106" s="48"/>
    </row>
    <row r="107" spans="2:22" x14ac:dyDescent="0.35">
      <c r="B107" s="1" t="str">
        <f t="shared" si="0"/>
        <v>TCAR_PHEV20_DST_21</v>
      </c>
      <c r="C107" t="str">
        <f>Commoditties!B10&amp;","&amp;Commoditties!B15</f>
        <v>TRADST,TRAELC</v>
      </c>
      <c r="D107" t="str">
        <f>Commoditties!B19&amp;","&amp;Commoditties!B20&amp;","&amp;Commoditties!B21</f>
        <v>TRAPS,TRAPM,TRAPL</v>
      </c>
      <c r="E107">
        <v>2019</v>
      </c>
      <c r="F107" s="46">
        <v>1216.3400634539355</v>
      </c>
      <c r="G107" s="46">
        <v>1302.7852437071313</v>
      </c>
      <c r="H107" s="46">
        <v>1398.2773558113183</v>
      </c>
      <c r="I107" s="47">
        <f>(34318+32529)/2</f>
        <v>33423.5</v>
      </c>
      <c r="J107" s="47">
        <f>J106</f>
        <v>28950</v>
      </c>
      <c r="K107" s="47">
        <f>K106</f>
        <v>27377</v>
      </c>
      <c r="L107" s="47">
        <f t="shared" si="1"/>
        <v>1671.1750000000002</v>
      </c>
      <c r="M107" s="47">
        <f t="shared" si="2"/>
        <v>1447.5</v>
      </c>
      <c r="N107" s="47">
        <f t="shared" si="3"/>
        <v>1368.8500000000001</v>
      </c>
      <c r="O107" s="44">
        <v>20.617000000000001</v>
      </c>
      <c r="P107">
        <v>1.49</v>
      </c>
      <c r="Q107" s="1">
        <v>15</v>
      </c>
      <c r="R107" s="19">
        <v>1E-3</v>
      </c>
      <c r="S107" s="48"/>
      <c r="T107" s="48"/>
      <c r="U107" s="48">
        <v>0.3</v>
      </c>
      <c r="V107" s="48"/>
    </row>
    <row r="108" spans="2:22" x14ac:dyDescent="0.35">
      <c r="B108" s="1" t="str">
        <f t="shared" si="0"/>
        <v>TCAR_PHEV40_DST_21</v>
      </c>
      <c r="C108" t="str">
        <f>Commoditties!B10&amp;","&amp;Commoditties!B15</f>
        <v>TRADST,TRAELC</v>
      </c>
      <c r="D108" t="str">
        <f>Commoditties!B19&amp;","&amp;Commoditties!B20&amp;","&amp;Commoditties!B21</f>
        <v>TRAPS,TRAPM,TRAPL</v>
      </c>
      <c r="E108">
        <v>2019</v>
      </c>
      <c r="F108" s="46">
        <v>1229.8935814529693</v>
      </c>
      <c r="G108" s="46">
        <v>1317.3020090262974</v>
      </c>
      <c r="H108" s="46">
        <v>1413.8581772271773</v>
      </c>
      <c r="I108" s="47">
        <f>(34318+32529)/2</f>
        <v>33423.5</v>
      </c>
      <c r="J108" s="47">
        <f>J107</f>
        <v>28950</v>
      </c>
      <c r="K108" s="47">
        <f>K107</f>
        <v>27377</v>
      </c>
      <c r="L108" s="47">
        <f t="shared" si="1"/>
        <v>1671.1750000000002</v>
      </c>
      <c r="M108" s="47">
        <f t="shared" si="2"/>
        <v>1447.5</v>
      </c>
      <c r="N108" s="47">
        <f t="shared" si="3"/>
        <v>1368.8500000000001</v>
      </c>
      <c r="O108" s="44">
        <v>20.617000000000001</v>
      </c>
      <c r="P108">
        <v>1.49</v>
      </c>
      <c r="Q108" s="1">
        <v>15</v>
      </c>
      <c r="R108" s="19">
        <v>1E-3</v>
      </c>
      <c r="S108" s="48"/>
      <c r="T108" s="48"/>
      <c r="U108" s="48">
        <v>0.5</v>
      </c>
      <c r="V108" s="48"/>
    </row>
    <row r="109" spans="2:22" x14ac:dyDescent="0.35">
      <c r="B109" s="1" t="str">
        <f t="shared" si="0"/>
        <v>TCAR_EV100_21</v>
      </c>
      <c r="C109" t="str">
        <f>Commoditties!B15</f>
        <v>TRAELC</v>
      </c>
      <c r="D109" t="str">
        <f>Commoditties!B19&amp;","&amp;Commoditties!B20&amp;","&amp;Commoditties!B21</f>
        <v>TRAPS,TRAPM,TRAPL</v>
      </c>
      <c r="E109">
        <v>2019</v>
      </c>
      <c r="F109" s="46">
        <v>1622.8513192037117</v>
      </c>
      <c r="G109" s="46">
        <v>1746.497134000185</v>
      </c>
      <c r="H109" s="46">
        <v>1885.6843622815582</v>
      </c>
      <c r="I109">
        <f>(34900+31042)/2</f>
        <v>32971</v>
      </c>
      <c r="J109">
        <v>27581</v>
      </c>
      <c r="K109">
        <v>24646</v>
      </c>
      <c r="L109" s="47">
        <f t="shared" si="1"/>
        <v>1648.5500000000002</v>
      </c>
      <c r="M109" s="47">
        <f t="shared" si="2"/>
        <v>1379.0500000000002</v>
      </c>
      <c r="N109" s="47">
        <f t="shared" si="3"/>
        <v>1232.3000000000002</v>
      </c>
      <c r="O109" s="44">
        <v>13.44</v>
      </c>
      <c r="P109">
        <v>1.49</v>
      </c>
      <c r="Q109" s="1">
        <v>15</v>
      </c>
      <c r="R109" s="19">
        <v>1E-3</v>
      </c>
      <c r="S109" s="48"/>
      <c r="T109" s="48"/>
      <c r="U109" s="48"/>
      <c r="V109" s="48"/>
    </row>
    <row r="110" spans="2:22" x14ac:dyDescent="0.35">
      <c r="B110" s="1" t="str">
        <f t="shared" si="0"/>
        <v>TCAR_EV150_21</v>
      </c>
      <c r="C110" t="str">
        <f>Commoditties!B15</f>
        <v>TRAELC</v>
      </c>
      <c r="D110" t="str">
        <f>Commoditties!B19&amp;","&amp;Commoditties!B20&amp;","&amp;Commoditties!B21</f>
        <v>TRAPS,TRAPM,TRAPL</v>
      </c>
      <c r="E110">
        <v>2019</v>
      </c>
      <c r="F110" s="46">
        <v>1622.8513192037117</v>
      </c>
      <c r="G110" s="46">
        <v>1746.497134000185</v>
      </c>
      <c r="H110" s="46">
        <v>1885.6843622815582</v>
      </c>
      <c r="I110">
        <f>I109</f>
        <v>32971</v>
      </c>
      <c r="J110">
        <f>J109</f>
        <v>27581</v>
      </c>
      <c r="K110">
        <f>K109</f>
        <v>24646</v>
      </c>
      <c r="L110" s="47">
        <f t="shared" si="1"/>
        <v>1648.5500000000002</v>
      </c>
      <c r="M110" s="47">
        <f t="shared" si="2"/>
        <v>1379.0500000000002</v>
      </c>
      <c r="N110" s="47">
        <f t="shared" si="3"/>
        <v>1232.3000000000002</v>
      </c>
      <c r="O110" s="44">
        <v>13.44</v>
      </c>
      <c r="P110">
        <v>1.49</v>
      </c>
      <c r="Q110" s="1">
        <v>15</v>
      </c>
      <c r="R110" s="19">
        <v>1E-3</v>
      </c>
      <c r="S110" s="48"/>
      <c r="T110" s="48"/>
      <c r="U110" s="48"/>
      <c r="V110" s="48"/>
    </row>
    <row r="111" spans="2:22" x14ac:dyDescent="0.35">
      <c r="B111" s="1" t="str">
        <f t="shared" si="0"/>
        <v>TCAR_EV250_21</v>
      </c>
      <c r="C111" t="str">
        <f>Commoditties!B15</f>
        <v>TRAELC</v>
      </c>
      <c r="D111" t="str">
        <f>Commoditties!B19&amp;","&amp;Commoditties!B20&amp;","&amp;Commoditties!B21</f>
        <v>TRAPS,TRAPM,TRAPL</v>
      </c>
      <c r="E111">
        <v>2019</v>
      </c>
      <c r="F111" s="46">
        <v>1622.8513192037117</v>
      </c>
      <c r="G111" s="46">
        <v>1746.497134000185</v>
      </c>
      <c r="H111" s="46">
        <v>1885.6843622815582</v>
      </c>
      <c r="I111">
        <f>I109</f>
        <v>32971</v>
      </c>
      <c r="J111">
        <f>J109</f>
        <v>27581</v>
      </c>
      <c r="K111">
        <f>K109</f>
        <v>24646</v>
      </c>
      <c r="L111" s="47">
        <f t="shared" si="1"/>
        <v>1648.5500000000002</v>
      </c>
      <c r="M111" s="47">
        <f t="shared" si="2"/>
        <v>1379.0500000000002</v>
      </c>
      <c r="N111" s="47">
        <f t="shared" si="3"/>
        <v>1232.3000000000002</v>
      </c>
      <c r="O111" s="44">
        <v>13.44</v>
      </c>
      <c r="P111">
        <v>1.49</v>
      </c>
      <c r="Q111" s="1">
        <v>15</v>
      </c>
      <c r="R111" s="19">
        <v>1E-3</v>
      </c>
      <c r="S111" s="48"/>
      <c r="T111" s="48"/>
      <c r="U111" s="48"/>
      <c r="V111" s="48"/>
    </row>
    <row r="112" spans="2:22" x14ac:dyDescent="0.35">
      <c r="B112" s="1" t="str">
        <f t="shared" si="0"/>
        <v>TCAR_ICE_H2_21</v>
      </c>
      <c r="C112" t="str">
        <f>Commoditties!B17</f>
        <v>TRAH2</v>
      </c>
      <c r="D112" t="str">
        <f>Commoditties!B19&amp;","&amp;Commoditties!B20&amp;","&amp;Commoditties!B21</f>
        <v>TRAPS,TRAPM,TRAPL</v>
      </c>
      <c r="E112">
        <v>2019</v>
      </c>
      <c r="F112" s="46">
        <v>667.24203897835616</v>
      </c>
      <c r="G112" s="46">
        <v>667.24203897835616</v>
      </c>
      <c r="H112" s="46">
        <v>716.0646271962845</v>
      </c>
      <c r="I112">
        <f>I113</f>
        <v>60819</v>
      </c>
      <c r="J112">
        <f>J113</f>
        <v>31184</v>
      </c>
      <c r="K112">
        <f>K113</f>
        <v>24796</v>
      </c>
      <c r="L112" s="47">
        <f t="shared" si="1"/>
        <v>3040.9500000000003</v>
      </c>
      <c r="M112" s="47">
        <f t="shared" si="2"/>
        <v>1559.2</v>
      </c>
      <c r="N112" s="47">
        <f t="shared" si="3"/>
        <v>1239.8000000000002</v>
      </c>
      <c r="O112" s="44">
        <f>O98</f>
        <v>13.44</v>
      </c>
      <c r="P112">
        <v>1.49</v>
      </c>
      <c r="Q112" s="1">
        <v>15</v>
      </c>
      <c r="R112" s="19">
        <v>1E-3</v>
      </c>
      <c r="S112" s="48"/>
      <c r="T112" s="48"/>
      <c r="U112" s="48"/>
      <c r="V112" s="48"/>
    </row>
    <row r="113" spans="2:22" x14ac:dyDescent="0.35">
      <c r="B113" s="1" t="str">
        <f t="shared" si="0"/>
        <v>TCAR_FCV_H2_21</v>
      </c>
      <c r="C113" t="str">
        <f>Commoditties!B17</f>
        <v>TRAH2</v>
      </c>
      <c r="D113" t="str">
        <f>Commoditties!B19&amp;","&amp;Commoditties!B20&amp;","&amp;Commoditties!B21</f>
        <v>TRAPS,TRAPM,TRAPL</v>
      </c>
      <c r="E113">
        <v>2019</v>
      </c>
      <c r="F113" s="46">
        <v>821.80053029786836</v>
      </c>
      <c r="G113" s="46">
        <v>897.93463937178512</v>
      </c>
      <c r="H113" s="46">
        <v>1011.7875960385426</v>
      </c>
      <c r="I113">
        <f>(66746+54892)/2</f>
        <v>60819</v>
      </c>
      <c r="J113" s="46">
        <v>31184</v>
      </c>
      <c r="K113" s="46">
        <v>24796</v>
      </c>
      <c r="L113" s="47">
        <f t="shared" si="1"/>
        <v>3040.9500000000003</v>
      </c>
      <c r="M113" s="47">
        <f t="shared" si="2"/>
        <v>1559.2</v>
      </c>
      <c r="N113" s="47">
        <f t="shared" si="3"/>
        <v>1239.8000000000002</v>
      </c>
      <c r="O113" s="44">
        <f>O109</f>
        <v>13.44</v>
      </c>
      <c r="P113">
        <v>1.49</v>
      </c>
      <c r="Q113" s="1">
        <v>15</v>
      </c>
      <c r="R113" s="19">
        <v>1E-3</v>
      </c>
      <c r="S113" s="48"/>
      <c r="T113" s="48"/>
      <c r="U113" s="48"/>
      <c r="V113" s="48"/>
    </row>
    <row r="114" spans="2:22" x14ac:dyDescent="0.35">
      <c r="B114" s="1" t="str">
        <f>D30</f>
        <v>TTAXI_ICE_GSL_31</v>
      </c>
      <c r="C114" t="str">
        <f>Commoditties!B9&amp;","&amp;Commoditties!B11</f>
        <v>TRAGSL,TRAETH</v>
      </c>
      <c r="D114" t="str">
        <f>Commoditties!B19&amp;","&amp;Commoditties!B20&amp;","&amp;Commoditties!B21</f>
        <v>TRAPS,TRAPM,TRAPL</v>
      </c>
      <c r="E114">
        <v>2019</v>
      </c>
      <c r="F114" s="47">
        <f t="shared" ref="F114:K114" si="5">F95</f>
        <v>413.17922700087905</v>
      </c>
      <c r="G114" s="47">
        <f t="shared" si="5"/>
        <v>413.17922700087905</v>
      </c>
      <c r="H114" s="47">
        <f t="shared" si="5"/>
        <v>443.41185336679706</v>
      </c>
      <c r="I114" s="47">
        <f t="shared" si="5"/>
        <v>20290.14478354996</v>
      </c>
      <c r="J114" s="47">
        <f t="shared" si="5"/>
        <v>20290.14478354996</v>
      </c>
      <c r="K114" s="47">
        <f t="shared" si="5"/>
        <v>20290.14478354996</v>
      </c>
      <c r="L114" s="47">
        <f t="shared" si="1"/>
        <v>1014.507239177498</v>
      </c>
      <c r="M114" s="47">
        <f t="shared" si="2"/>
        <v>1014.507239177498</v>
      </c>
      <c r="N114" s="47">
        <f t="shared" si="3"/>
        <v>1014.507239177498</v>
      </c>
      <c r="O114" s="44">
        <v>35.61</v>
      </c>
      <c r="P114">
        <v>1.49</v>
      </c>
      <c r="Q114" s="1">
        <v>15</v>
      </c>
      <c r="R114" s="19">
        <v>1E-3</v>
      </c>
      <c r="S114" s="48">
        <v>0.05</v>
      </c>
      <c r="T114" s="48"/>
      <c r="U114" s="48"/>
      <c r="V114" s="48"/>
    </row>
    <row r="115" spans="2:22" x14ac:dyDescent="0.35">
      <c r="B115" s="1" t="str">
        <f t="shared" ref="B115:B132" si="6">D31</f>
        <v>TTAXI_ICE_DST_31</v>
      </c>
      <c r="C115" t="str">
        <f>Commoditties!B10&amp;","&amp;Commoditties!B12</f>
        <v>TRADST,TRABDL</v>
      </c>
      <c r="D115" t="str">
        <f>Commoditties!B19&amp;","&amp;Commoditties!B20&amp;","&amp;Commoditties!B21</f>
        <v>TRAPS,TRAPM,TRAPL</v>
      </c>
      <c r="E115">
        <v>2019</v>
      </c>
      <c r="F115" s="47">
        <f t="shared" ref="F115:I132" si="7">F96</f>
        <v>572.80851694001581</v>
      </c>
      <c r="G115" s="47">
        <f t="shared" si="7"/>
        <v>572.80851694001581</v>
      </c>
      <c r="H115" s="47">
        <f t="shared" si="7"/>
        <v>614.7213352527001</v>
      </c>
      <c r="I115" s="47">
        <f t="shared" si="7"/>
        <v>21831.587082756254</v>
      </c>
      <c r="J115" s="47">
        <f t="shared" ref="J115:K132" si="8">J96</f>
        <v>21831.587082756254</v>
      </c>
      <c r="K115" s="47">
        <f t="shared" si="8"/>
        <v>21831.587082756254</v>
      </c>
      <c r="L115" s="47">
        <f t="shared" si="1"/>
        <v>1091.5793541378127</v>
      </c>
      <c r="M115" s="47">
        <f t="shared" si="2"/>
        <v>1091.5793541378127</v>
      </c>
      <c r="N115" s="47">
        <f t="shared" si="3"/>
        <v>1091.5793541378127</v>
      </c>
      <c r="O115" s="44">
        <v>39.93</v>
      </c>
      <c r="P115">
        <v>1.49</v>
      </c>
      <c r="Q115" s="1">
        <v>15</v>
      </c>
      <c r="R115" s="19">
        <v>1E-3</v>
      </c>
      <c r="S115" s="48"/>
      <c r="T115" s="48">
        <v>0.05</v>
      </c>
      <c r="U115" s="48"/>
      <c r="V115" s="48"/>
    </row>
    <row r="116" spans="2:22" x14ac:dyDescent="0.35">
      <c r="B116" s="1" t="str">
        <f t="shared" si="6"/>
        <v>TTAXI_ICE_DF_31</v>
      </c>
      <c r="C116" t="str">
        <f>Commoditties!B9&amp;","&amp;Commoditties!B13</f>
        <v>TRAGSL,TRACNG</v>
      </c>
      <c r="D116" t="str">
        <f>Commoditties!B19&amp;","&amp;Commoditties!B20&amp;","&amp;Commoditties!B21</f>
        <v>TRAPS,TRAPM,TRAPL</v>
      </c>
      <c r="E116">
        <v>2019</v>
      </c>
      <c r="F116" s="47">
        <f t="shared" si="7"/>
        <v>413.17922700087905</v>
      </c>
      <c r="G116" s="47">
        <f t="shared" si="7"/>
        <v>413.17922700087905</v>
      </c>
      <c r="H116" s="47">
        <f t="shared" si="7"/>
        <v>443.41185336679706</v>
      </c>
      <c r="I116" s="47">
        <f t="shared" si="7"/>
        <v>21831.587082756254</v>
      </c>
      <c r="J116" s="47">
        <f t="shared" si="8"/>
        <v>21831.587082756254</v>
      </c>
      <c r="K116" s="47">
        <f t="shared" si="8"/>
        <v>21831.587082756254</v>
      </c>
      <c r="L116" s="47">
        <f t="shared" si="1"/>
        <v>1091.5793541378127</v>
      </c>
      <c r="M116" s="47">
        <f t="shared" si="2"/>
        <v>1091.5793541378127</v>
      </c>
      <c r="N116" s="47">
        <f t="shared" si="3"/>
        <v>1091.5793541378127</v>
      </c>
      <c r="O116" s="44">
        <f>O114</f>
        <v>35.61</v>
      </c>
      <c r="P116">
        <v>1.49</v>
      </c>
      <c r="Q116" s="1">
        <v>15</v>
      </c>
      <c r="R116" s="19">
        <v>1E-3</v>
      </c>
      <c r="S116" s="48"/>
      <c r="T116" s="48"/>
      <c r="U116" s="48"/>
      <c r="V116" s="48">
        <v>0.5</v>
      </c>
    </row>
    <row r="117" spans="2:22" x14ac:dyDescent="0.35">
      <c r="B117" s="1" t="str">
        <f t="shared" si="6"/>
        <v>TTAXI_ICE_BCNG_31</v>
      </c>
      <c r="C117" t="str">
        <f>Commoditties!B14</f>
        <v>TRABNG</v>
      </c>
      <c r="D117" t="str">
        <f>Commoditties!B19&amp;","&amp;Commoditties!B20&amp;","&amp;Commoditties!B21</f>
        <v>TRAPS,TRAPM,TRAPL</v>
      </c>
      <c r="E117">
        <v>2019</v>
      </c>
      <c r="F117" s="47">
        <f t="shared" si="7"/>
        <v>413.17922700087905</v>
      </c>
      <c r="G117" s="47">
        <f t="shared" si="7"/>
        <v>413.17922700087905</v>
      </c>
      <c r="H117" s="47">
        <f t="shared" si="7"/>
        <v>443.41185336679706</v>
      </c>
      <c r="I117" s="47">
        <f t="shared" si="7"/>
        <v>24631</v>
      </c>
      <c r="J117" s="47">
        <f t="shared" si="8"/>
        <v>24631</v>
      </c>
      <c r="K117" s="47">
        <f t="shared" si="8"/>
        <v>24631</v>
      </c>
      <c r="L117" s="47">
        <f t="shared" si="1"/>
        <v>1231.5500000000002</v>
      </c>
      <c r="M117" s="47">
        <f t="shared" si="2"/>
        <v>1231.5500000000002</v>
      </c>
      <c r="N117" s="47">
        <f t="shared" si="3"/>
        <v>1231.5500000000002</v>
      </c>
      <c r="O117" s="44">
        <f>O116</f>
        <v>35.61</v>
      </c>
      <c r="P117">
        <v>1.49</v>
      </c>
      <c r="Q117" s="1">
        <v>15</v>
      </c>
      <c r="R117" s="19">
        <v>1E-3</v>
      </c>
      <c r="S117" s="48"/>
      <c r="T117" s="48"/>
      <c r="U117" s="48"/>
      <c r="V117" s="48"/>
    </row>
    <row r="118" spans="2:22" x14ac:dyDescent="0.35">
      <c r="B118" s="1" t="str">
        <f t="shared" si="6"/>
        <v>TTAXI_ICE_E85_31</v>
      </c>
      <c r="C118" t="str">
        <f>Commoditties!B9&amp;","&amp;Commoditties!B11</f>
        <v>TRAGSL,TRAETH</v>
      </c>
      <c r="D118" t="str">
        <f>Commoditties!B19&amp;","&amp;Commoditties!B20&amp;","&amp;Commoditties!B21</f>
        <v>TRAPS,TRAPM,TRAPL</v>
      </c>
      <c r="E118">
        <v>2019</v>
      </c>
      <c r="F118" s="47">
        <f t="shared" si="7"/>
        <v>389.03594158617398</v>
      </c>
      <c r="G118" s="47">
        <f t="shared" si="7"/>
        <v>389.03594158617398</v>
      </c>
      <c r="H118" s="47">
        <f t="shared" si="7"/>
        <v>417.50198609247946</v>
      </c>
      <c r="I118" s="47">
        <f t="shared" si="7"/>
        <v>20290.14478354996</v>
      </c>
      <c r="J118" s="47">
        <f t="shared" si="8"/>
        <v>20290.14478354996</v>
      </c>
      <c r="K118" s="47">
        <f t="shared" si="8"/>
        <v>20290.14478354996</v>
      </c>
      <c r="L118" s="47">
        <f t="shared" si="1"/>
        <v>1014.507239177498</v>
      </c>
      <c r="M118" s="47">
        <f t="shared" si="2"/>
        <v>1014.507239177498</v>
      </c>
      <c r="N118" s="47">
        <f t="shared" si="3"/>
        <v>1014.507239177498</v>
      </c>
      <c r="O118" s="44">
        <f>O114</f>
        <v>35.61</v>
      </c>
      <c r="P118">
        <v>1.49</v>
      </c>
      <c r="Q118" s="1">
        <v>15</v>
      </c>
      <c r="R118" s="19">
        <v>1E-3</v>
      </c>
      <c r="S118" s="48">
        <v>0.85</v>
      </c>
      <c r="T118" s="48"/>
      <c r="U118" s="48"/>
      <c r="V118" s="48"/>
    </row>
    <row r="119" spans="2:22" x14ac:dyDescent="0.35">
      <c r="B119" s="1" t="str">
        <f t="shared" si="6"/>
        <v>TTAXI_ICE_B100_31</v>
      </c>
      <c r="C119" t="str">
        <f>Commoditties!B10&amp;","&amp;Commoditties!B12</f>
        <v>TRADST,TRABDL</v>
      </c>
      <c r="D119" t="str">
        <f>Commoditties!B19&amp;","&amp;Commoditties!B20&amp;","&amp;Commoditties!B21</f>
        <v>TRAPS,TRAPM,TRAPL</v>
      </c>
      <c r="E119">
        <v>2019</v>
      </c>
      <c r="F119" s="47">
        <f t="shared" si="7"/>
        <v>555.62426143181528</v>
      </c>
      <c r="G119" s="47">
        <f t="shared" si="7"/>
        <v>555.62426143181528</v>
      </c>
      <c r="H119" s="47">
        <f t="shared" si="7"/>
        <v>596.27969519511907</v>
      </c>
      <c r="I119" s="47">
        <f t="shared" si="7"/>
        <v>21831.587082756254</v>
      </c>
      <c r="J119" s="47">
        <f t="shared" si="8"/>
        <v>21831.587082756254</v>
      </c>
      <c r="K119" s="47">
        <f t="shared" si="8"/>
        <v>21831.587082756254</v>
      </c>
      <c r="L119" s="47">
        <f t="shared" si="1"/>
        <v>1091.5793541378127</v>
      </c>
      <c r="M119" s="47">
        <f t="shared" si="2"/>
        <v>1091.5793541378127</v>
      </c>
      <c r="N119" s="47">
        <f t="shared" si="3"/>
        <v>1091.5793541378127</v>
      </c>
      <c r="O119" s="44">
        <f>O115</f>
        <v>39.93</v>
      </c>
      <c r="P119">
        <v>1.49</v>
      </c>
      <c r="Q119" s="1">
        <v>15</v>
      </c>
      <c r="R119" s="19">
        <v>1E-3</v>
      </c>
      <c r="S119" s="48"/>
      <c r="T119" s="48">
        <v>1</v>
      </c>
      <c r="U119" s="48"/>
      <c r="V119" s="48"/>
    </row>
    <row r="120" spans="2:22" x14ac:dyDescent="0.35">
      <c r="B120" s="1" t="str">
        <f t="shared" si="6"/>
        <v>TTAXI_HEV_GSL_31</v>
      </c>
      <c r="C120" t="str">
        <f>Commoditties!B9&amp;","&amp;Commoditties!B11</f>
        <v>TRAGSL,TRAETH</v>
      </c>
      <c r="D120" t="str">
        <f>Commoditties!B19&amp;","&amp;Commoditties!B20&amp;","&amp;Commoditties!B21</f>
        <v>TRAPS,TRAPM,TRAPL</v>
      </c>
      <c r="E120">
        <v>2019</v>
      </c>
      <c r="F120" s="47">
        <f t="shared" si="7"/>
        <v>555.76563083739143</v>
      </c>
      <c r="G120" s="47">
        <f t="shared" si="7"/>
        <v>555.76563083739143</v>
      </c>
      <c r="H120" s="47">
        <f t="shared" si="7"/>
        <v>596.43140870354205</v>
      </c>
      <c r="I120" s="47">
        <f t="shared" si="7"/>
        <v>23752</v>
      </c>
      <c r="J120" s="47">
        <f t="shared" si="8"/>
        <v>23476</v>
      </c>
      <c r="K120" s="47">
        <f t="shared" si="8"/>
        <v>22769</v>
      </c>
      <c r="L120" s="47">
        <f t="shared" si="1"/>
        <v>1187.6000000000001</v>
      </c>
      <c r="M120" s="47">
        <f t="shared" si="2"/>
        <v>1173.8</v>
      </c>
      <c r="N120" s="47">
        <f t="shared" si="3"/>
        <v>1138.45</v>
      </c>
      <c r="O120" s="44">
        <v>41.21</v>
      </c>
      <c r="P120">
        <v>1.49</v>
      </c>
      <c r="Q120" s="1">
        <v>15</v>
      </c>
      <c r="R120" s="19">
        <v>1E-3</v>
      </c>
      <c r="S120" s="48">
        <v>0.05</v>
      </c>
      <c r="T120" s="48"/>
      <c r="U120" s="48"/>
      <c r="V120" s="48"/>
    </row>
    <row r="121" spans="2:22" x14ac:dyDescent="0.35">
      <c r="B121" s="1" t="str">
        <f t="shared" si="6"/>
        <v>TTAXI_HEV_DST_31</v>
      </c>
      <c r="C121" t="str">
        <f>Commoditties!B10&amp;","&amp;Commoditties!B12</f>
        <v>TRADST,TRABDL</v>
      </c>
      <c r="D121" t="str">
        <f>Commoditties!B19&amp;","&amp;Commoditties!B20&amp;","&amp;Commoditties!B21</f>
        <v>TRAPS,TRAPM,TRAPL</v>
      </c>
      <c r="E121">
        <v>2019</v>
      </c>
      <c r="F121" s="47">
        <f t="shared" si="7"/>
        <v>719.11406870296389</v>
      </c>
      <c r="G121" s="47">
        <f t="shared" si="7"/>
        <v>719.11406870296389</v>
      </c>
      <c r="H121" s="47">
        <f t="shared" si="7"/>
        <v>771.73217129098566</v>
      </c>
      <c r="I121" s="47">
        <f t="shared" si="7"/>
        <v>25646</v>
      </c>
      <c r="J121" s="47">
        <f t="shared" si="8"/>
        <v>25332</v>
      </c>
      <c r="K121" s="47">
        <f t="shared" si="8"/>
        <v>24569</v>
      </c>
      <c r="L121" s="47">
        <f t="shared" si="1"/>
        <v>1282.3000000000002</v>
      </c>
      <c r="M121" s="47">
        <f t="shared" si="2"/>
        <v>1266.6000000000001</v>
      </c>
      <c r="N121" s="47">
        <f t="shared" si="3"/>
        <v>1228.45</v>
      </c>
      <c r="O121" s="44">
        <f>O120</f>
        <v>41.21</v>
      </c>
      <c r="P121">
        <v>1.49</v>
      </c>
      <c r="Q121" s="1">
        <v>15</v>
      </c>
      <c r="R121" s="19">
        <v>1E-3</v>
      </c>
      <c r="S121" s="48"/>
      <c r="T121" s="48">
        <v>0.05</v>
      </c>
      <c r="U121" s="48"/>
      <c r="V121" s="48"/>
    </row>
    <row r="122" spans="2:22" x14ac:dyDescent="0.35">
      <c r="B122" s="1" t="str">
        <f t="shared" si="6"/>
        <v>TTAXI_PHEV10_GSL_31</v>
      </c>
      <c r="C122" t="str">
        <f>Commoditties!B9&amp;","&amp;Commoditties!B15</f>
        <v>TRAGSL,TRAELC</v>
      </c>
      <c r="D122" t="str">
        <f>Commoditties!B19&amp;","&amp;Commoditties!B20&amp;","&amp;Commoditties!B21</f>
        <v>TRAPS,TRAPM,TRAPL</v>
      </c>
      <c r="E122">
        <v>2019</v>
      </c>
      <c r="F122" s="47">
        <f t="shared" si="7"/>
        <v>667.46450139399735</v>
      </c>
      <c r="G122" s="47">
        <f t="shared" si="7"/>
        <v>714.90114421226542</v>
      </c>
      <c r="H122" s="47">
        <f t="shared" si="7"/>
        <v>767.30227520164613</v>
      </c>
      <c r="I122" s="47">
        <f t="shared" si="7"/>
        <v>30949.5</v>
      </c>
      <c r="J122" s="47">
        <f t="shared" si="8"/>
        <v>26829</v>
      </c>
      <c r="K122" s="47">
        <f t="shared" si="8"/>
        <v>25371</v>
      </c>
      <c r="L122" s="47">
        <f t="shared" si="1"/>
        <v>1547.4750000000001</v>
      </c>
      <c r="M122" s="47">
        <f t="shared" si="2"/>
        <v>1341.45</v>
      </c>
      <c r="N122" s="47">
        <f t="shared" si="3"/>
        <v>1268.5500000000002</v>
      </c>
      <c r="O122" s="44">
        <f>O120</f>
        <v>41.21</v>
      </c>
      <c r="P122">
        <v>1.49</v>
      </c>
      <c r="Q122" s="1">
        <v>15</v>
      </c>
      <c r="R122" s="19">
        <v>1E-3</v>
      </c>
      <c r="S122" s="48"/>
      <c r="T122" s="48"/>
      <c r="U122" s="48">
        <v>0.1</v>
      </c>
      <c r="V122" s="48"/>
    </row>
    <row r="123" spans="2:22" x14ac:dyDescent="0.35">
      <c r="B123" s="1" t="str">
        <f t="shared" si="6"/>
        <v>TTAXI_PHEV20_GSL_31</v>
      </c>
      <c r="C123" t="str">
        <f>Commoditties!B9&amp;","&amp;Commoditties!B15</f>
        <v>TRAGSL,TRAELC</v>
      </c>
      <c r="D123" t="str">
        <f>Commoditties!B19&amp;","&amp;Commoditties!B20&amp;","&amp;Commoditties!B21</f>
        <v>TRAPS,TRAPM,TRAPL</v>
      </c>
      <c r="E123">
        <v>2019</v>
      </c>
      <c r="F123" s="47">
        <f t="shared" si="7"/>
        <v>940.04558122126855</v>
      </c>
      <c r="G123" s="47">
        <f t="shared" si="7"/>
        <v>1006.8545371674694</v>
      </c>
      <c r="H123" s="47">
        <f t="shared" si="7"/>
        <v>1080.6553932949278</v>
      </c>
      <c r="I123" s="47">
        <f t="shared" si="7"/>
        <v>30949.5</v>
      </c>
      <c r="J123" s="47">
        <f t="shared" si="8"/>
        <v>26829</v>
      </c>
      <c r="K123" s="47">
        <f t="shared" si="8"/>
        <v>25371</v>
      </c>
      <c r="L123" s="47">
        <f t="shared" si="1"/>
        <v>1547.4750000000001</v>
      </c>
      <c r="M123" s="47">
        <f t="shared" si="2"/>
        <v>1341.45</v>
      </c>
      <c r="N123" s="47">
        <f t="shared" si="3"/>
        <v>1268.5500000000002</v>
      </c>
      <c r="O123" s="44">
        <f>O122</f>
        <v>41.21</v>
      </c>
      <c r="P123">
        <v>1.49</v>
      </c>
      <c r="Q123" s="1">
        <v>15</v>
      </c>
      <c r="R123" s="19">
        <v>1E-3</v>
      </c>
      <c r="S123" s="48"/>
      <c r="T123" s="48"/>
      <c r="U123" s="48">
        <v>0.3</v>
      </c>
      <c r="V123" s="48"/>
    </row>
    <row r="124" spans="2:22" x14ac:dyDescent="0.35">
      <c r="B124" s="1" t="str">
        <f t="shared" si="6"/>
        <v>TTAXI_PHEV40_GSL_31</v>
      </c>
      <c r="C124" t="str">
        <f>Commoditties!B9&amp;","&amp;Commoditties!B15</f>
        <v>TRAGSL,TRAELC</v>
      </c>
      <c r="D124" t="str">
        <f>Commoditties!B19&amp;","&amp;Commoditties!B20&amp;","&amp;Commoditties!B21</f>
        <v>TRAPS,TRAPM,TRAPL</v>
      </c>
      <c r="E124">
        <v>2019</v>
      </c>
      <c r="F124" s="47">
        <f t="shared" si="7"/>
        <v>1125.6490393255483</v>
      </c>
      <c r="G124" s="47">
        <f t="shared" si="7"/>
        <v>1205.6488165506939</v>
      </c>
      <c r="H124" s="47">
        <f t="shared" si="7"/>
        <v>1294.0209811146187</v>
      </c>
      <c r="I124" s="47">
        <f t="shared" si="7"/>
        <v>30949.5</v>
      </c>
      <c r="J124" s="47">
        <f t="shared" si="8"/>
        <v>26829</v>
      </c>
      <c r="K124" s="47">
        <f t="shared" si="8"/>
        <v>25371</v>
      </c>
      <c r="L124" s="47">
        <f t="shared" si="1"/>
        <v>1547.4750000000001</v>
      </c>
      <c r="M124" s="47">
        <f t="shared" si="2"/>
        <v>1341.45</v>
      </c>
      <c r="N124" s="47">
        <f t="shared" si="3"/>
        <v>1268.5500000000002</v>
      </c>
      <c r="O124" s="44">
        <f>O123</f>
        <v>41.21</v>
      </c>
      <c r="P124">
        <v>1.49</v>
      </c>
      <c r="Q124" s="1">
        <v>15</v>
      </c>
      <c r="R124" s="19">
        <v>1E-3</v>
      </c>
      <c r="S124" s="48"/>
      <c r="T124" s="48"/>
      <c r="U124" s="48">
        <v>0.5</v>
      </c>
      <c r="V124" s="48"/>
    </row>
    <row r="125" spans="2:22" x14ac:dyDescent="0.35">
      <c r="B125" s="1" t="str">
        <f t="shared" si="6"/>
        <v>TTAXI_PHEV10_DST_31</v>
      </c>
      <c r="C125" t="str">
        <f>Commoditties!B10&amp;","&amp;Commoditties!B15</f>
        <v>TRADST,TRAELC</v>
      </c>
      <c r="D125" t="str">
        <f>Commoditties!B19&amp;","&amp;Commoditties!B20&amp;","&amp;Commoditties!B21</f>
        <v>TRAPS,TRAPM,TRAPL</v>
      </c>
      <c r="E125">
        <v>2019</v>
      </c>
      <c r="F125" s="47">
        <f t="shared" si="7"/>
        <v>1031.7522356667616</v>
      </c>
      <c r="G125" s="47">
        <f t="shared" si="7"/>
        <v>1105.0787753974237</v>
      </c>
      <c r="H125" s="47">
        <f t="shared" si="7"/>
        <v>1186.0793139082293</v>
      </c>
      <c r="I125" s="47">
        <f t="shared" si="7"/>
        <v>33423.5</v>
      </c>
      <c r="J125" s="47">
        <f t="shared" si="8"/>
        <v>28950</v>
      </c>
      <c r="K125" s="47">
        <f t="shared" si="8"/>
        <v>27377</v>
      </c>
      <c r="L125" s="47">
        <f t="shared" si="1"/>
        <v>1671.1750000000002</v>
      </c>
      <c r="M125" s="47">
        <f t="shared" si="2"/>
        <v>1447.5</v>
      </c>
      <c r="N125" s="47">
        <f t="shared" si="3"/>
        <v>1368.8500000000001</v>
      </c>
      <c r="O125" s="44">
        <f>O121</f>
        <v>41.21</v>
      </c>
      <c r="P125">
        <v>1.49</v>
      </c>
      <c r="Q125" s="1">
        <v>15</v>
      </c>
      <c r="R125" s="19">
        <v>1E-3</v>
      </c>
      <c r="S125" s="48"/>
      <c r="T125" s="48"/>
      <c r="U125" s="48">
        <v>0.1</v>
      </c>
      <c r="V125" s="48"/>
    </row>
    <row r="126" spans="2:22" x14ac:dyDescent="0.35">
      <c r="B126" s="1" t="str">
        <f t="shared" si="6"/>
        <v>TTAXI_PHEV20_DST_31</v>
      </c>
      <c r="C126" t="str">
        <f>Commoditties!B10&amp;","&amp;Commoditties!B15</f>
        <v>TRADST,TRAELC</v>
      </c>
      <c r="D126" t="str">
        <f>Commoditties!B19&amp;","&amp;Commoditties!B20&amp;","&amp;Commoditties!B21</f>
        <v>TRAPS,TRAPM,TRAPL</v>
      </c>
      <c r="E126">
        <v>2019</v>
      </c>
      <c r="F126" s="47">
        <f t="shared" si="7"/>
        <v>1216.3400634539355</v>
      </c>
      <c r="G126" s="47">
        <f t="shared" si="7"/>
        <v>1302.7852437071313</v>
      </c>
      <c r="H126" s="47">
        <f t="shared" si="7"/>
        <v>1398.2773558113183</v>
      </c>
      <c r="I126" s="47">
        <f t="shared" si="7"/>
        <v>33423.5</v>
      </c>
      <c r="J126" s="47">
        <f t="shared" si="8"/>
        <v>28950</v>
      </c>
      <c r="K126" s="47">
        <f t="shared" si="8"/>
        <v>27377</v>
      </c>
      <c r="L126" s="47">
        <f t="shared" si="1"/>
        <v>1671.1750000000002</v>
      </c>
      <c r="M126" s="47">
        <f t="shared" si="2"/>
        <v>1447.5</v>
      </c>
      <c r="N126" s="47">
        <f t="shared" si="3"/>
        <v>1368.8500000000001</v>
      </c>
      <c r="O126" s="44">
        <f>O125</f>
        <v>41.21</v>
      </c>
      <c r="P126">
        <v>1.49</v>
      </c>
      <c r="Q126" s="1">
        <v>15</v>
      </c>
      <c r="R126" s="19">
        <v>1E-3</v>
      </c>
      <c r="S126" s="48"/>
      <c r="T126" s="48"/>
      <c r="U126" s="48">
        <v>0.3</v>
      </c>
      <c r="V126" s="48"/>
    </row>
    <row r="127" spans="2:22" x14ac:dyDescent="0.35">
      <c r="B127" s="1" t="str">
        <f t="shared" si="6"/>
        <v>TTAXI_PHEV40_DST_31</v>
      </c>
      <c r="C127" t="str">
        <f>Commoditties!B10&amp;","&amp;Commoditties!B15</f>
        <v>TRADST,TRAELC</v>
      </c>
      <c r="D127" t="str">
        <f>Commoditties!B19&amp;","&amp;Commoditties!B20&amp;","&amp;Commoditties!B21</f>
        <v>TRAPS,TRAPM,TRAPL</v>
      </c>
      <c r="E127">
        <v>2019</v>
      </c>
      <c r="F127" s="47">
        <f t="shared" si="7"/>
        <v>1229.8935814529693</v>
      </c>
      <c r="G127" s="47">
        <f t="shared" si="7"/>
        <v>1317.3020090262974</v>
      </c>
      <c r="H127" s="47">
        <f t="shared" si="7"/>
        <v>1413.8581772271773</v>
      </c>
      <c r="I127" s="47">
        <f t="shared" si="7"/>
        <v>33423.5</v>
      </c>
      <c r="J127" s="47">
        <f t="shared" si="8"/>
        <v>28950</v>
      </c>
      <c r="K127" s="47">
        <f t="shared" si="8"/>
        <v>27377</v>
      </c>
      <c r="L127" s="47">
        <f t="shared" si="1"/>
        <v>1671.1750000000002</v>
      </c>
      <c r="M127" s="47">
        <f t="shared" si="2"/>
        <v>1447.5</v>
      </c>
      <c r="N127" s="47">
        <f t="shared" si="3"/>
        <v>1368.8500000000001</v>
      </c>
      <c r="O127" s="44">
        <f>O126</f>
        <v>41.21</v>
      </c>
      <c r="P127">
        <v>1.49</v>
      </c>
      <c r="Q127" s="1">
        <v>15</v>
      </c>
      <c r="R127" s="19">
        <v>1E-3</v>
      </c>
      <c r="S127" s="48"/>
      <c r="T127" s="48"/>
      <c r="U127" s="48">
        <v>0.5</v>
      </c>
      <c r="V127" s="48"/>
    </row>
    <row r="128" spans="2:22" x14ac:dyDescent="0.35">
      <c r="B128" s="1" t="str">
        <f t="shared" si="6"/>
        <v>TTAXI_EV100_31</v>
      </c>
      <c r="C128" t="str">
        <f>Commoditties!B15</f>
        <v>TRAELC</v>
      </c>
      <c r="D128" t="str">
        <f>Commoditties!B19&amp;","&amp;Commoditties!B20&amp;","&amp;Commoditties!B21</f>
        <v>TRAPS,TRAPM,TRAPL</v>
      </c>
      <c r="E128">
        <v>2019</v>
      </c>
      <c r="F128" s="47">
        <f t="shared" si="7"/>
        <v>1622.8513192037117</v>
      </c>
      <c r="G128" s="47">
        <f t="shared" si="7"/>
        <v>1746.497134000185</v>
      </c>
      <c r="H128" s="47">
        <f t="shared" si="7"/>
        <v>1885.6843622815582</v>
      </c>
      <c r="I128" s="47">
        <f t="shared" si="7"/>
        <v>32971</v>
      </c>
      <c r="J128" s="47">
        <f t="shared" si="8"/>
        <v>27581</v>
      </c>
      <c r="K128" s="47">
        <f t="shared" si="8"/>
        <v>24646</v>
      </c>
      <c r="L128" s="47">
        <f t="shared" si="1"/>
        <v>1648.5500000000002</v>
      </c>
      <c r="M128" s="47">
        <f t="shared" si="2"/>
        <v>1379.0500000000002</v>
      </c>
      <c r="N128" s="47">
        <f t="shared" si="3"/>
        <v>1232.3000000000002</v>
      </c>
      <c r="O128" s="44">
        <f>O109</f>
        <v>13.44</v>
      </c>
      <c r="P128">
        <v>1.49</v>
      </c>
      <c r="Q128" s="1">
        <v>15</v>
      </c>
      <c r="R128" s="19">
        <v>1E-3</v>
      </c>
      <c r="S128" s="48"/>
      <c r="T128" s="48"/>
      <c r="U128" s="48"/>
      <c r="V128" s="48"/>
    </row>
    <row r="129" spans="2:22" x14ac:dyDescent="0.35">
      <c r="B129" s="1" t="str">
        <f t="shared" si="6"/>
        <v>TTAXI_EV150_31</v>
      </c>
      <c r="C129" t="str">
        <f>Commoditties!B15</f>
        <v>TRAELC</v>
      </c>
      <c r="D129" t="str">
        <f>Commoditties!B19&amp;","&amp;Commoditties!B20&amp;","&amp;Commoditties!B21</f>
        <v>TRAPS,TRAPM,TRAPL</v>
      </c>
      <c r="E129">
        <v>2019</v>
      </c>
      <c r="F129" s="47">
        <f t="shared" si="7"/>
        <v>1622.8513192037117</v>
      </c>
      <c r="G129" s="47">
        <f t="shared" si="7"/>
        <v>1746.497134000185</v>
      </c>
      <c r="H129" s="47">
        <f t="shared" si="7"/>
        <v>1885.6843622815582</v>
      </c>
      <c r="I129" s="47">
        <f t="shared" si="7"/>
        <v>32971</v>
      </c>
      <c r="J129" s="47">
        <f t="shared" si="8"/>
        <v>27581</v>
      </c>
      <c r="K129" s="47">
        <f t="shared" si="8"/>
        <v>24646</v>
      </c>
      <c r="L129" s="47">
        <f t="shared" si="1"/>
        <v>1648.5500000000002</v>
      </c>
      <c r="M129" s="47">
        <f t="shared" si="2"/>
        <v>1379.0500000000002</v>
      </c>
      <c r="N129" s="47">
        <f t="shared" si="3"/>
        <v>1232.3000000000002</v>
      </c>
      <c r="O129" s="44">
        <f>O128</f>
        <v>13.44</v>
      </c>
      <c r="P129">
        <v>1.49</v>
      </c>
      <c r="Q129" s="1">
        <v>15</v>
      </c>
      <c r="R129" s="19">
        <v>1E-3</v>
      </c>
      <c r="S129" s="48"/>
      <c r="T129" s="48"/>
      <c r="U129" s="48"/>
      <c r="V129" s="48"/>
    </row>
    <row r="130" spans="2:22" x14ac:dyDescent="0.35">
      <c r="B130" s="1" t="str">
        <f t="shared" si="6"/>
        <v>TTAXI_EV250_31</v>
      </c>
      <c r="C130" t="str">
        <f>Commoditties!B15</f>
        <v>TRAELC</v>
      </c>
      <c r="D130" t="str">
        <f>Commoditties!B19&amp;","&amp;Commoditties!B20&amp;","&amp;Commoditties!B21</f>
        <v>TRAPS,TRAPM,TRAPL</v>
      </c>
      <c r="E130">
        <v>2019</v>
      </c>
      <c r="F130" s="47">
        <f t="shared" si="7"/>
        <v>1622.8513192037117</v>
      </c>
      <c r="G130" s="47">
        <f t="shared" si="7"/>
        <v>1746.497134000185</v>
      </c>
      <c r="H130" s="47">
        <f t="shared" si="7"/>
        <v>1885.6843622815582</v>
      </c>
      <c r="I130" s="47">
        <f t="shared" si="7"/>
        <v>32971</v>
      </c>
      <c r="J130" s="47">
        <f t="shared" si="8"/>
        <v>27581</v>
      </c>
      <c r="K130" s="47">
        <f t="shared" si="8"/>
        <v>24646</v>
      </c>
      <c r="L130" s="47">
        <f t="shared" si="1"/>
        <v>1648.5500000000002</v>
      </c>
      <c r="M130" s="47">
        <f t="shared" si="2"/>
        <v>1379.0500000000002</v>
      </c>
      <c r="N130" s="47">
        <f t="shared" si="3"/>
        <v>1232.3000000000002</v>
      </c>
      <c r="O130" s="44">
        <f>O120</f>
        <v>41.21</v>
      </c>
      <c r="P130">
        <v>1.49</v>
      </c>
      <c r="Q130" s="1">
        <v>15</v>
      </c>
      <c r="R130" s="19">
        <v>1E-3</v>
      </c>
      <c r="S130" s="48"/>
      <c r="T130" s="48"/>
      <c r="U130" s="48"/>
      <c r="V130" s="48"/>
    </row>
    <row r="131" spans="2:22" x14ac:dyDescent="0.35">
      <c r="B131" s="1" t="str">
        <f t="shared" si="6"/>
        <v>TTAXI_ICE_H2_31</v>
      </c>
      <c r="C131" t="str">
        <f>Commoditties!B17</f>
        <v>TRAH2</v>
      </c>
      <c r="D131" t="str">
        <f>Commoditties!B19&amp;","&amp;Commoditties!B20&amp;","&amp;Commoditties!B21</f>
        <v>TRAPS,TRAPM,TRAPL</v>
      </c>
      <c r="E131">
        <v>2019</v>
      </c>
      <c r="F131" s="47">
        <f t="shared" si="7"/>
        <v>667.24203897835616</v>
      </c>
      <c r="G131" s="47">
        <f t="shared" si="7"/>
        <v>667.24203897835616</v>
      </c>
      <c r="H131" s="47">
        <f t="shared" si="7"/>
        <v>716.0646271962845</v>
      </c>
      <c r="I131" s="47">
        <f t="shared" si="7"/>
        <v>60819</v>
      </c>
      <c r="J131" s="47">
        <f t="shared" si="8"/>
        <v>31184</v>
      </c>
      <c r="K131" s="47">
        <f t="shared" si="8"/>
        <v>24796</v>
      </c>
      <c r="L131" s="47">
        <f t="shared" si="1"/>
        <v>3040.9500000000003</v>
      </c>
      <c r="M131" s="47">
        <f t="shared" si="2"/>
        <v>1559.2</v>
      </c>
      <c r="N131" s="47">
        <f t="shared" si="3"/>
        <v>1239.8000000000002</v>
      </c>
      <c r="O131" s="44">
        <f>O117</f>
        <v>35.61</v>
      </c>
      <c r="P131">
        <v>1.49</v>
      </c>
      <c r="Q131" s="1">
        <v>15</v>
      </c>
      <c r="R131" s="19">
        <v>1E-3</v>
      </c>
      <c r="S131" s="48"/>
      <c r="T131" s="48"/>
      <c r="U131" s="48"/>
      <c r="V131" s="48"/>
    </row>
    <row r="132" spans="2:22" x14ac:dyDescent="0.35">
      <c r="B132" s="1" t="str">
        <f t="shared" si="6"/>
        <v>TTAXI_FCV_H2_31</v>
      </c>
      <c r="C132" t="str">
        <f>Commoditties!B17</f>
        <v>TRAH2</v>
      </c>
      <c r="D132" t="str">
        <f>Commoditties!B19&amp;","&amp;Commoditties!B20&amp;","&amp;Commoditties!B21</f>
        <v>TRAPS,TRAPM,TRAPL</v>
      </c>
      <c r="E132">
        <v>2019</v>
      </c>
      <c r="F132" s="47">
        <f t="shared" si="7"/>
        <v>821.80053029786836</v>
      </c>
      <c r="G132" s="47">
        <f t="shared" si="7"/>
        <v>897.93463937178512</v>
      </c>
      <c r="H132" s="47">
        <f t="shared" si="7"/>
        <v>1011.7875960385426</v>
      </c>
      <c r="I132" s="47">
        <f t="shared" si="7"/>
        <v>60819</v>
      </c>
      <c r="J132" s="47">
        <f t="shared" si="8"/>
        <v>31184</v>
      </c>
      <c r="K132" s="47">
        <f t="shared" si="8"/>
        <v>24796</v>
      </c>
      <c r="L132" s="47">
        <f t="shared" si="1"/>
        <v>3040.9500000000003</v>
      </c>
      <c r="M132" s="47">
        <f t="shared" si="2"/>
        <v>1559.2</v>
      </c>
      <c r="N132" s="47">
        <f t="shared" si="3"/>
        <v>1239.8000000000002</v>
      </c>
      <c r="O132" s="44">
        <f>O131</f>
        <v>35.61</v>
      </c>
      <c r="P132">
        <v>1.49</v>
      </c>
      <c r="Q132" s="1">
        <v>15</v>
      </c>
      <c r="R132" s="19">
        <v>1E-3</v>
      </c>
      <c r="S132" s="48"/>
      <c r="T132" s="48"/>
      <c r="U132" s="48"/>
      <c r="V132" s="48"/>
    </row>
    <row r="133" spans="2:22" x14ac:dyDescent="0.35">
      <c r="B133" s="1" t="str">
        <f>D50</f>
        <v>TBUS_ICE_DST_41</v>
      </c>
      <c r="C133" t="str">
        <f>Commoditties!B10&amp;","&amp;Commoditties!B12</f>
        <v>TRADST,TRABDL</v>
      </c>
      <c r="D133" t="str">
        <f>Commoditties!B19&amp;","&amp;Commoditties!B20&amp;","&amp;Commoditties!B21</f>
        <v>TRAPS,TRAPM,TRAPL</v>
      </c>
      <c r="E133">
        <v>2019</v>
      </c>
      <c r="F133" s="47">
        <v>106.15946270319708</v>
      </c>
      <c r="G133" s="47">
        <v>106.15946270319708</v>
      </c>
      <c r="H133" s="47">
        <v>113.92722826684567</v>
      </c>
      <c r="I133" s="47">
        <v>109959</v>
      </c>
      <c r="J133" s="47">
        <v>113565</v>
      </c>
      <c r="K133" s="47">
        <v>113565</v>
      </c>
      <c r="L133" s="47">
        <f t="shared" si="1"/>
        <v>5497.9500000000007</v>
      </c>
      <c r="M133" s="47">
        <f t="shared" si="2"/>
        <v>5678.25</v>
      </c>
      <c r="N133" s="47">
        <f t="shared" si="3"/>
        <v>5678.25</v>
      </c>
      <c r="O133" s="44">
        <v>36.094999999999999</v>
      </c>
      <c r="P133" s="58">
        <v>27.25</v>
      </c>
      <c r="Q133" s="1">
        <v>15</v>
      </c>
      <c r="R133" s="19">
        <v>1E-3</v>
      </c>
      <c r="S133" s="48"/>
      <c r="T133" s="48">
        <v>0.05</v>
      </c>
      <c r="U133" s="48"/>
      <c r="V133" s="48"/>
    </row>
    <row r="134" spans="2:22" x14ac:dyDescent="0.35">
      <c r="B134" s="1" t="str">
        <f>D51</f>
        <v>TBUS_ICE_B100_41</v>
      </c>
      <c r="C134" t="str">
        <f>Commoditties!B10&amp;","&amp;Commoditties!B12</f>
        <v>TRADST,TRABDL</v>
      </c>
      <c r="D134" t="str">
        <f>Commoditties!B19&amp;","&amp;Commoditties!B20&amp;","&amp;Commoditties!B21</f>
        <v>TRAPS,TRAPM,TRAPL</v>
      </c>
      <c r="E134">
        <v>2019</v>
      </c>
      <c r="F134" s="47">
        <f t="shared" ref="F134:K134" si="9">F133</f>
        <v>106.15946270319708</v>
      </c>
      <c r="G134" s="47">
        <f t="shared" si="9"/>
        <v>106.15946270319708</v>
      </c>
      <c r="H134" s="47">
        <f t="shared" si="9"/>
        <v>113.92722826684567</v>
      </c>
      <c r="I134" s="47">
        <f t="shared" si="9"/>
        <v>109959</v>
      </c>
      <c r="J134" s="47">
        <f t="shared" si="9"/>
        <v>113565</v>
      </c>
      <c r="K134" s="47">
        <f t="shared" si="9"/>
        <v>113565</v>
      </c>
      <c r="L134" s="47">
        <f t="shared" si="1"/>
        <v>5497.9500000000007</v>
      </c>
      <c r="M134" s="47">
        <f t="shared" si="2"/>
        <v>5678.25</v>
      </c>
      <c r="N134" s="47">
        <f t="shared" si="3"/>
        <v>5678.25</v>
      </c>
      <c r="O134" s="44">
        <v>36.094999999999999</v>
      </c>
      <c r="P134" s="58">
        <v>27.25</v>
      </c>
      <c r="Q134" s="1">
        <v>15</v>
      </c>
      <c r="R134" s="19">
        <v>1E-3</v>
      </c>
      <c r="S134" s="48"/>
      <c r="T134" s="48">
        <v>1</v>
      </c>
      <c r="U134" s="48"/>
      <c r="V134" s="48"/>
    </row>
    <row r="135" spans="2:22" x14ac:dyDescent="0.35">
      <c r="B135" s="1" t="str">
        <f>D52</f>
        <v>TBUS_ICE_BCNG_41</v>
      </c>
      <c r="C135" t="str">
        <f>Commoditties!B14</f>
        <v>TRABNG</v>
      </c>
      <c r="D135" t="str">
        <f>Commoditties!B19&amp;","&amp;Commoditties!B20&amp;","&amp;Commoditties!B21</f>
        <v>TRAPS,TRAPM,TRAPL</v>
      </c>
      <c r="E135">
        <v>2019</v>
      </c>
      <c r="F135" s="47">
        <v>100.85148956803722</v>
      </c>
      <c r="G135" s="47">
        <v>100.85148956803722</v>
      </c>
      <c r="H135" s="47">
        <v>108.23086685350339</v>
      </c>
      <c r="I135" s="47">
        <f>I133</f>
        <v>109959</v>
      </c>
      <c r="J135" s="47">
        <f>J133</f>
        <v>113565</v>
      </c>
      <c r="K135" s="47">
        <f>K133</f>
        <v>113565</v>
      </c>
      <c r="L135" s="47">
        <f t="shared" si="1"/>
        <v>5497.9500000000007</v>
      </c>
      <c r="M135" s="47">
        <f t="shared" si="2"/>
        <v>5678.25</v>
      </c>
      <c r="N135" s="47">
        <f t="shared" si="3"/>
        <v>5678.25</v>
      </c>
      <c r="O135" s="44">
        <v>36.094999999999999</v>
      </c>
      <c r="P135" s="58">
        <v>27.25</v>
      </c>
      <c r="Q135" s="1">
        <v>15</v>
      </c>
      <c r="R135" s="19">
        <v>1E-3</v>
      </c>
      <c r="S135" s="48"/>
      <c r="T135" s="48"/>
      <c r="U135" s="48"/>
      <c r="V135" s="48"/>
    </row>
    <row r="136" spans="2:22" x14ac:dyDescent="0.35">
      <c r="B136" s="1" t="str">
        <f>D53</f>
        <v>TBUS_BEV_ELE_41</v>
      </c>
      <c r="C136" t="str">
        <f>Commoditties!B15</f>
        <v>TRAELC</v>
      </c>
      <c r="D136" t="str">
        <f>Commoditties!B19&amp;","&amp;Commoditties!B20&amp;","&amp;Commoditties!B21</f>
        <v>TRAPS,TRAPM,TRAPL</v>
      </c>
      <c r="E136">
        <v>2019</v>
      </c>
      <c r="F136" s="47">
        <v>336.56203588640398</v>
      </c>
      <c r="G136" s="47">
        <v>362.20485766822503</v>
      </c>
      <c r="H136" s="47">
        <v>391.07080266603901</v>
      </c>
      <c r="I136" s="47">
        <v>397219</v>
      </c>
      <c r="J136" s="47">
        <v>180000</v>
      </c>
      <c r="K136" s="47">
        <v>130000</v>
      </c>
      <c r="L136" s="47">
        <f t="shared" si="1"/>
        <v>19860.95</v>
      </c>
      <c r="M136" s="47">
        <f t="shared" si="2"/>
        <v>9000</v>
      </c>
      <c r="N136" s="47">
        <f t="shared" si="3"/>
        <v>6500</v>
      </c>
      <c r="O136" s="44">
        <v>36.094999999999999</v>
      </c>
      <c r="P136" s="58">
        <v>27.25</v>
      </c>
      <c r="Q136" s="1">
        <v>15</v>
      </c>
      <c r="R136" s="19">
        <v>1E-3</v>
      </c>
      <c r="S136" s="48"/>
      <c r="T136" s="48"/>
      <c r="U136" s="48"/>
      <c r="V136" s="48"/>
    </row>
    <row r="137" spans="2:22" x14ac:dyDescent="0.35">
      <c r="B137" s="1" t="str">
        <f>D54</f>
        <v>TBUS_FCV_H2_41</v>
      </c>
      <c r="C137" t="str">
        <f>Commoditties!B17</f>
        <v>TRAH2</v>
      </c>
      <c r="D137" t="str">
        <f>Commoditties!B19&amp;","&amp;Commoditties!B20&amp;","&amp;Commoditties!B21</f>
        <v>TRAPS,TRAPM,TRAPL</v>
      </c>
      <c r="E137">
        <v>2019</v>
      </c>
      <c r="F137" s="47">
        <v>192.05070620555918</v>
      </c>
      <c r="G137" s="47">
        <v>209.84286972324045</v>
      </c>
      <c r="H137" s="47">
        <v>236.44974076470388</v>
      </c>
      <c r="I137" s="47">
        <v>397219</v>
      </c>
      <c r="J137" s="47">
        <v>308376</v>
      </c>
      <c r="K137" s="47">
        <v>130689</v>
      </c>
      <c r="L137" s="47">
        <f t="shared" si="1"/>
        <v>19860.95</v>
      </c>
      <c r="M137" s="47">
        <f t="shared" si="2"/>
        <v>15418.800000000001</v>
      </c>
      <c r="N137" s="47">
        <f t="shared" si="3"/>
        <v>6534.4500000000007</v>
      </c>
      <c r="O137" s="44">
        <v>36.094999999999999</v>
      </c>
      <c r="P137" s="58">
        <v>27.25</v>
      </c>
      <c r="Q137" s="1">
        <v>15</v>
      </c>
      <c r="R137" s="19">
        <v>1E-3</v>
      </c>
      <c r="S137" s="48"/>
      <c r="T137" s="48"/>
      <c r="U137" s="48"/>
      <c r="V137" s="48"/>
    </row>
    <row r="138" spans="2:22" x14ac:dyDescent="0.35">
      <c r="B138" s="1" t="str">
        <f>D56</f>
        <v>TLRAIL_ELC_51</v>
      </c>
      <c r="C138" t="str">
        <f>Commoditties!B15</f>
        <v>TRAELC</v>
      </c>
      <c r="D138" t="str">
        <f>Commoditties!B19&amp;","&amp;Commoditties!B20</f>
        <v>TRAPS,TRAPM</v>
      </c>
      <c r="E138">
        <v>2019</v>
      </c>
      <c r="F138" s="47">
        <v>20.6</v>
      </c>
      <c r="G138" s="47">
        <v>20.6</v>
      </c>
      <c r="H138" s="47">
        <v>20.6</v>
      </c>
      <c r="I138" s="47">
        <v>231583.35558726842</v>
      </c>
      <c r="J138" s="47">
        <v>231583.35558726842</v>
      </c>
      <c r="K138" s="47">
        <v>231583.35558726842</v>
      </c>
      <c r="L138" s="47">
        <f t="shared" si="1"/>
        <v>11579.167779363423</v>
      </c>
      <c r="M138" s="47">
        <f t="shared" si="2"/>
        <v>11579.167779363423</v>
      </c>
      <c r="N138" s="47">
        <f t="shared" si="3"/>
        <v>11579.167779363423</v>
      </c>
      <c r="O138" s="44">
        <v>55.691000000000003</v>
      </c>
      <c r="P138" s="59">
        <v>78.019401157895544</v>
      </c>
      <c r="Q138" s="1">
        <v>15</v>
      </c>
      <c r="R138" s="19">
        <v>1E-3</v>
      </c>
      <c r="S138" s="48"/>
      <c r="T138" s="48"/>
      <c r="U138" s="48"/>
      <c r="V138" s="48"/>
    </row>
    <row r="139" spans="2:22" x14ac:dyDescent="0.35">
      <c r="B139" s="1" t="str">
        <f>D57</f>
        <v>THRAIL_ELC_51</v>
      </c>
      <c r="C139" t="str">
        <f>Commoditties!B15</f>
        <v>TRAELC</v>
      </c>
      <c r="D139" t="str">
        <f>Commoditties!B21</f>
        <v>TRAPL</v>
      </c>
      <c r="E139">
        <v>2019</v>
      </c>
      <c r="F139" s="47">
        <v>20.6</v>
      </c>
      <c r="G139" s="47">
        <v>20.6</v>
      </c>
      <c r="H139" s="47">
        <v>20.6</v>
      </c>
      <c r="I139" s="47">
        <v>935522.37423380453</v>
      </c>
      <c r="J139" s="47">
        <v>935522.37423380453</v>
      </c>
      <c r="K139" s="47">
        <v>935522.37423380453</v>
      </c>
      <c r="L139" s="47">
        <f t="shared" si="1"/>
        <v>46776.118711690229</v>
      </c>
      <c r="M139" s="47">
        <f t="shared" si="2"/>
        <v>46776.118711690229</v>
      </c>
      <c r="N139" s="47">
        <f t="shared" si="3"/>
        <v>46776.118711690229</v>
      </c>
      <c r="O139" s="44">
        <v>158.476</v>
      </c>
      <c r="P139" s="59">
        <f>P138</f>
        <v>78.019401157895544</v>
      </c>
      <c r="Q139" s="1">
        <v>15</v>
      </c>
      <c r="R139" s="19">
        <v>1E-3</v>
      </c>
      <c r="S139" s="48"/>
      <c r="T139" s="48"/>
      <c r="U139" s="48"/>
      <c r="V139" s="48"/>
    </row>
    <row r="140" spans="2:22" x14ac:dyDescent="0.35">
      <c r="B140" s="1" t="str">
        <f>D58</f>
        <v>THRAIL_DST_51</v>
      </c>
      <c r="C140" t="str">
        <f>Commoditties!B10</f>
        <v>TRADST</v>
      </c>
      <c r="D140" t="str">
        <f>Commoditties!B21</f>
        <v>TRAPL</v>
      </c>
      <c r="E140">
        <v>2019</v>
      </c>
      <c r="F140" s="47">
        <v>7.7</v>
      </c>
      <c r="G140" s="47">
        <v>7.7</v>
      </c>
      <c r="H140" s="47">
        <v>7.7</v>
      </c>
      <c r="I140" s="47">
        <v>989271.50975531223</v>
      </c>
      <c r="J140" s="47">
        <v>989271.50975531223</v>
      </c>
      <c r="K140" s="47">
        <v>989271.50975531223</v>
      </c>
      <c r="L140" s="47">
        <f t="shared" si="1"/>
        <v>49463.575487765615</v>
      </c>
      <c r="M140" s="47">
        <f t="shared" si="2"/>
        <v>49463.575487765615</v>
      </c>
      <c r="N140" s="47">
        <f t="shared" si="3"/>
        <v>49463.575487765615</v>
      </c>
      <c r="O140" s="44">
        <v>73.884</v>
      </c>
      <c r="P140" s="59">
        <v>120</v>
      </c>
      <c r="Q140" s="1">
        <v>15</v>
      </c>
      <c r="R140" s="19">
        <v>1E-3</v>
      </c>
      <c r="S140" s="48"/>
      <c r="T140" s="48"/>
      <c r="U140" s="48"/>
      <c r="V140" s="48"/>
    </row>
    <row r="141" spans="2:22" ht="14.25" x14ac:dyDescent="0.45">
      <c r="B141" s="1" t="str">
        <f>D60</f>
        <v>TFLGV_ICE_GSL_61</v>
      </c>
      <c r="C141" t="str">
        <f>Commoditties!B9&amp;","&amp;Commoditties!B11</f>
        <v>TRAGSL,TRAETH</v>
      </c>
      <c r="D141" t="str">
        <f>Commoditties!B22</f>
        <v>TFGV</v>
      </c>
      <c r="E141">
        <v>2019</v>
      </c>
      <c r="F141" s="56">
        <v>278.9926277445503</v>
      </c>
      <c r="G141" s="56">
        <v>278.9926277445503</v>
      </c>
      <c r="H141" s="56">
        <v>299.40672245756627</v>
      </c>
      <c r="I141" s="47">
        <v>9576.5005696129192</v>
      </c>
      <c r="J141" s="47">
        <v>9758.2754878242249</v>
      </c>
      <c r="K141" s="47">
        <v>9758.2754878242249</v>
      </c>
      <c r="L141" s="47">
        <f t="shared" si="1"/>
        <v>478.82502848064598</v>
      </c>
      <c r="M141" s="47">
        <f t="shared" si="2"/>
        <v>487.91377439121129</v>
      </c>
      <c r="N141" s="47">
        <f t="shared" si="3"/>
        <v>487.91377439121129</v>
      </c>
      <c r="O141" s="57">
        <v>22.277000000000001</v>
      </c>
      <c r="P141" s="44">
        <v>1.4620453681409198</v>
      </c>
      <c r="Q141" s="1">
        <v>15</v>
      </c>
      <c r="R141" s="19">
        <v>1E-3</v>
      </c>
      <c r="S141" s="48">
        <v>0.05</v>
      </c>
      <c r="T141" s="48"/>
      <c r="U141" s="48"/>
      <c r="V141" s="48"/>
    </row>
    <row r="142" spans="2:22" ht="14.25" x14ac:dyDescent="0.45">
      <c r="B142" s="1" t="str">
        <f t="shared" ref="B142:B153" si="10">D61</f>
        <v>TFLGV_ICE_DST_61</v>
      </c>
      <c r="C142" t="str">
        <f>Commoditties!B10&amp;","&amp;Commoditties!B12</f>
        <v>TRADST,TRABDL</v>
      </c>
      <c r="D142" t="str">
        <f>Commoditties!B22</f>
        <v>TFGV</v>
      </c>
      <c r="E142">
        <v>2019</v>
      </c>
      <c r="F142" s="56">
        <v>329.58068295525368</v>
      </c>
      <c r="G142" s="56">
        <v>329.58068295525368</v>
      </c>
      <c r="H142" s="56">
        <v>353.69634268368691</v>
      </c>
      <c r="I142" s="47">
        <v>10096.922826294074</v>
      </c>
      <c r="J142" s="47">
        <v>10351.034840162802</v>
      </c>
      <c r="K142" s="47">
        <v>10351.034840162802</v>
      </c>
      <c r="L142" s="47">
        <f t="shared" si="1"/>
        <v>504.84614131470374</v>
      </c>
      <c r="M142" s="47">
        <f t="shared" si="2"/>
        <v>517.55174200814008</v>
      </c>
      <c r="N142" s="47">
        <f t="shared" si="3"/>
        <v>517.55174200814008</v>
      </c>
      <c r="O142" s="57">
        <v>22.277000000000001</v>
      </c>
      <c r="P142" s="44">
        <v>1.4620453681409198</v>
      </c>
      <c r="Q142" s="1">
        <v>15</v>
      </c>
      <c r="R142" s="19">
        <v>1E-3</v>
      </c>
      <c r="S142" s="48"/>
      <c r="T142" s="48">
        <v>0.05</v>
      </c>
      <c r="U142" s="48"/>
      <c r="V142" s="48"/>
    </row>
    <row r="143" spans="2:22" ht="14.25" x14ac:dyDescent="0.45">
      <c r="B143" s="1" t="str">
        <f t="shared" si="10"/>
        <v>TFLGV_HEV_GSL_61</v>
      </c>
      <c r="C143" t="str">
        <f>Commoditties!B9&amp;","&amp;Commoditties!B11</f>
        <v>TRAGSL,TRAETH</v>
      </c>
      <c r="D143" t="str">
        <f>Commoditties!B22</f>
        <v>TFGV</v>
      </c>
      <c r="E143">
        <v>2019</v>
      </c>
      <c r="F143" s="56">
        <v>398.56089677792897</v>
      </c>
      <c r="G143" s="56">
        <v>398.56089677792897</v>
      </c>
      <c r="H143" s="56">
        <v>427.72388922509469</v>
      </c>
      <c r="I143" s="47">
        <v>10145.722351623275</v>
      </c>
      <c r="J143" s="47">
        <v>10150.434697371829</v>
      </c>
      <c r="K143" s="47">
        <v>9903.5101452376221</v>
      </c>
      <c r="L143" s="47">
        <f t="shared" si="1"/>
        <v>507.28611758116381</v>
      </c>
      <c r="M143" s="47">
        <f t="shared" si="2"/>
        <v>507.52173486859147</v>
      </c>
      <c r="N143" s="47">
        <f t="shared" si="3"/>
        <v>495.17550726188114</v>
      </c>
      <c r="O143" s="57">
        <v>22.277000000000001</v>
      </c>
      <c r="P143" s="44">
        <v>1.4620453681409198</v>
      </c>
      <c r="Q143" s="1">
        <v>15</v>
      </c>
      <c r="R143" s="19">
        <v>1E-3</v>
      </c>
      <c r="S143" s="48">
        <v>0.05</v>
      </c>
      <c r="T143" s="48"/>
      <c r="U143" s="48"/>
      <c r="V143" s="48"/>
    </row>
    <row r="144" spans="2:22" ht="14.25" x14ac:dyDescent="0.45">
      <c r="B144" s="1" t="str">
        <f t="shared" si="10"/>
        <v>TFLGV_HEV_DST_61</v>
      </c>
      <c r="C144" t="str">
        <f>Commoditties!B10&amp;","&amp;Commoditties!B12</f>
        <v>TRADST,TRABDL</v>
      </c>
      <c r="D144" t="str">
        <f>Commoditties!B22</f>
        <v>TFGV</v>
      </c>
      <c r="E144">
        <v>2019</v>
      </c>
      <c r="F144" s="56">
        <v>413.7614907542885</v>
      </c>
      <c r="G144" s="56">
        <v>413.7614907542885</v>
      </c>
      <c r="H144" s="56">
        <v>444.03672178508998</v>
      </c>
      <c r="I144" s="47">
        <v>10405.83270384842</v>
      </c>
      <c r="J144" s="47">
        <v>10471.237465116175</v>
      </c>
      <c r="K144" s="47">
        <v>10224.312912981966</v>
      </c>
      <c r="L144" s="47">
        <f t="shared" si="1"/>
        <v>520.29163519242104</v>
      </c>
      <c r="M144" s="47">
        <f t="shared" si="2"/>
        <v>523.56187325580879</v>
      </c>
      <c r="N144" s="47">
        <f t="shared" si="3"/>
        <v>511.21564564909835</v>
      </c>
      <c r="O144" s="57">
        <v>22.277000000000001</v>
      </c>
      <c r="P144" s="44">
        <v>1.4620453681409198</v>
      </c>
      <c r="Q144" s="1">
        <v>15</v>
      </c>
      <c r="R144" s="19">
        <v>1E-3</v>
      </c>
      <c r="S144" s="48"/>
      <c r="T144" s="48">
        <v>0.05</v>
      </c>
      <c r="U144" s="48"/>
      <c r="V144" s="48"/>
    </row>
    <row r="145" spans="2:22" ht="14.25" x14ac:dyDescent="0.45">
      <c r="B145" s="1" t="str">
        <f t="shared" si="10"/>
        <v>TFLGV_PHEV_GSL_61</v>
      </c>
      <c r="C145" t="str">
        <f>Commoditties!B9&amp;","&amp;Commoditties!B15</f>
        <v>TRAGSL,TRAELC</v>
      </c>
      <c r="D145" t="str">
        <f>Commoditties!B22</f>
        <v>TFGV</v>
      </c>
      <c r="E145">
        <v>2019</v>
      </c>
      <c r="F145" s="56">
        <v>674.14282041722686</v>
      </c>
      <c r="G145" s="56">
        <v>722.05409077519141</v>
      </c>
      <c r="H145" s="56">
        <v>774.97952151263996</v>
      </c>
      <c r="I145" s="47">
        <v>12047.947602157108</v>
      </c>
      <c r="J145" s="47">
        <v>11721.62232833823</v>
      </c>
      <c r="K145" s="47">
        <v>11029.755355596377</v>
      </c>
      <c r="L145" s="47">
        <f t="shared" si="1"/>
        <v>602.39738010785538</v>
      </c>
      <c r="M145" s="47">
        <f t="shared" si="2"/>
        <v>586.08111641691153</v>
      </c>
      <c r="N145" s="47">
        <f t="shared" si="3"/>
        <v>551.48776777981891</v>
      </c>
      <c r="O145" s="57">
        <v>22.277000000000001</v>
      </c>
      <c r="P145" s="44">
        <v>1.4620453681409198</v>
      </c>
      <c r="Q145" s="1">
        <v>15</v>
      </c>
      <c r="R145" s="19">
        <v>1E-3</v>
      </c>
      <c r="S145" s="48"/>
      <c r="U145" s="48">
        <v>0.3</v>
      </c>
      <c r="V145" s="48"/>
    </row>
    <row r="146" spans="2:22" ht="14.25" x14ac:dyDescent="0.45">
      <c r="B146" s="1" t="str">
        <f t="shared" si="10"/>
        <v>TFLGV_PHEV_DST_61</v>
      </c>
      <c r="C146" t="str">
        <f>Commoditties!B10&amp;","&amp;Commoditties!B15</f>
        <v>TRADST,TRAELC</v>
      </c>
      <c r="D146" t="str">
        <f>Commoditties!B22</f>
        <v>TFGV</v>
      </c>
      <c r="E146">
        <v>2019</v>
      </c>
      <c r="F146" s="56">
        <v>699.85375036063704</v>
      </c>
      <c r="G146" s="56">
        <v>749.59229422558769</v>
      </c>
      <c r="H146" s="56">
        <v>804.53623202222741</v>
      </c>
      <c r="I146" s="47">
        <v>12322.245791776353</v>
      </c>
      <c r="J146" s="47">
        <v>12059.923428868629</v>
      </c>
      <c r="K146" s="47">
        <v>11368.056456126777</v>
      </c>
      <c r="L146" s="47">
        <f t="shared" si="1"/>
        <v>616.1122895888177</v>
      </c>
      <c r="M146" s="47">
        <f t="shared" si="2"/>
        <v>602.99617144343154</v>
      </c>
      <c r="N146" s="47">
        <f t="shared" si="3"/>
        <v>568.4028228063388</v>
      </c>
      <c r="O146" s="57">
        <v>22.277000000000001</v>
      </c>
      <c r="P146" s="44">
        <v>1.4620453681409198</v>
      </c>
      <c r="Q146" s="1">
        <v>15</v>
      </c>
      <c r="R146" s="19">
        <v>1E-3</v>
      </c>
      <c r="S146" s="48"/>
      <c r="U146" s="48">
        <v>0.3</v>
      </c>
      <c r="V146" s="48"/>
    </row>
    <row r="147" spans="2:22" ht="14.25" x14ac:dyDescent="0.45">
      <c r="B147" s="1" t="str">
        <f t="shared" si="10"/>
        <v>TFLGV_ICE_E85_61</v>
      </c>
      <c r="C147" t="str">
        <f>Commoditties!B9&amp;","&amp;Commoditties!B11</f>
        <v>TRAGSL,TRAETH</v>
      </c>
      <c r="D147" t="str">
        <f>Commoditties!B22</f>
        <v>TFGV</v>
      </c>
      <c r="E147">
        <v>2019</v>
      </c>
      <c r="F147" s="56">
        <v>278.9926277445503</v>
      </c>
      <c r="G147" s="56">
        <v>278.9926277445503</v>
      </c>
      <c r="H147" s="56">
        <v>299.40672245756627</v>
      </c>
      <c r="I147" s="47">
        <v>9671.1959582822219</v>
      </c>
      <c r="J147" s="47">
        <v>9852.9708764935258</v>
      </c>
      <c r="K147" s="47">
        <v>9852.9708764935258</v>
      </c>
      <c r="L147" s="47">
        <f t="shared" si="1"/>
        <v>483.55979791411113</v>
      </c>
      <c r="M147" s="47">
        <f t="shared" si="2"/>
        <v>492.64854382467632</v>
      </c>
      <c r="N147" s="47">
        <f t="shared" si="3"/>
        <v>492.64854382467632</v>
      </c>
      <c r="O147" s="57">
        <v>22.277000000000001</v>
      </c>
      <c r="P147" s="44">
        <v>1.4620453681409198</v>
      </c>
      <c r="Q147" s="1">
        <v>15</v>
      </c>
      <c r="R147" s="19">
        <v>1E-3</v>
      </c>
      <c r="S147" s="48">
        <v>0.85</v>
      </c>
      <c r="T147" s="48"/>
      <c r="U147" s="48"/>
      <c r="V147" s="48"/>
    </row>
    <row r="148" spans="2:22" ht="14.25" x14ac:dyDescent="0.45">
      <c r="B148" s="1" t="str">
        <f t="shared" si="10"/>
        <v>TFLGV_ICE_B100_61</v>
      </c>
      <c r="C148" t="str">
        <f>Commoditties!B10&amp;","&amp;Commoditties!B12</f>
        <v>TRADST,TRABDL</v>
      </c>
      <c r="D148" t="str">
        <f>Commoditties!B22</f>
        <v>TFGV</v>
      </c>
      <c r="E148">
        <v>2019</v>
      </c>
      <c r="F148" s="56">
        <v>319.69326246659608</v>
      </c>
      <c r="G148" s="56">
        <v>319.69326246659608</v>
      </c>
      <c r="H148" s="56">
        <v>343.0854524031763</v>
      </c>
      <c r="I148" s="47">
        <f>I142</f>
        <v>10096.922826294074</v>
      </c>
      <c r="J148" s="47">
        <f>J142</f>
        <v>10351.034840162802</v>
      </c>
      <c r="K148" s="47">
        <f>K142</f>
        <v>10351.034840162802</v>
      </c>
      <c r="L148" s="47">
        <f t="shared" si="1"/>
        <v>504.84614131470374</v>
      </c>
      <c r="M148" s="47">
        <f t="shared" si="2"/>
        <v>517.55174200814008</v>
      </c>
      <c r="N148" s="47">
        <f t="shared" si="3"/>
        <v>517.55174200814008</v>
      </c>
      <c r="O148" s="57">
        <v>22.277000000000001</v>
      </c>
      <c r="P148" s="44">
        <v>1.4620453681409198</v>
      </c>
      <c r="Q148" s="1">
        <v>15</v>
      </c>
      <c r="R148" s="19">
        <v>1E-3</v>
      </c>
      <c r="S148" s="48"/>
      <c r="T148" s="48">
        <v>1</v>
      </c>
      <c r="U148" s="48"/>
      <c r="V148" s="48"/>
    </row>
    <row r="149" spans="2:22" ht="14.25" x14ac:dyDescent="0.45">
      <c r="B149" s="1" t="str">
        <f t="shared" si="10"/>
        <v>TFLGV_ICE_BCNG_61</v>
      </c>
      <c r="C149" t="str">
        <f>Commoditties!B14</f>
        <v>TRABNG</v>
      </c>
      <c r="D149" t="str">
        <f>Commoditties!B22</f>
        <v>TFGV</v>
      </c>
      <c r="E149">
        <v>2019</v>
      </c>
      <c r="F149" s="56">
        <v>278.9926277445503</v>
      </c>
      <c r="G149" s="56">
        <v>278.9926277445503</v>
      </c>
      <c r="H149" s="56">
        <v>299.40672245756627</v>
      </c>
      <c r="I149" s="47">
        <v>10534.150626574214</v>
      </c>
      <c r="J149" s="47">
        <v>10734.103036606648</v>
      </c>
      <c r="K149" s="47">
        <v>10734.103036606648</v>
      </c>
      <c r="L149" s="47">
        <f t="shared" si="1"/>
        <v>526.70753132871073</v>
      </c>
      <c r="M149" s="47">
        <f t="shared" si="2"/>
        <v>536.7051518303324</v>
      </c>
      <c r="N149" s="47">
        <f t="shared" si="3"/>
        <v>536.7051518303324</v>
      </c>
      <c r="O149" s="57">
        <v>22.277000000000001</v>
      </c>
      <c r="P149" s="44">
        <v>1.4620453681409198</v>
      </c>
      <c r="Q149" s="1">
        <v>15</v>
      </c>
      <c r="R149" s="19">
        <v>1E-3</v>
      </c>
      <c r="S149" s="48"/>
      <c r="T149" s="48"/>
      <c r="U149" s="48"/>
      <c r="V149" s="48"/>
    </row>
    <row r="150" spans="2:22" ht="14.25" x14ac:dyDescent="0.45">
      <c r="B150" s="1" t="str">
        <f t="shared" si="10"/>
        <v>TFLGV_ICE_LNG_61</v>
      </c>
      <c r="C150" t="str">
        <f>Commoditties!B16</f>
        <v>TRALNG</v>
      </c>
      <c r="D150" t="str">
        <f>Commoditties!B22</f>
        <v>TFGV</v>
      </c>
      <c r="E150">
        <v>2019</v>
      </c>
      <c r="F150" s="47">
        <f>F149</f>
        <v>278.9926277445503</v>
      </c>
      <c r="G150" s="47">
        <f>G149</f>
        <v>278.9926277445503</v>
      </c>
      <c r="H150" s="47">
        <f>H149</f>
        <v>299.40672245756627</v>
      </c>
      <c r="I150" s="47">
        <f>I151</f>
        <v>11105.497087871228</v>
      </c>
      <c r="J150" s="47">
        <f>J151</f>
        <v>10869.164632408763</v>
      </c>
      <c r="K150" s="47">
        <f>K151</f>
        <v>10140.150477852512</v>
      </c>
      <c r="L150" s="47">
        <f t="shared" si="1"/>
        <v>555.27485439356144</v>
      </c>
      <c r="M150" s="47">
        <f t="shared" si="2"/>
        <v>543.45823162043814</v>
      </c>
      <c r="N150" s="47">
        <f t="shared" si="3"/>
        <v>507.00752389262561</v>
      </c>
      <c r="O150" s="57">
        <v>22.277000000000001</v>
      </c>
      <c r="P150" s="44">
        <v>1.4620453681409198</v>
      </c>
      <c r="Q150" s="1">
        <v>15</v>
      </c>
      <c r="R150" s="19">
        <v>1E-3</v>
      </c>
      <c r="S150" s="48"/>
      <c r="T150" s="48"/>
      <c r="U150" s="48"/>
      <c r="V150" s="48"/>
    </row>
    <row r="151" spans="2:22" ht="14.25" x14ac:dyDescent="0.45">
      <c r="B151" s="1" t="str">
        <f>D70</f>
        <v>TFLGV_ICE_H2_61</v>
      </c>
      <c r="C151" t="str">
        <f>Commoditties!B17</f>
        <v>TRAH2</v>
      </c>
      <c r="D151" t="str">
        <f>Commoditties!B22</f>
        <v>TFGV</v>
      </c>
      <c r="E151">
        <v>2019</v>
      </c>
      <c r="F151" s="56">
        <v>413.7614907542885</v>
      </c>
      <c r="G151" s="56">
        <v>413.7614907542885</v>
      </c>
      <c r="H151" s="56">
        <v>444.03672178508998</v>
      </c>
      <c r="I151" s="47">
        <v>11105.497087871228</v>
      </c>
      <c r="J151" s="47">
        <v>10869.164632408763</v>
      </c>
      <c r="K151" s="47">
        <v>10140.150477852512</v>
      </c>
      <c r="L151" s="47">
        <f t="shared" si="1"/>
        <v>555.27485439356144</v>
      </c>
      <c r="M151" s="47">
        <f t="shared" si="2"/>
        <v>543.45823162043814</v>
      </c>
      <c r="N151" s="47">
        <f t="shared" si="3"/>
        <v>507.00752389262561</v>
      </c>
      <c r="O151" s="57">
        <v>22.277000000000001</v>
      </c>
      <c r="P151" s="44">
        <v>1.4620453681409198</v>
      </c>
      <c r="Q151" s="1">
        <v>15</v>
      </c>
      <c r="R151" s="19">
        <v>1E-3</v>
      </c>
      <c r="S151" s="48"/>
      <c r="T151" s="48"/>
      <c r="U151" s="48"/>
      <c r="V151" s="48"/>
    </row>
    <row r="152" spans="2:22" ht="14.25" x14ac:dyDescent="0.45">
      <c r="B152" s="1" t="str">
        <f t="shared" si="10"/>
        <v>TFLGV_FCV_H2_61</v>
      </c>
      <c r="C152" t="str">
        <f>Commoditties!B17</f>
        <v>TRAH2</v>
      </c>
      <c r="D152" t="str">
        <f>Commoditties!B22</f>
        <v>TFGV</v>
      </c>
      <c r="E152">
        <v>2019</v>
      </c>
      <c r="F152" s="56">
        <v>519.15586851518867</v>
      </c>
      <c r="G152" s="56">
        <v>567.25205251932039</v>
      </c>
      <c r="H152" s="56">
        <v>639.1763558291866</v>
      </c>
      <c r="I152" s="47">
        <v>14291.462874665453</v>
      </c>
      <c r="J152" s="47">
        <v>13280.673962531228</v>
      </c>
      <c r="K152" s="47">
        <v>11259.096138262776</v>
      </c>
      <c r="L152" s="47">
        <f t="shared" si="1"/>
        <v>714.57314373327267</v>
      </c>
      <c r="M152" s="47">
        <f t="shared" si="2"/>
        <v>664.03369812656138</v>
      </c>
      <c r="N152" s="47">
        <f t="shared" si="3"/>
        <v>562.95480691313878</v>
      </c>
      <c r="O152" s="57">
        <v>22.277000000000001</v>
      </c>
      <c r="P152" s="44">
        <v>1.4620453681409198</v>
      </c>
      <c r="Q152" s="1">
        <v>15</v>
      </c>
      <c r="R152" s="19">
        <v>1E-3</v>
      </c>
      <c r="S152" s="48"/>
      <c r="T152" s="48"/>
      <c r="U152" s="48"/>
      <c r="V152" s="48"/>
    </row>
    <row r="153" spans="2:22" ht="14.25" x14ac:dyDescent="0.45">
      <c r="B153" s="1" t="str">
        <f t="shared" si="10"/>
        <v>TFLGV_BEV_ELE_61</v>
      </c>
      <c r="C153" t="str">
        <f>Commoditties!B15</f>
        <v>TRAELC</v>
      </c>
      <c r="D153" t="str">
        <f>Commoditties!B22</f>
        <v>TFGV</v>
      </c>
      <c r="E153">
        <v>2019</v>
      </c>
      <c r="F153" s="56">
        <v>1013.7796002761721</v>
      </c>
      <c r="G153" s="56">
        <v>1091.0199507734044</v>
      </c>
      <c r="H153" s="56">
        <v>1177.9688726992129</v>
      </c>
      <c r="I153" s="47">
        <v>14167.345509515204</v>
      </c>
      <c r="J153" s="47">
        <v>13282.158626969251</v>
      </c>
      <c r="K153" s="47">
        <v>11511.784861877348</v>
      </c>
      <c r="L153" s="47">
        <f t="shared" si="1"/>
        <v>708.36727547576027</v>
      </c>
      <c r="M153" s="47">
        <f t="shared" si="2"/>
        <v>664.10793134846256</v>
      </c>
      <c r="N153" s="47">
        <f t="shared" si="3"/>
        <v>575.58924309386737</v>
      </c>
      <c r="O153" s="57">
        <v>22.277000000000001</v>
      </c>
      <c r="P153" s="44">
        <v>1.4620453681409198</v>
      </c>
      <c r="Q153" s="1">
        <v>15</v>
      </c>
      <c r="R153" s="19">
        <v>1E-3</v>
      </c>
      <c r="S153" s="48"/>
      <c r="T153" s="48"/>
      <c r="U153" s="48"/>
      <c r="V153" s="48"/>
    </row>
    <row r="154" spans="2:22" ht="14.25" x14ac:dyDescent="0.45">
      <c r="B154" s="1" t="str">
        <f>D74</f>
        <v>TFHGV_ICE_DST_71</v>
      </c>
      <c r="C154" t="str">
        <f>Commoditties!B10&amp;","&amp;Commoditties!B12</f>
        <v>TRADST,TRABDL</v>
      </c>
      <c r="D154" t="str">
        <f>Commoditties!B22</f>
        <v>TFGV</v>
      </c>
      <c r="E154">
        <v>2019</v>
      </c>
      <c r="F154" s="56">
        <v>111.65882530460597</v>
      </c>
      <c r="G154" s="56">
        <v>111.65882530460597</v>
      </c>
      <c r="H154" s="56">
        <v>119.82898325372351</v>
      </c>
      <c r="I154" s="47">
        <v>42314.08494842473</v>
      </c>
      <c r="J154" s="47">
        <v>43379.015078746736</v>
      </c>
      <c r="K154" s="47">
        <v>43379.015078746736</v>
      </c>
      <c r="L154" s="47">
        <f t="shared" si="1"/>
        <v>2115.7042474212367</v>
      </c>
      <c r="M154" s="47">
        <f t="shared" si="2"/>
        <v>2168.9507539373367</v>
      </c>
      <c r="N154" s="47">
        <f t="shared" si="3"/>
        <v>2168.9507539373367</v>
      </c>
      <c r="O154" s="57">
        <v>57.43</v>
      </c>
      <c r="P154" s="44">
        <v>4.9794387824114352</v>
      </c>
      <c r="Q154" s="1">
        <v>15</v>
      </c>
      <c r="R154" s="19">
        <v>1E-3</v>
      </c>
      <c r="S154" s="48"/>
      <c r="T154" s="48">
        <v>0.05</v>
      </c>
      <c r="U154" s="48"/>
      <c r="V154" s="48"/>
    </row>
    <row r="155" spans="2:22" ht="14.25" x14ac:dyDescent="0.45">
      <c r="B155" s="1" t="str">
        <f>D75</f>
        <v>TFHGV_HEV_DST_71</v>
      </c>
      <c r="C155" t="str">
        <f>Commoditties!B10&amp;","&amp;Commoditties!B12</f>
        <v>TRADST,TRABDL</v>
      </c>
      <c r="D155" t="str">
        <f>Commoditties!B22</f>
        <v>TFGV</v>
      </c>
      <c r="E155">
        <v>2019</v>
      </c>
      <c r="F155" s="56">
        <v>140.17848861663691</v>
      </c>
      <c r="G155" s="56">
        <v>140.17848861663691</v>
      </c>
      <c r="H155" s="56">
        <v>150.43545119834201</v>
      </c>
      <c r="I155" s="47">
        <v>71442.144518076646</v>
      </c>
      <c r="J155" s="47">
        <v>61236.123872637116</v>
      </c>
      <c r="K155" s="47">
        <v>47716.916586621403</v>
      </c>
      <c r="L155" s="47">
        <f t="shared" si="1"/>
        <v>3572.1072259038324</v>
      </c>
      <c r="M155" s="47">
        <f t="shared" si="2"/>
        <v>3061.8061936318559</v>
      </c>
      <c r="N155" s="47">
        <f t="shared" si="3"/>
        <v>2385.84582933107</v>
      </c>
      <c r="O155" s="57">
        <v>57.43</v>
      </c>
      <c r="P155" s="44">
        <v>4.9794387824114352</v>
      </c>
      <c r="Q155" s="1">
        <v>15</v>
      </c>
      <c r="R155" s="19">
        <v>1E-3</v>
      </c>
      <c r="S155" s="48"/>
      <c r="T155" s="48">
        <v>0.05</v>
      </c>
      <c r="U155" s="48"/>
      <c r="V155" s="48"/>
    </row>
    <row r="156" spans="2:22" ht="14.25" x14ac:dyDescent="0.45">
      <c r="B156" s="1" t="str">
        <f>D76</f>
        <v>TFHGV_ICE_B100_71</v>
      </c>
      <c r="C156" t="str">
        <f>Commoditties!B10&amp;","&amp;Commoditties!B12</f>
        <v>TRADST,TRABDL</v>
      </c>
      <c r="D156" t="str">
        <f>Commoditties!B22</f>
        <v>TFGV</v>
      </c>
      <c r="E156">
        <v>2019</v>
      </c>
      <c r="F156" s="47">
        <v>108.30906054546779</v>
      </c>
      <c r="G156" s="47">
        <v>108.30906054546779</v>
      </c>
      <c r="H156" s="47">
        <v>116.2341137561118</v>
      </c>
      <c r="I156" s="47">
        <f t="shared" ref="I156:K157" si="11">I154</f>
        <v>42314.08494842473</v>
      </c>
      <c r="J156" s="47">
        <f t="shared" si="11"/>
        <v>43379.015078746736</v>
      </c>
      <c r="K156" s="47">
        <f t="shared" si="11"/>
        <v>43379.015078746736</v>
      </c>
      <c r="L156" s="47">
        <f t="shared" si="1"/>
        <v>2115.7042474212367</v>
      </c>
      <c r="M156" s="47">
        <f t="shared" si="2"/>
        <v>2168.9507539373367</v>
      </c>
      <c r="N156" s="47">
        <f t="shared" si="3"/>
        <v>2168.9507539373367</v>
      </c>
      <c r="O156" s="57">
        <v>57.43</v>
      </c>
      <c r="P156" s="44">
        <v>4.9794387824114352</v>
      </c>
      <c r="Q156" s="1">
        <v>15</v>
      </c>
      <c r="R156" s="19">
        <v>1E-3</v>
      </c>
      <c r="S156" s="48"/>
      <c r="T156" s="48">
        <v>1</v>
      </c>
      <c r="U156" s="48"/>
      <c r="V156" s="48"/>
    </row>
    <row r="157" spans="2:22" ht="14.25" x14ac:dyDescent="0.45">
      <c r="B157" s="1" t="str">
        <f>D77</f>
        <v>TFHGV_FCV_H2_71</v>
      </c>
      <c r="C157" t="str">
        <f>Commoditties!B17</f>
        <v>TRAH2</v>
      </c>
      <c r="D157" t="str">
        <f>Commoditties!B22</f>
        <v>TFGV</v>
      </c>
      <c r="E157">
        <v>2019</v>
      </c>
      <c r="F157" s="56">
        <v>192.38045705949227</v>
      </c>
      <c r="G157" s="56">
        <v>210.20316970260603</v>
      </c>
      <c r="H157" s="56">
        <v>236.85572471274503</v>
      </c>
      <c r="I157" s="47">
        <f t="shared" si="11"/>
        <v>71442.144518076646</v>
      </c>
      <c r="J157" s="47">
        <f t="shared" si="11"/>
        <v>61236.123872637116</v>
      </c>
      <c r="K157" s="47">
        <f t="shared" si="11"/>
        <v>47716.916586621403</v>
      </c>
      <c r="L157" s="47">
        <f t="shared" si="1"/>
        <v>3572.1072259038324</v>
      </c>
      <c r="M157" s="47">
        <f t="shared" si="2"/>
        <v>3061.8061936318559</v>
      </c>
      <c r="N157" s="47">
        <f t="shared" si="3"/>
        <v>2385.84582933107</v>
      </c>
      <c r="O157" s="57">
        <v>57.43</v>
      </c>
      <c r="P157" s="44">
        <v>4.9794387824114352</v>
      </c>
      <c r="Q157" s="1">
        <v>15</v>
      </c>
      <c r="R157" s="19">
        <v>1E-3</v>
      </c>
      <c r="S157" s="48"/>
      <c r="T157" s="48"/>
      <c r="U157" s="48"/>
      <c r="V157" s="48"/>
    </row>
    <row r="158" spans="2:22" ht="14.25" x14ac:dyDescent="0.45">
      <c r="B158" s="1" t="str">
        <f>D78</f>
        <v>TFHGV_ICE_BCNG_71</v>
      </c>
      <c r="C158" t="str">
        <f>Commoditties!B14</f>
        <v>TRABNG</v>
      </c>
      <c r="D158" t="str">
        <f>Commoditties!B22</f>
        <v>TFGV</v>
      </c>
      <c r="E158">
        <v>2019</v>
      </c>
      <c r="F158" s="56">
        <v>106.07588403937567</v>
      </c>
      <c r="G158" s="56">
        <v>106.07588403937567</v>
      </c>
      <c r="H158" s="56">
        <v>113.83753409103733</v>
      </c>
      <c r="I158" s="47">
        <v>101979.64125149409</v>
      </c>
      <c r="J158" s="47">
        <v>71077.643780739512</v>
      </c>
      <c r="K158" s="47">
        <v>46584.490473656704</v>
      </c>
      <c r="L158" s="47">
        <f t="shared" si="1"/>
        <v>5098.9820625747052</v>
      </c>
      <c r="M158" s="47">
        <f t="shared" si="2"/>
        <v>3553.8821890369759</v>
      </c>
      <c r="N158" s="47">
        <f t="shared" si="3"/>
        <v>2329.2245236828353</v>
      </c>
      <c r="O158" s="57">
        <v>57.43</v>
      </c>
      <c r="P158" s="44">
        <v>4.9794387824114352</v>
      </c>
      <c r="Q158" s="1">
        <v>15</v>
      </c>
      <c r="R158" s="19">
        <v>1E-3</v>
      </c>
      <c r="S158" s="48"/>
      <c r="T158" s="48"/>
      <c r="U158" s="48"/>
      <c r="V158" s="48"/>
    </row>
    <row r="159" spans="2:22" ht="14.25" x14ac:dyDescent="0.45">
      <c r="B159" s="1" t="str">
        <f>D80</f>
        <v>TFGV_RAIL_DST_81</v>
      </c>
      <c r="C159" t="str">
        <f>Commoditties!B10</f>
        <v>TRADST</v>
      </c>
      <c r="D159" t="str">
        <f>Commoditties!B23</f>
        <v>TFRAIL</v>
      </c>
      <c r="E159">
        <v>2019</v>
      </c>
      <c r="F159" s="47">
        <v>7.5</v>
      </c>
      <c r="G159" s="47">
        <v>7.7</v>
      </c>
      <c r="H159" s="47">
        <v>7.8</v>
      </c>
      <c r="I159" s="47">
        <v>469603.86878903268</v>
      </c>
      <c r="J159" s="47">
        <v>469603.86878903268</v>
      </c>
      <c r="K159" s="47">
        <v>469603.86878903268</v>
      </c>
      <c r="L159" s="47">
        <f t="shared" si="1"/>
        <v>23480.193439451636</v>
      </c>
      <c r="M159" s="47">
        <f t="shared" si="2"/>
        <v>23480.193439451636</v>
      </c>
      <c r="N159" s="47">
        <f t="shared" si="3"/>
        <v>23480.193439451636</v>
      </c>
      <c r="O159" s="57">
        <v>39.363999999999997</v>
      </c>
      <c r="P159" s="44">
        <v>164.83335026928157</v>
      </c>
      <c r="Q159" s="1">
        <v>15</v>
      </c>
      <c r="R159" s="19">
        <v>1E-3</v>
      </c>
      <c r="S159" s="48"/>
      <c r="T159" s="48"/>
      <c r="U159" s="48"/>
      <c r="V159" s="48"/>
    </row>
    <row r="160" spans="2:22" ht="14.25" x14ac:dyDescent="0.45">
      <c r="B160" s="1" t="str">
        <f>D81</f>
        <v>TFGV_RAIL_ELE_81</v>
      </c>
      <c r="C160" t="str">
        <f>Commoditties!B15</f>
        <v>TRAELC</v>
      </c>
      <c r="D160" t="str">
        <f>Commoditties!B23</f>
        <v>TFRAIL</v>
      </c>
      <c r="E160">
        <v>2019</v>
      </c>
      <c r="F160" s="47">
        <v>19.8</v>
      </c>
      <c r="G160" s="47">
        <v>20.299999999999997</v>
      </c>
      <c r="H160" s="47">
        <v>20.5</v>
      </c>
      <c r="I160" s="47">
        <v>438882.12036358204</v>
      </c>
      <c r="J160" s="47">
        <v>438882.12036358204</v>
      </c>
      <c r="K160" s="47">
        <v>438882.12036358204</v>
      </c>
      <c r="L160" s="47">
        <f t="shared" ref="L160:N161" si="12">I160*0.05</f>
        <v>21944.106018179104</v>
      </c>
      <c r="M160" s="47">
        <f t="shared" si="12"/>
        <v>21944.106018179104</v>
      </c>
      <c r="N160" s="47">
        <f t="shared" si="12"/>
        <v>21944.106018179104</v>
      </c>
      <c r="O160" s="57">
        <v>39.363999999999997</v>
      </c>
      <c r="P160" s="44">
        <v>164.83335026928157</v>
      </c>
      <c r="Q160" s="1">
        <v>15</v>
      </c>
      <c r="R160" s="19">
        <v>1E-3</v>
      </c>
      <c r="S160" s="48"/>
      <c r="T160" s="48"/>
      <c r="U160" s="48"/>
      <c r="V160" s="48"/>
    </row>
    <row r="161" spans="2:22" ht="14.25" x14ac:dyDescent="0.45">
      <c r="B161" s="1" t="str">
        <f>D82</f>
        <v>TFGV_RAIL_H2_81</v>
      </c>
      <c r="C161" t="str">
        <f>Commoditties!B17</f>
        <v>TRAH2</v>
      </c>
      <c r="D161" t="str">
        <f>Commoditties!B23</f>
        <v>TFRAIL</v>
      </c>
      <c r="E161">
        <v>2019</v>
      </c>
      <c r="F161" s="47">
        <v>11.3934759511687</v>
      </c>
      <c r="G161" s="47">
        <v>11.7796954749371</v>
      </c>
      <c r="H161" s="47">
        <v>12.6364006003871</v>
      </c>
      <c r="I161" s="47">
        <v>582100.68176688731</v>
      </c>
      <c r="J161" s="47">
        <v>525067.24769825221</v>
      </c>
      <c r="K161" s="47">
        <v>494732.46844977658</v>
      </c>
      <c r="L161" s="47">
        <f t="shared" si="12"/>
        <v>29105.034088344368</v>
      </c>
      <c r="M161" s="47">
        <f t="shared" si="12"/>
        <v>26253.362384912612</v>
      </c>
      <c r="N161" s="47">
        <f t="shared" si="12"/>
        <v>24736.623422488832</v>
      </c>
      <c r="O161" s="57">
        <v>39.363999999999997</v>
      </c>
      <c r="P161" s="44">
        <v>164.83335026928157</v>
      </c>
      <c r="Q161" s="1">
        <v>15</v>
      </c>
      <c r="R161" s="19">
        <v>1E-3</v>
      </c>
      <c r="S161" s="48"/>
      <c r="T161" s="48"/>
      <c r="U161" s="48"/>
      <c r="V161" s="48"/>
    </row>
    <row r="162" spans="2:22" x14ac:dyDescent="0.35">
      <c r="B162" s="1"/>
    </row>
    <row r="163" spans="2:22" x14ac:dyDescent="0.35">
      <c r="B163" s="1"/>
    </row>
    <row r="168" spans="2:22" ht="13.15" x14ac:dyDescent="0.4">
      <c r="B168" s="1"/>
      <c r="C168" s="1"/>
      <c r="D168" s="7" t="s">
        <v>0</v>
      </c>
      <c r="E168" s="7"/>
      <c r="F168" s="1"/>
      <c r="G168" s="7"/>
      <c r="H168" s="1"/>
      <c r="I168" s="1"/>
      <c r="J168" s="8"/>
      <c r="K168" s="9"/>
      <c r="L168" s="1"/>
    </row>
    <row r="169" spans="2:22" ht="26.25" x14ac:dyDescent="0.35">
      <c r="B169" s="11" t="s">
        <v>1</v>
      </c>
      <c r="C169" s="11" t="s">
        <v>3</v>
      </c>
      <c r="D169" s="11" t="s">
        <v>4</v>
      </c>
      <c r="E169" s="11" t="s">
        <v>5</v>
      </c>
      <c r="F169" s="12" t="s">
        <v>287</v>
      </c>
      <c r="G169" s="12" t="s">
        <v>280</v>
      </c>
      <c r="H169" s="12" t="s">
        <v>281</v>
      </c>
      <c r="I169" s="12" t="s">
        <v>288</v>
      </c>
      <c r="J169" s="12" t="s">
        <v>282</v>
      </c>
      <c r="K169" s="12" t="s">
        <v>283</v>
      </c>
      <c r="L169" s="41" t="s">
        <v>290</v>
      </c>
      <c r="M169" s="41" t="s">
        <v>284</v>
      </c>
      <c r="N169" s="41" t="s">
        <v>285</v>
      </c>
      <c r="O169" s="12" t="s">
        <v>20</v>
      </c>
      <c r="P169" s="12" t="s">
        <v>31</v>
      </c>
      <c r="Q169" s="13" t="s">
        <v>32</v>
      </c>
      <c r="R169" s="13" t="s">
        <v>21</v>
      </c>
      <c r="S169" s="13" t="s">
        <v>292</v>
      </c>
      <c r="T169" s="13" t="s">
        <v>293</v>
      </c>
      <c r="U169" s="13" t="s">
        <v>286</v>
      </c>
      <c r="V169" s="13" t="s">
        <v>369</v>
      </c>
    </row>
    <row r="170" spans="2:22" ht="20.65" x14ac:dyDescent="0.35">
      <c r="B170" s="43" t="s">
        <v>33</v>
      </c>
      <c r="C170" s="15" t="s">
        <v>18</v>
      </c>
      <c r="D170" s="15" t="s">
        <v>19</v>
      </c>
      <c r="E170" s="15"/>
      <c r="F170" s="16" t="s">
        <v>22</v>
      </c>
      <c r="G170" s="16" t="s">
        <v>22</v>
      </c>
      <c r="H170" s="16" t="s">
        <v>22</v>
      </c>
      <c r="I170" s="16" t="s">
        <v>289</v>
      </c>
      <c r="J170" s="16" t="s">
        <v>289</v>
      </c>
      <c r="K170" s="16" t="s">
        <v>289</v>
      </c>
      <c r="L170" s="16" t="s">
        <v>291</v>
      </c>
      <c r="M170" s="16" t="s">
        <v>291</v>
      </c>
      <c r="N170" s="16" t="s">
        <v>291</v>
      </c>
      <c r="O170" s="17" t="s">
        <v>34</v>
      </c>
      <c r="P170" s="17" t="s">
        <v>35</v>
      </c>
      <c r="Q170" s="16" t="s">
        <v>36</v>
      </c>
      <c r="R170" s="16" t="s">
        <v>23</v>
      </c>
      <c r="S170" s="16"/>
      <c r="T170" s="16"/>
      <c r="U170" s="16"/>
      <c r="V170" s="16"/>
    </row>
    <row r="171" spans="2:22" ht="26.65" thickBot="1" x14ac:dyDescent="0.4">
      <c r="B171" s="42" t="s">
        <v>37</v>
      </c>
      <c r="C171" s="40"/>
      <c r="D171" s="40"/>
      <c r="E171" s="40"/>
      <c r="F171" s="45" t="s">
        <v>375</v>
      </c>
      <c r="G171" s="45" t="s">
        <v>375</v>
      </c>
      <c r="H171" s="45" t="s">
        <v>375</v>
      </c>
      <c r="I171" s="45" t="s">
        <v>373</v>
      </c>
      <c r="J171" s="45" t="s">
        <v>373</v>
      </c>
      <c r="K171" s="45" t="s">
        <v>373</v>
      </c>
      <c r="L171" s="45" t="s">
        <v>374</v>
      </c>
      <c r="M171" s="45" t="s">
        <v>374</v>
      </c>
      <c r="N171" s="45" t="s">
        <v>374</v>
      </c>
      <c r="O171" s="45" t="s">
        <v>38</v>
      </c>
      <c r="P171" s="60" t="s">
        <v>368</v>
      </c>
      <c r="Q171" s="45" t="s">
        <v>39</v>
      </c>
      <c r="R171" s="45" t="s">
        <v>40</v>
      </c>
      <c r="S171" s="45"/>
      <c r="T171" s="45"/>
      <c r="U171" s="45"/>
      <c r="V171" s="45"/>
    </row>
    <row r="172" spans="2:22" x14ac:dyDescent="0.35">
      <c r="B172" s="1" t="str">
        <f t="shared" ref="B172:E191" si="13">B93</f>
        <v>TMOT_GSL_11</v>
      </c>
      <c r="C172" s="1" t="str">
        <f t="shared" si="13"/>
        <v>TRAGSL</v>
      </c>
      <c r="D172" s="1" t="str">
        <f>D93</f>
        <v>TRAPS,TRAPM</v>
      </c>
      <c r="E172" s="1">
        <f t="shared" si="13"/>
        <v>2019</v>
      </c>
      <c r="F172" s="44">
        <f t="shared" ref="F172:N172" si="14">F93/1000</f>
        <v>0.92589999999999995</v>
      </c>
      <c r="G172" s="44">
        <f t="shared" si="14"/>
        <v>0.95669999999999999</v>
      </c>
      <c r="H172" s="44">
        <f t="shared" si="14"/>
        <v>0.95669999999999999</v>
      </c>
      <c r="I172" s="61">
        <f t="shared" si="14"/>
        <v>3.4222950817033455</v>
      </c>
      <c r="J172" s="61">
        <f t="shared" si="14"/>
        <v>3.4222950817033455</v>
      </c>
      <c r="K172" s="61">
        <f t="shared" si="14"/>
        <v>3.4222950817033455</v>
      </c>
      <c r="L172" s="61">
        <f t="shared" si="14"/>
        <v>0.3422293899248452</v>
      </c>
      <c r="M172" s="61">
        <f t="shared" si="14"/>
        <v>0.3422293899248452</v>
      </c>
      <c r="N172" s="61">
        <f t="shared" si="14"/>
        <v>0.3422293899248452</v>
      </c>
      <c r="O172" s="61">
        <f t="shared" ref="O172:O203" si="15">O93</f>
        <v>2.7309999999999999</v>
      </c>
      <c r="P172" s="61">
        <f>P93</f>
        <v>1</v>
      </c>
      <c r="Q172" s="47">
        <f>Q93</f>
        <v>15</v>
      </c>
      <c r="R172" s="62">
        <f>R93</f>
        <v>1E-3</v>
      </c>
      <c r="S172" s="48"/>
      <c r="T172" s="48"/>
      <c r="U172" s="48"/>
      <c r="V172" s="48"/>
    </row>
    <row r="173" spans="2:22" x14ac:dyDescent="0.35">
      <c r="B173" s="1" t="str">
        <f t="shared" si="13"/>
        <v>TMOT_ELC_11</v>
      </c>
      <c r="C173" s="1" t="str">
        <f t="shared" si="13"/>
        <v>TRAELC</v>
      </c>
      <c r="D173" s="1" t="str">
        <f t="shared" si="13"/>
        <v>TRAPS,TRAPM</v>
      </c>
      <c r="E173" s="1">
        <f t="shared" si="13"/>
        <v>2019</v>
      </c>
      <c r="F173" s="44">
        <f t="shared" ref="F173:N173" si="16">F94/1000</f>
        <v>8.1395999999999997</v>
      </c>
      <c r="G173" s="44">
        <f t="shared" si="16"/>
        <v>8.4863</v>
      </c>
      <c r="H173" s="44">
        <f t="shared" si="16"/>
        <v>9.2248000000000001</v>
      </c>
      <c r="I173" s="61">
        <f t="shared" si="16"/>
        <v>4.6090790626979734</v>
      </c>
      <c r="J173" s="61">
        <f t="shared" si="16"/>
        <v>4.3665433408192547</v>
      </c>
      <c r="K173" s="61">
        <f t="shared" si="16"/>
        <v>4.3768742323637451</v>
      </c>
      <c r="L173" s="61">
        <f t="shared" si="16"/>
        <v>0.44354152667015678</v>
      </c>
      <c r="M173" s="61">
        <f t="shared" si="16"/>
        <v>0.44354152667015678</v>
      </c>
      <c r="N173" s="61">
        <f t="shared" si="16"/>
        <v>0.44354152667015678</v>
      </c>
      <c r="O173" s="61">
        <f t="shared" si="15"/>
        <v>2.7309999999999999</v>
      </c>
      <c r="P173" s="61">
        <f t="shared" ref="P173:R192" si="17">P94</f>
        <v>1</v>
      </c>
      <c r="Q173" s="47">
        <f t="shared" si="17"/>
        <v>15</v>
      </c>
      <c r="R173" s="62">
        <f t="shared" si="17"/>
        <v>1E-3</v>
      </c>
      <c r="S173" s="48"/>
      <c r="T173" s="48"/>
      <c r="U173" s="48"/>
      <c r="V173" s="48"/>
    </row>
    <row r="174" spans="2:22" x14ac:dyDescent="0.35">
      <c r="B174" s="1" t="str">
        <f t="shared" si="13"/>
        <v>TCAR_ICE_GSL_21</v>
      </c>
      <c r="C174" s="1" t="str">
        <f t="shared" si="13"/>
        <v>TRAGSL,TRAETH</v>
      </c>
      <c r="D174" s="1" t="str">
        <f t="shared" si="13"/>
        <v>TRAPS,TRAPM,TRAPL</v>
      </c>
      <c r="E174" s="1">
        <f t="shared" si="13"/>
        <v>2019</v>
      </c>
      <c r="F174" s="44">
        <f t="shared" ref="F174:N174" si="18">F95/1000</f>
        <v>0.41317922700087906</v>
      </c>
      <c r="G174" s="44">
        <f t="shared" si="18"/>
        <v>0.41317922700087906</v>
      </c>
      <c r="H174" s="44">
        <f t="shared" si="18"/>
        <v>0.44341185336679706</v>
      </c>
      <c r="I174" s="61">
        <f t="shared" si="18"/>
        <v>20.290144783549959</v>
      </c>
      <c r="J174" s="61">
        <f t="shared" si="18"/>
        <v>20.290144783549959</v>
      </c>
      <c r="K174" s="61">
        <f t="shared" si="18"/>
        <v>20.290144783549959</v>
      </c>
      <c r="L174" s="61">
        <f t="shared" si="18"/>
        <v>1.0145072391774981</v>
      </c>
      <c r="M174" s="61">
        <f t="shared" si="18"/>
        <v>1.0145072391774981</v>
      </c>
      <c r="N174" s="61">
        <f t="shared" si="18"/>
        <v>1.0145072391774981</v>
      </c>
      <c r="O174" s="61">
        <f t="shared" si="15"/>
        <v>12.817</v>
      </c>
      <c r="P174" s="61">
        <f t="shared" si="17"/>
        <v>1.49</v>
      </c>
      <c r="Q174" s="47">
        <f t="shared" si="17"/>
        <v>15</v>
      </c>
      <c r="R174" s="62">
        <f t="shared" si="17"/>
        <v>1E-3</v>
      </c>
      <c r="S174" s="48">
        <v>0.05</v>
      </c>
      <c r="T174" s="48"/>
      <c r="U174" s="48"/>
      <c r="V174" s="48"/>
    </row>
    <row r="175" spans="2:22" x14ac:dyDescent="0.35">
      <c r="B175" s="1" t="str">
        <f t="shared" si="13"/>
        <v>TCAR_ICE_DST_21</v>
      </c>
      <c r="C175" s="1" t="str">
        <f t="shared" si="13"/>
        <v>TRADST,TRABDL</v>
      </c>
      <c r="D175" s="1" t="str">
        <f t="shared" si="13"/>
        <v>TRAPS,TRAPM,TRAPL</v>
      </c>
      <c r="E175" s="1">
        <f t="shared" si="13"/>
        <v>2019</v>
      </c>
      <c r="F175" s="44">
        <f t="shared" ref="F175:N175" si="19">F96/1000</f>
        <v>0.57280851694001578</v>
      </c>
      <c r="G175" s="44">
        <f t="shared" si="19"/>
        <v>0.57280851694001578</v>
      </c>
      <c r="H175" s="44">
        <f t="shared" si="19"/>
        <v>0.61472133525270012</v>
      </c>
      <c r="I175" s="61">
        <f t="shared" si="19"/>
        <v>21.831587082756254</v>
      </c>
      <c r="J175" s="61">
        <f t="shared" si="19"/>
        <v>21.831587082756254</v>
      </c>
      <c r="K175" s="61">
        <f t="shared" si="19"/>
        <v>21.831587082756254</v>
      </c>
      <c r="L175" s="61">
        <f t="shared" si="19"/>
        <v>1.0915793541378127</v>
      </c>
      <c r="M175" s="61">
        <f t="shared" si="19"/>
        <v>1.0915793541378127</v>
      </c>
      <c r="N175" s="61">
        <f t="shared" si="19"/>
        <v>1.0915793541378127</v>
      </c>
      <c r="O175" s="61">
        <f t="shared" si="15"/>
        <v>20.617000000000001</v>
      </c>
      <c r="P175" s="61">
        <f t="shared" si="17"/>
        <v>1.49</v>
      </c>
      <c r="Q175" s="47">
        <f t="shared" si="17"/>
        <v>15</v>
      </c>
      <c r="R175" s="62">
        <f t="shared" si="17"/>
        <v>1E-3</v>
      </c>
      <c r="S175" s="48"/>
      <c r="T175" s="48">
        <v>0.05</v>
      </c>
      <c r="U175" s="48"/>
      <c r="V175" s="48"/>
    </row>
    <row r="176" spans="2:22" x14ac:dyDescent="0.35">
      <c r="B176" s="1" t="str">
        <f t="shared" si="13"/>
        <v>TCAR_ICE_DF_21</v>
      </c>
      <c r="C176" s="1" t="str">
        <f t="shared" si="13"/>
        <v>TRAGSL,TRACNG</v>
      </c>
      <c r="D176" s="1" t="str">
        <f t="shared" si="13"/>
        <v>TRAPS,TRAPM,TRAPL</v>
      </c>
      <c r="E176" s="1">
        <f t="shared" si="13"/>
        <v>2019</v>
      </c>
      <c r="F176" s="44">
        <f t="shared" ref="F176:N176" si="20">F97/1000</f>
        <v>0.41317922700087906</v>
      </c>
      <c r="G176" s="44">
        <f t="shared" si="20"/>
        <v>0.41317922700087906</v>
      </c>
      <c r="H176" s="44">
        <f t="shared" si="20"/>
        <v>0.44341185336679706</v>
      </c>
      <c r="I176" s="61">
        <f t="shared" si="20"/>
        <v>21.831587082756254</v>
      </c>
      <c r="J176" s="61">
        <f t="shared" si="20"/>
        <v>21.831587082756254</v>
      </c>
      <c r="K176" s="61">
        <f t="shared" si="20"/>
        <v>21.831587082756254</v>
      </c>
      <c r="L176" s="61">
        <f t="shared" si="20"/>
        <v>1.0915793541378127</v>
      </c>
      <c r="M176" s="61">
        <f t="shared" si="20"/>
        <v>1.0915793541378127</v>
      </c>
      <c r="N176" s="61">
        <f t="shared" si="20"/>
        <v>1.0915793541378127</v>
      </c>
      <c r="O176" s="61">
        <f t="shared" si="15"/>
        <v>13.44</v>
      </c>
      <c r="P176" s="61">
        <f t="shared" si="17"/>
        <v>1.49</v>
      </c>
      <c r="Q176" s="47">
        <f t="shared" si="17"/>
        <v>15</v>
      </c>
      <c r="R176" s="62">
        <f t="shared" si="17"/>
        <v>1E-3</v>
      </c>
      <c r="S176" s="48"/>
      <c r="T176" s="48"/>
      <c r="U176" s="48"/>
      <c r="V176" s="48">
        <v>0.5</v>
      </c>
    </row>
    <row r="177" spans="2:22" x14ac:dyDescent="0.35">
      <c r="B177" s="1" t="str">
        <f t="shared" si="13"/>
        <v>TCAR_ICE_BCNG_21</v>
      </c>
      <c r="C177" s="1" t="str">
        <f t="shared" si="13"/>
        <v>TRABNG</v>
      </c>
      <c r="D177" s="1" t="str">
        <f t="shared" si="13"/>
        <v>TRAPS,TRAPM,TRAPL</v>
      </c>
      <c r="E177" s="1">
        <f t="shared" si="13"/>
        <v>2019</v>
      </c>
      <c r="F177" s="44">
        <f t="shared" ref="F177:N177" si="21">F98/1000</f>
        <v>0.41317922700087906</v>
      </c>
      <c r="G177" s="44">
        <f t="shared" si="21"/>
        <v>0.41317922700087906</v>
      </c>
      <c r="H177" s="44">
        <f t="shared" si="21"/>
        <v>0.44341185336679706</v>
      </c>
      <c r="I177" s="61">
        <f t="shared" si="21"/>
        <v>24.631</v>
      </c>
      <c r="J177" s="61">
        <f t="shared" si="21"/>
        <v>24.631</v>
      </c>
      <c r="K177" s="61">
        <f t="shared" si="21"/>
        <v>24.631</v>
      </c>
      <c r="L177" s="61">
        <f t="shared" si="21"/>
        <v>1.2315500000000001</v>
      </c>
      <c r="M177" s="61">
        <f t="shared" si="21"/>
        <v>1.2315500000000001</v>
      </c>
      <c r="N177" s="61">
        <f t="shared" si="21"/>
        <v>1.2315500000000001</v>
      </c>
      <c r="O177" s="61">
        <f t="shared" si="15"/>
        <v>13.44</v>
      </c>
      <c r="P177" s="61">
        <f t="shared" si="17"/>
        <v>1.49</v>
      </c>
      <c r="Q177" s="47">
        <f t="shared" si="17"/>
        <v>15</v>
      </c>
      <c r="R177" s="62">
        <f t="shared" si="17"/>
        <v>1E-3</v>
      </c>
      <c r="S177" s="48"/>
      <c r="T177" s="48"/>
      <c r="U177" s="48"/>
      <c r="V177" s="48"/>
    </row>
    <row r="178" spans="2:22" x14ac:dyDescent="0.35">
      <c r="B178" s="1" t="str">
        <f t="shared" si="13"/>
        <v>TCAR_ICE_E85_21</v>
      </c>
      <c r="C178" s="1" t="str">
        <f t="shared" si="13"/>
        <v>TRAGSL,TRAETH</v>
      </c>
      <c r="D178" s="1" t="str">
        <f t="shared" si="13"/>
        <v>TRAPS,TRAPM,TRAPL</v>
      </c>
      <c r="E178" s="1">
        <f t="shared" si="13"/>
        <v>2019</v>
      </c>
      <c r="F178" s="44">
        <f t="shared" ref="F178:N178" si="22">F99/1000</f>
        <v>0.38903594158617399</v>
      </c>
      <c r="G178" s="44">
        <f t="shared" si="22"/>
        <v>0.38903594158617399</v>
      </c>
      <c r="H178" s="44">
        <f t="shared" si="22"/>
        <v>0.41750198609247946</v>
      </c>
      <c r="I178" s="61">
        <f t="shared" si="22"/>
        <v>20.290144783549959</v>
      </c>
      <c r="J178" s="61">
        <f t="shared" si="22"/>
        <v>20.290144783549959</v>
      </c>
      <c r="K178" s="61">
        <f t="shared" si="22"/>
        <v>20.290144783549959</v>
      </c>
      <c r="L178" s="61">
        <f t="shared" si="22"/>
        <v>1.0145072391774981</v>
      </c>
      <c r="M178" s="61">
        <f t="shared" si="22"/>
        <v>1.0145072391774981</v>
      </c>
      <c r="N178" s="61">
        <f t="shared" si="22"/>
        <v>1.0145072391774981</v>
      </c>
      <c r="O178" s="61">
        <f t="shared" si="15"/>
        <v>13.44</v>
      </c>
      <c r="P178" s="61">
        <f t="shared" si="17"/>
        <v>1.49</v>
      </c>
      <c r="Q178" s="47">
        <f t="shared" si="17"/>
        <v>15</v>
      </c>
      <c r="R178" s="62">
        <f t="shared" si="17"/>
        <v>1E-3</v>
      </c>
      <c r="S178" s="48">
        <v>0.85</v>
      </c>
      <c r="T178" s="48"/>
      <c r="U178" s="48"/>
      <c r="V178" s="48"/>
    </row>
    <row r="179" spans="2:22" x14ac:dyDescent="0.35">
      <c r="B179" s="1" t="str">
        <f t="shared" si="13"/>
        <v>TCAR_ICE_B100_21</v>
      </c>
      <c r="C179" s="1" t="str">
        <f t="shared" si="13"/>
        <v>TRADST,TRABDL</v>
      </c>
      <c r="D179" s="1" t="str">
        <f t="shared" si="13"/>
        <v>TRAPS,TRAPM,TRAPL</v>
      </c>
      <c r="E179" s="1">
        <f t="shared" si="13"/>
        <v>2019</v>
      </c>
      <c r="F179" s="44">
        <f t="shared" ref="F179:N179" si="23">F100/1000</f>
        <v>0.55562426143181531</v>
      </c>
      <c r="G179" s="44">
        <f t="shared" si="23"/>
        <v>0.55562426143181531</v>
      </c>
      <c r="H179" s="44">
        <f t="shared" si="23"/>
        <v>0.59627969519511903</v>
      </c>
      <c r="I179" s="61">
        <f t="shared" si="23"/>
        <v>21.831587082756254</v>
      </c>
      <c r="J179" s="61">
        <f t="shared" si="23"/>
        <v>21.831587082756254</v>
      </c>
      <c r="K179" s="61">
        <f t="shared" si="23"/>
        <v>21.831587082756254</v>
      </c>
      <c r="L179" s="61">
        <f t="shared" si="23"/>
        <v>1.0915793541378127</v>
      </c>
      <c r="M179" s="61">
        <f t="shared" si="23"/>
        <v>1.0915793541378127</v>
      </c>
      <c r="N179" s="61">
        <f t="shared" si="23"/>
        <v>1.0915793541378127</v>
      </c>
      <c r="O179" s="61">
        <f t="shared" si="15"/>
        <v>20.617000000000001</v>
      </c>
      <c r="P179" s="61">
        <f t="shared" si="17"/>
        <v>1.49</v>
      </c>
      <c r="Q179" s="47">
        <f t="shared" si="17"/>
        <v>15</v>
      </c>
      <c r="R179" s="62">
        <f t="shared" si="17"/>
        <v>1E-3</v>
      </c>
      <c r="S179" s="48"/>
      <c r="T179" s="48">
        <v>1</v>
      </c>
      <c r="U179" s="48"/>
      <c r="V179" s="48"/>
    </row>
    <row r="180" spans="2:22" x14ac:dyDescent="0.35">
      <c r="B180" s="1" t="str">
        <f t="shared" si="13"/>
        <v>TCAR_HEV_GSL_21</v>
      </c>
      <c r="C180" s="1" t="str">
        <f t="shared" si="13"/>
        <v>TRAGSL,TRAETH</v>
      </c>
      <c r="D180" s="1" t="str">
        <f t="shared" si="13"/>
        <v>TRAPS,TRAPM,TRAPL</v>
      </c>
      <c r="E180" s="1">
        <f t="shared" si="13"/>
        <v>2019</v>
      </c>
      <c r="F180" s="44">
        <f t="shared" ref="F180:N180" si="24">F101/1000</f>
        <v>0.55576563083739139</v>
      </c>
      <c r="G180" s="44">
        <f t="shared" si="24"/>
        <v>0.55576563083739139</v>
      </c>
      <c r="H180" s="44">
        <f t="shared" si="24"/>
        <v>0.59643140870354205</v>
      </c>
      <c r="I180" s="61">
        <f t="shared" si="24"/>
        <v>23.751999999999999</v>
      </c>
      <c r="J180" s="61">
        <f t="shared" si="24"/>
        <v>23.475999999999999</v>
      </c>
      <c r="K180" s="61">
        <f t="shared" si="24"/>
        <v>22.768999999999998</v>
      </c>
      <c r="L180" s="61">
        <f t="shared" si="24"/>
        <v>1.1876000000000002</v>
      </c>
      <c r="M180" s="61">
        <f t="shared" si="24"/>
        <v>1.1738</v>
      </c>
      <c r="N180" s="61">
        <f t="shared" si="24"/>
        <v>1.13845</v>
      </c>
      <c r="O180" s="61">
        <f t="shared" si="15"/>
        <v>12.82</v>
      </c>
      <c r="P180" s="61">
        <f t="shared" si="17"/>
        <v>1.49</v>
      </c>
      <c r="Q180" s="47">
        <f t="shared" si="17"/>
        <v>15</v>
      </c>
      <c r="R180" s="62">
        <f t="shared" si="17"/>
        <v>1E-3</v>
      </c>
      <c r="S180" s="48">
        <v>0.05</v>
      </c>
      <c r="T180" s="48"/>
      <c r="U180" s="48"/>
      <c r="V180" s="48"/>
    </row>
    <row r="181" spans="2:22" x14ac:dyDescent="0.35">
      <c r="B181" s="1" t="str">
        <f t="shared" si="13"/>
        <v>TCAR_HEV_DST_21</v>
      </c>
      <c r="C181" s="1" t="str">
        <f t="shared" si="13"/>
        <v>TRADST,TRABDL</v>
      </c>
      <c r="D181" s="1" t="str">
        <f t="shared" si="13"/>
        <v>TRAPS,TRAPM,TRAPL</v>
      </c>
      <c r="E181" s="1">
        <f t="shared" si="13"/>
        <v>2019</v>
      </c>
      <c r="F181" s="44">
        <f t="shared" ref="F181:N181" si="25">F102/1000</f>
        <v>0.7191140687029639</v>
      </c>
      <c r="G181" s="44">
        <f t="shared" si="25"/>
        <v>0.7191140687029639</v>
      </c>
      <c r="H181" s="44">
        <f t="shared" si="25"/>
        <v>0.7717321712909857</v>
      </c>
      <c r="I181" s="61">
        <f t="shared" si="25"/>
        <v>25.646000000000001</v>
      </c>
      <c r="J181" s="61">
        <f t="shared" si="25"/>
        <v>25.332000000000001</v>
      </c>
      <c r="K181" s="61">
        <f t="shared" si="25"/>
        <v>24.568999999999999</v>
      </c>
      <c r="L181" s="61">
        <f t="shared" si="25"/>
        <v>1.2823000000000002</v>
      </c>
      <c r="M181" s="61">
        <f t="shared" si="25"/>
        <v>1.2666000000000002</v>
      </c>
      <c r="N181" s="61">
        <f t="shared" si="25"/>
        <v>1.22845</v>
      </c>
      <c r="O181" s="61">
        <f t="shared" si="15"/>
        <v>20.62</v>
      </c>
      <c r="P181" s="61">
        <f t="shared" si="17"/>
        <v>1.49</v>
      </c>
      <c r="Q181" s="47">
        <f t="shared" si="17"/>
        <v>15</v>
      </c>
      <c r="R181" s="62">
        <f t="shared" si="17"/>
        <v>1E-3</v>
      </c>
      <c r="S181" s="48"/>
      <c r="T181" s="48">
        <v>0.05</v>
      </c>
      <c r="U181" s="48"/>
      <c r="V181" s="48"/>
    </row>
    <row r="182" spans="2:22" x14ac:dyDescent="0.35">
      <c r="B182" s="1" t="str">
        <f t="shared" si="13"/>
        <v>TCAR_PHEV10_GSL_21</v>
      </c>
      <c r="C182" s="1" t="str">
        <f t="shared" si="13"/>
        <v>TRAGSL,TRAELC</v>
      </c>
      <c r="D182" s="1" t="str">
        <f t="shared" si="13"/>
        <v>TRAPS,TRAPM,TRAPL</v>
      </c>
      <c r="E182" s="1">
        <f t="shared" si="13"/>
        <v>2019</v>
      </c>
      <c r="F182" s="44">
        <f t="shared" ref="F182:N182" si="26">F103/1000</f>
        <v>0.66746450139399738</v>
      </c>
      <c r="G182" s="44">
        <f t="shared" si="26"/>
        <v>0.71490114421226547</v>
      </c>
      <c r="H182" s="44">
        <f t="shared" si="26"/>
        <v>0.76730227520164618</v>
      </c>
      <c r="I182" s="61">
        <f t="shared" si="26"/>
        <v>30.9495</v>
      </c>
      <c r="J182" s="61">
        <f t="shared" si="26"/>
        <v>26.829000000000001</v>
      </c>
      <c r="K182" s="61">
        <f t="shared" si="26"/>
        <v>25.370999999999999</v>
      </c>
      <c r="L182" s="61">
        <f t="shared" si="26"/>
        <v>1.5474750000000002</v>
      </c>
      <c r="M182" s="61">
        <f t="shared" si="26"/>
        <v>1.34145</v>
      </c>
      <c r="N182" s="61">
        <f t="shared" si="26"/>
        <v>1.2685500000000003</v>
      </c>
      <c r="O182" s="61">
        <f t="shared" si="15"/>
        <v>12.817</v>
      </c>
      <c r="P182" s="61">
        <f t="shared" si="17"/>
        <v>1.49</v>
      </c>
      <c r="Q182" s="47">
        <f t="shared" si="17"/>
        <v>15</v>
      </c>
      <c r="R182" s="62">
        <f t="shared" si="17"/>
        <v>1E-3</v>
      </c>
      <c r="S182" s="48"/>
      <c r="T182" s="48"/>
      <c r="U182" s="48">
        <v>0.1</v>
      </c>
      <c r="V182" s="48"/>
    </row>
    <row r="183" spans="2:22" x14ac:dyDescent="0.35">
      <c r="B183" s="1" t="str">
        <f t="shared" si="13"/>
        <v>TCAR_PHEV20_GSL_21</v>
      </c>
      <c r="C183" s="1" t="str">
        <f t="shared" si="13"/>
        <v>TRAGSL,TRAELC</v>
      </c>
      <c r="D183" s="1" t="str">
        <f t="shared" si="13"/>
        <v>TRAPS,TRAPM,TRAPL</v>
      </c>
      <c r="E183" s="1">
        <f t="shared" si="13"/>
        <v>2019</v>
      </c>
      <c r="F183" s="44">
        <f t="shared" ref="F183:N183" si="27">F104/1000</f>
        <v>0.94004558122126858</v>
      </c>
      <c r="G183" s="44">
        <f t="shared" si="27"/>
        <v>1.0068545371674693</v>
      </c>
      <c r="H183" s="44">
        <f t="shared" si="27"/>
        <v>1.0806553932949277</v>
      </c>
      <c r="I183" s="61">
        <f t="shared" si="27"/>
        <v>30.9495</v>
      </c>
      <c r="J183" s="61">
        <f t="shared" si="27"/>
        <v>26.829000000000001</v>
      </c>
      <c r="K183" s="61">
        <f t="shared" si="27"/>
        <v>25.370999999999999</v>
      </c>
      <c r="L183" s="61">
        <f t="shared" si="27"/>
        <v>1.5474750000000002</v>
      </c>
      <c r="M183" s="61">
        <f t="shared" si="27"/>
        <v>1.34145</v>
      </c>
      <c r="N183" s="61">
        <f t="shared" si="27"/>
        <v>1.2685500000000003</v>
      </c>
      <c r="O183" s="61">
        <f t="shared" si="15"/>
        <v>12.817</v>
      </c>
      <c r="P183" s="61">
        <f t="shared" si="17"/>
        <v>1.49</v>
      </c>
      <c r="Q183" s="47">
        <f t="shared" si="17"/>
        <v>15</v>
      </c>
      <c r="R183" s="62">
        <f t="shared" si="17"/>
        <v>1E-3</v>
      </c>
      <c r="S183" s="48"/>
      <c r="T183" s="48"/>
      <c r="U183" s="48">
        <v>0.3</v>
      </c>
      <c r="V183" s="48"/>
    </row>
    <row r="184" spans="2:22" x14ac:dyDescent="0.35">
      <c r="B184" s="1" t="str">
        <f t="shared" si="13"/>
        <v>TCAR_PHEV40_GSL_21</v>
      </c>
      <c r="C184" s="1" t="str">
        <f t="shared" si="13"/>
        <v>TRAGSL,TRAELC</v>
      </c>
      <c r="D184" s="1" t="str">
        <f t="shared" si="13"/>
        <v>TRAPS,TRAPM,TRAPL</v>
      </c>
      <c r="E184" s="1">
        <f t="shared" si="13"/>
        <v>2019</v>
      </c>
      <c r="F184" s="44">
        <f t="shared" ref="F184:N184" si="28">F105/1000</f>
        <v>1.1256490393255483</v>
      </c>
      <c r="G184" s="44">
        <f t="shared" si="28"/>
        <v>1.205648816550694</v>
      </c>
      <c r="H184" s="44">
        <f t="shared" si="28"/>
        <v>1.2940209811146188</v>
      </c>
      <c r="I184" s="61">
        <f t="shared" si="28"/>
        <v>30.9495</v>
      </c>
      <c r="J184" s="61">
        <f t="shared" si="28"/>
        <v>26.829000000000001</v>
      </c>
      <c r="K184" s="61">
        <f t="shared" si="28"/>
        <v>25.370999999999999</v>
      </c>
      <c r="L184" s="61">
        <f t="shared" si="28"/>
        <v>1.5474750000000002</v>
      </c>
      <c r="M184" s="61">
        <f t="shared" si="28"/>
        <v>1.34145</v>
      </c>
      <c r="N184" s="61">
        <f t="shared" si="28"/>
        <v>1.2685500000000003</v>
      </c>
      <c r="O184" s="61">
        <f t="shared" si="15"/>
        <v>12.817</v>
      </c>
      <c r="P184" s="61">
        <f t="shared" si="17"/>
        <v>1.49</v>
      </c>
      <c r="Q184" s="47">
        <f t="shared" si="17"/>
        <v>15</v>
      </c>
      <c r="R184" s="62">
        <f t="shared" si="17"/>
        <v>1E-3</v>
      </c>
      <c r="S184" s="48"/>
      <c r="T184" s="48"/>
      <c r="U184" s="48">
        <v>0.5</v>
      </c>
      <c r="V184" s="48"/>
    </row>
    <row r="185" spans="2:22" x14ac:dyDescent="0.35">
      <c r="B185" s="1" t="str">
        <f t="shared" si="13"/>
        <v>TCAR_PHEV10_DST_21</v>
      </c>
      <c r="C185" s="1" t="str">
        <f t="shared" si="13"/>
        <v>TRADST,TRAELC</v>
      </c>
      <c r="D185" s="1" t="str">
        <f t="shared" si="13"/>
        <v>TRAPS,TRAPM,TRAPL</v>
      </c>
      <c r="E185" s="1">
        <f t="shared" si="13"/>
        <v>2019</v>
      </c>
      <c r="F185" s="44">
        <f t="shared" ref="F185:N185" si="29">F106/1000</f>
        <v>1.0317522356667617</v>
      </c>
      <c r="G185" s="44">
        <f t="shared" si="29"/>
        <v>1.1050787753974236</v>
      </c>
      <c r="H185" s="44">
        <f t="shared" si="29"/>
        <v>1.1860793139082293</v>
      </c>
      <c r="I185" s="61">
        <f t="shared" si="29"/>
        <v>33.423499999999997</v>
      </c>
      <c r="J185" s="61">
        <f t="shared" si="29"/>
        <v>28.95</v>
      </c>
      <c r="K185" s="61">
        <f t="shared" si="29"/>
        <v>27.376999999999999</v>
      </c>
      <c r="L185" s="61">
        <f t="shared" si="29"/>
        <v>1.6711750000000001</v>
      </c>
      <c r="M185" s="61">
        <f t="shared" si="29"/>
        <v>1.4475</v>
      </c>
      <c r="N185" s="61">
        <f t="shared" si="29"/>
        <v>1.3688500000000001</v>
      </c>
      <c r="O185" s="61">
        <f t="shared" si="15"/>
        <v>20.617000000000001</v>
      </c>
      <c r="P185" s="61">
        <f t="shared" si="17"/>
        <v>1.49</v>
      </c>
      <c r="Q185" s="47">
        <f t="shared" si="17"/>
        <v>15</v>
      </c>
      <c r="R185" s="62">
        <f t="shared" si="17"/>
        <v>1E-3</v>
      </c>
      <c r="S185" s="48"/>
      <c r="T185" s="48"/>
      <c r="U185" s="48">
        <v>0.1</v>
      </c>
      <c r="V185" s="48"/>
    </row>
    <row r="186" spans="2:22" x14ac:dyDescent="0.35">
      <c r="B186" s="1" t="str">
        <f t="shared" si="13"/>
        <v>TCAR_PHEV20_DST_21</v>
      </c>
      <c r="C186" s="1" t="str">
        <f t="shared" si="13"/>
        <v>TRADST,TRAELC</v>
      </c>
      <c r="D186" s="1" t="str">
        <f t="shared" si="13"/>
        <v>TRAPS,TRAPM,TRAPL</v>
      </c>
      <c r="E186" s="1">
        <f t="shared" si="13"/>
        <v>2019</v>
      </c>
      <c r="F186" s="44">
        <f t="shared" ref="F186:N186" si="30">F107/1000</f>
        <v>1.2163400634539354</v>
      </c>
      <c r="G186" s="44">
        <f t="shared" si="30"/>
        <v>1.3027852437071312</v>
      </c>
      <c r="H186" s="44">
        <f t="shared" si="30"/>
        <v>1.3982773558113184</v>
      </c>
      <c r="I186" s="61">
        <f t="shared" si="30"/>
        <v>33.423499999999997</v>
      </c>
      <c r="J186" s="61">
        <f t="shared" si="30"/>
        <v>28.95</v>
      </c>
      <c r="K186" s="61">
        <f t="shared" si="30"/>
        <v>27.376999999999999</v>
      </c>
      <c r="L186" s="61">
        <f t="shared" si="30"/>
        <v>1.6711750000000001</v>
      </c>
      <c r="M186" s="61">
        <f t="shared" si="30"/>
        <v>1.4475</v>
      </c>
      <c r="N186" s="61">
        <f t="shared" si="30"/>
        <v>1.3688500000000001</v>
      </c>
      <c r="O186" s="61">
        <f t="shared" si="15"/>
        <v>20.617000000000001</v>
      </c>
      <c r="P186" s="61">
        <f t="shared" si="17"/>
        <v>1.49</v>
      </c>
      <c r="Q186" s="47">
        <f t="shared" si="17"/>
        <v>15</v>
      </c>
      <c r="R186" s="62">
        <f t="shared" si="17"/>
        <v>1E-3</v>
      </c>
      <c r="S186" s="48"/>
      <c r="T186" s="48"/>
      <c r="U186" s="48">
        <v>0.3</v>
      </c>
      <c r="V186" s="48"/>
    </row>
    <row r="187" spans="2:22" x14ac:dyDescent="0.35">
      <c r="B187" s="1" t="str">
        <f t="shared" si="13"/>
        <v>TCAR_PHEV40_DST_21</v>
      </c>
      <c r="C187" s="1" t="str">
        <f t="shared" si="13"/>
        <v>TRADST,TRAELC</v>
      </c>
      <c r="D187" s="1" t="str">
        <f t="shared" si="13"/>
        <v>TRAPS,TRAPM,TRAPL</v>
      </c>
      <c r="E187" s="1">
        <f t="shared" si="13"/>
        <v>2019</v>
      </c>
      <c r="F187" s="44">
        <f t="shared" ref="F187:N187" si="31">F108/1000</f>
        <v>1.2298935814529692</v>
      </c>
      <c r="G187" s="44">
        <f t="shared" si="31"/>
        <v>1.3173020090262975</v>
      </c>
      <c r="H187" s="44">
        <f t="shared" si="31"/>
        <v>1.4138581772271772</v>
      </c>
      <c r="I187" s="61">
        <f t="shared" si="31"/>
        <v>33.423499999999997</v>
      </c>
      <c r="J187" s="61">
        <f t="shared" si="31"/>
        <v>28.95</v>
      </c>
      <c r="K187" s="61">
        <f t="shared" si="31"/>
        <v>27.376999999999999</v>
      </c>
      <c r="L187" s="61">
        <f t="shared" si="31"/>
        <v>1.6711750000000001</v>
      </c>
      <c r="M187" s="61">
        <f t="shared" si="31"/>
        <v>1.4475</v>
      </c>
      <c r="N187" s="61">
        <f t="shared" si="31"/>
        <v>1.3688500000000001</v>
      </c>
      <c r="O187" s="61">
        <f t="shared" si="15"/>
        <v>20.617000000000001</v>
      </c>
      <c r="P187" s="61">
        <f t="shared" si="17"/>
        <v>1.49</v>
      </c>
      <c r="Q187" s="47">
        <f t="shared" si="17"/>
        <v>15</v>
      </c>
      <c r="R187" s="62">
        <f t="shared" si="17"/>
        <v>1E-3</v>
      </c>
      <c r="S187" s="48"/>
      <c r="T187" s="48"/>
      <c r="U187" s="48">
        <v>0.5</v>
      </c>
      <c r="V187" s="48"/>
    </row>
    <row r="188" spans="2:22" x14ac:dyDescent="0.35">
      <c r="B188" s="1" t="str">
        <f t="shared" si="13"/>
        <v>TCAR_EV100_21</v>
      </c>
      <c r="C188" s="1" t="str">
        <f t="shared" si="13"/>
        <v>TRAELC</v>
      </c>
      <c r="D188" s="1" t="str">
        <f t="shared" si="13"/>
        <v>TRAPS,TRAPM,TRAPL</v>
      </c>
      <c r="E188" s="1">
        <f t="shared" si="13"/>
        <v>2019</v>
      </c>
      <c r="F188" s="44">
        <f t="shared" ref="F188:N188" si="32">F109/1000</f>
        <v>1.6228513192037117</v>
      </c>
      <c r="G188" s="44">
        <f t="shared" si="32"/>
        <v>1.7464971340001851</v>
      </c>
      <c r="H188" s="44">
        <f t="shared" si="32"/>
        <v>1.8856843622815582</v>
      </c>
      <c r="I188" s="61">
        <f t="shared" si="32"/>
        <v>32.970999999999997</v>
      </c>
      <c r="J188" s="61">
        <f t="shared" si="32"/>
        <v>27.581</v>
      </c>
      <c r="K188" s="61">
        <f t="shared" si="32"/>
        <v>24.646000000000001</v>
      </c>
      <c r="L188" s="61">
        <f t="shared" si="32"/>
        <v>1.6485500000000002</v>
      </c>
      <c r="M188" s="61">
        <f t="shared" si="32"/>
        <v>1.3790500000000001</v>
      </c>
      <c r="N188" s="61">
        <f t="shared" si="32"/>
        <v>1.2323000000000002</v>
      </c>
      <c r="O188" s="61">
        <f t="shared" si="15"/>
        <v>13.44</v>
      </c>
      <c r="P188" s="61">
        <f t="shared" si="17"/>
        <v>1.49</v>
      </c>
      <c r="Q188" s="47">
        <f t="shared" si="17"/>
        <v>15</v>
      </c>
      <c r="R188" s="62">
        <f t="shared" si="17"/>
        <v>1E-3</v>
      </c>
      <c r="S188" s="48"/>
      <c r="T188" s="48"/>
      <c r="U188" s="48"/>
      <c r="V188" s="48"/>
    </row>
    <row r="189" spans="2:22" x14ac:dyDescent="0.35">
      <c r="B189" s="1" t="str">
        <f t="shared" si="13"/>
        <v>TCAR_EV150_21</v>
      </c>
      <c r="C189" s="1" t="str">
        <f t="shared" si="13"/>
        <v>TRAELC</v>
      </c>
      <c r="D189" s="1" t="str">
        <f t="shared" si="13"/>
        <v>TRAPS,TRAPM,TRAPL</v>
      </c>
      <c r="E189" s="1">
        <f t="shared" si="13"/>
        <v>2019</v>
      </c>
      <c r="F189" s="44">
        <f t="shared" ref="F189:N189" si="33">F110/1000</f>
        <v>1.6228513192037117</v>
      </c>
      <c r="G189" s="44">
        <f t="shared" si="33"/>
        <v>1.7464971340001851</v>
      </c>
      <c r="H189" s="44">
        <f t="shared" si="33"/>
        <v>1.8856843622815582</v>
      </c>
      <c r="I189" s="61">
        <f t="shared" si="33"/>
        <v>32.970999999999997</v>
      </c>
      <c r="J189" s="61">
        <f t="shared" si="33"/>
        <v>27.581</v>
      </c>
      <c r="K189" s="61">
        <f t="shared" si="33"/>
        <v>24.646000000000001</v>
      </c>
      <c r="L189" s="61">
        <f t="shared" si="33"/>
        <v>1.6485500000000002</v>
      </c>
      <c r="M189" s="61">
        <f t="shared" si="33"/>
        <v>1.3790500000000001</v>
      </c>
      <c r="N189" s="61">
        <f t="shared" si="33"/>
        <v>1.2323000000000002</v>
      </c>
      <c r="O189" s="61">
        <f t="shared" si="15"/>
        <v>13.44</v>
      </c>
      <c r="P189" s="61">
        <f t="shared" si="17"/>
        <v>1.49</v>
      </c>
      <c r="Q189" s="47">
        <f t="shared" si="17"/>
        <v>15</v>
      </c>
      <c r="R189" s="62">
        <f t="shared" si="17"/>
        <v>1E-3</v>
      </c>
      <c r="S189" s="48"/>
      <c r="T189" s="48"/>
      <c r="U189" s="48"/>
      <c r="V189" s="48"/>
    </row>
    <row r="190" spans="2:22" x14ac:dyDescent="0.35">
      <c r="B190" s="1" t="str">
        <f t="shared" si="13"/>
        <v>TCAR_EV250_21</v>
      </c>
      <c r="C190" s="1" t="str">
        <f t="shared" si="13"/>
        <v>TRAELC</v>
      </c>
      <c r="D190" s="1" t="str">
        <f t="shared" si="13"/>
        <v>TRAPS,TRAPM,TRAPL</v>
      </c>
      <c r="E190" s="1">
        <f t="shared" si="13"/>
        <v>2019</v>
      </c>
      <c r="F190" s="44">
        <f t="shared" ref="F190:N190" si="34">F111/1000</f>
        <v>1.6228513192037117</v>
      </c>
      <c r="G190" s="44">
        <f t="shared" si="34"/>
        <v>1.7464971340001851</v>
      </c>
      <c r="H190" s="44">
        <f t="shared" si="34"/>
        <v>1.8856843622815582</v>
      </c>
      <c r="I190" s="61">
        <f t="shared" si="34"/>
        <v>32.970999999999997</v>
      </c>
      <c r="J190" s="61">
        <f t="shared" si="34"/>
        <v>27.581</v>
      </c>
      <c r="K190" s="61">
        <f t="shared" si="34"/>
        <v>24.646000000000001</v>
      </c>
      <c r="L190" s="61">
        <f t="shared" si="34"/>
        <v>1.6485500000000002</v>
      </c>
      <c r="M190" s="61">
        <f t="shared" si="34"/>
        <v>1.3790500000000001</v>
      </c>
      <c r="N190" s="61">
        <f t="shared" si="34"/>
        <v>1.2323000000000002</v>
      </c>
      <c r="O190" s="61">
        <f t="shared" si="15"/>
        <v>13.44</v>
      </c>
      <c r="P190" s="61">
        <f t="shared" si="17"/>
        <v>1.49</v>
      </c>
      <c r="Q190" s="47">
        <f t="shared" si="17"/>
        <v>15</v>
      </c>
      <c r="R190" s="62">
        <f t="shared" si="17"/>
        <v>1E-3</v>
      </c>
      <c r="S190" s="48"/>
      <c r="T190" s="48"/>
      <c r="U190" s="48"/>
      <c r="V190" s="48"/>
    </row>
    <row r="191" spans="2:22" x14ac:dyDescent="0.35">
      <c r="B191" s="1" t="str">
        <f t="shared" si="13"/>
        <v>TCAR_ICE_H2_21</v>
      </c>
      <c r="C191" s="1" t="str">
        <f t="shared" si="13"/>
        <v>TRAH2</v>
      </c>
      <c r="D191" s="1" t="str">
        <f t="shared" si="13"/>
        <v>TRAPS,TRAPM,TRAPL</v>
      </c>
      <c r="E191" s="1">
        <f t="shared" si="13"/>
        <v>2019</v>
      </c>
      <c r="F191" s="44">
        <f t="shared" ref="F191:N191" si="35">F112/1000</f>
        <v>0.66724203897835621</v>
      </c>
      <c r="G191" s="44">
        <f t="shared" si="35"/>
        <v>0.66724203897835621</v>
      </c>
      <c r="H191" s="44">
        <f t="shared" si="35"/>
        <v>0.7160646271962845</v>
      </c>
      <c r="I191" s="61">
        <f t="shared" si="35"/>
        <v>60.819000000000003</v>
      </c>
      <c r="J191" s="61">
        <f t="shared" si="35"/>
        <v>31.184000000000001</v>
      </c>
      <c r="K191" s="61">
        <f t="shared" si="35"/>
        <v>24.795999999999999</v>
      </c>
      <c r="L191" s="61">
        <f t="shared" si="35"/>
        <v>3.0409500000000005</v>
      </c>
      <c r="M191" s="61">
        <f t="shared" si="35"/>
        <v>1.5592000000000001</v>
      </c>
      <c r="N191" s="61">
        <f t="shared" si="35"/>
        <v>1.2398000000000002</v>
      </c>
      <c r="O191" s="61">
        <f t="shared" si="15"/>
        <v>13.44</v>
      </c>
      <c r="P191" s="61">
        <f t="shared" si="17"/>
        <v>1.49</v>
      </c>
      <c r="Q191" s="47">
        <f t="shared" si="17"/>
        <v>15</v>
      </c>
      <c r="R191" s="62">
        <f t="shared" si="17"/>
        <v>1E-3</v>
      </c>
      <c r="S191" s="48"/>
      <c r="T191" s="48"/>
      <c r="U191" s="48"/>
      <c r="V191" s="48"/>
    </row>
    <row r="192" spans="2:22" x14ac:dyDescent="0.35">
      <c r="B192" s="1" t="str">
        <f t="shared" ref="B192:E211" si="36">B113</f>
        <v>TCAR_FCV_H2_21</v>
      </c>
      <c r="C192" s="1" t="str">
        <f t="shared" si="36"/>
        <v>TRAH2</v>
      </c>
      <c r="D192" s="1" t="str">
        <f t="shared" si="36"/>
        <v>TRAPS,TRAPM,TRAPL</v>
      </c>
      <c r="E192" s="1">
        <f t="shared" si="36"/>
        <v>2019</v>
      </c>
      <c r="F192" s="44">
        <f t="shared" ref="F192:N192" si="37">F113/1000</f>
        <v>0.82180053029786837</v>
      </c>
      <c r="G192" s="44">
        <f t="shared" si="37"/>
        <v>0.89793463937178508</v>
      </c>
      <c r="H192" s="44">
        <f t="shared" si="37"/>
        <v>1.0117875960385425</v>
      </c>
      <c r="I192" s="61">
        <f t="shared" si="37"/>
        <v>60.819000000000003</v>
      </c>
      <c r="J192" s="61">
        <f t="shared" si="37"/>
        <v>31.184000000000001</v>
      </c>
      <c r="K192" s="61">
        <f t="shared" si="37"/>
        <v>24.795999999999999</v>
      </c>
      <c r="L192" s="61">
        <f t="shared" si="37"/>
        <v>3.0409500000000005</v>
      </c>
      <c r="M192" s="61">
        <f t="shared" si="37"/>
        <v>1.5592000000000001</v>
      </c>
      <c r="N192" s="61">
        <f t="shared" si="37"/>
        <v>1.2398000000000002</v>
      </c>
      <c r="O192" s="61">
        <f t="shared" si="15"/>
        <v>13.44</v>
      </c>
      <c r="P192" s="61">
        <f t="shared" si="17"/>
        <v>1.49</v>
      </c>
      <c r="Q192" s="47">
        <f t="shared" si="17"/>
        <v>15</v>
      </c>
      <c r="R192" s="62">
        <f t="shared" si="17"/>
        <v>1E-3</v>
      </c>
      <c r="S192" s="48"/>
      <c r="T192" s="48"/>
      <c r="U192" s="48"/>
      <c r="V192" s="48"/>
    </row>
    <row r="193" spans="2:22" x14ac:dyDescent="0.35">
      <c r="B193" s="1" t="str">
        <f t="shared" si="36"/>
        <v>TTAXI_ICE_GSL_31</v>
      </c>
      <c r="C193" s="1" t="str">
        <f t="shared" si="36"/>
        <v>TRAGSL,TRAETH</v>
      </c>
      <c r="D193" s="1" t="str">
        <f t="shared" si="36"/>
        <v>TRAPS,TRAPM,TRAPL</v>
      </c>
      <c r="E193" s="1">
        <f t="shared" si="36"/>
        <v>2019</v>
      </c>
      <c r="F193" s="44">
        <f t="shared" ref="F193:N193" si="38">F114/1000</f>
        <v>0.41317922700087906</v>
      </c>
      <c r="G193" s="44">
        <f t="shared" si="38"/>
        <v>0.41317922700087906</v>
      </c>
      <c r="H193" s="44">
        <f t="shared" si="38"/>
        <v>0.44341185336679706</v>
      </c>
      <c r="I193" s="61">
        <f t="shared" si="38"/>
        <v>20.290144783549959</v>
      </c>
      <c r="J193" s="61">
        <f t="shared" si="38"/>
        <v>20.290144783549959</v>
      </c>
      <c r="K193" s="61">
        <f t="shared" si="38"/>
        <v>20.290144783549959</v>
      </c>
      <c r="L193" s="61">
        <f t="shared" si="38"/>
        <v>1.0145072391774981</v>
      </c>
      <c r="M193" s="61">
        <f t="shared" si="38"/>
        <v>1.0145072391774981</v>
      </c>
      <c r="N193" s="61">
        <f t="shared" si="38"/>
        <v>1.0145072391774981</v>
      </c>
      <c r="O193" s="61">
        <f t="shared" si="15"/>
        <v>35.61</v>
      </c>
      <c r="P193" s="61">
        <f t="shared" ref="P193:R212" si="39">P114</f>
        <v>1.49</v>
      </c>
      <c r="Q193" s="47">
        <f t="shared" si="39"/>
        <v>15</v>
      </c>
      <c r="R193" s="62">
        <f t="shared" si="39"/>
        <v>1E-3</v>
      </c>
      <c r="S193" s="48">
        <v>0.05</v>
      </c>
      <c r="T193" s="48"/>
      <c r="U193" s="48"/>
      <c r="V193" s="48"/>
    </row>
    <row r="194" spans="2:22" x14ac:dyDescent="0.35">
      <c r="B194" s="1" t="str">
        <f t="shared" si="36"/>
        <v>TTAXI_ICE_DST_31</v>
      </c>
      <c r="C194" s="1" t="str">
        <f t="shared" si="36"/>
        <v>TRADST,TRABDL</v>
      </c>
      <c r="D194" s="1" t="str">
        <f t="shared" si="36"/>
        <v>TRAPS,TRAPM,TRAPL</v>
      </c>
      <c r="E194" s="1">
        <f t="shared" si="36"/>
        <v>2019</v>
      </c>
      <c r="F194" s="44">
        <f t="shared" ref="F194:N194" si="40">F115/1000</f>
        <v>0.57280851694001578</v>
      </c>
      <c r="G194" s="44">
        <f t="shared" si="40"/>
        <v>0.57280851694001578</v>
      </c>
      <c r="H194" s="44">
        <f t="shared" si="40"/>
        <v>0.61472133525270012</v>
      </c>
      <c r="I194" s="61">
        <f t="shared" si="40"/>
        <v>21.831587082756254</v>
      </c>
      <c r="J194" s="61">
        <f t="shared" si="40"/>
        <v>21.831587082756254</v>
      </c>
      <c r="K194" s="61">
        <f t="shared" si="40"/>
        <v>21.831587082756254</v>
      </c>
      <c r="L194" s="61">
        <f t="shared" si="40"/>
        <v>1.0915793541378127</v>
      </c>
      <c r="M194" s="61">
        <f t="shared" si="40"/>
        <v>1.0915793541378127</v>
      </c>
      <c r="N194" s="61">
        <f t="shared" si="40"/>
        <v>1.0915793541378127</v>
      </c>
      <c r="O194" s="61">
        <f t="shared" si="15"/>
        <v>39.93</v>
      </c>
      <c r="P194" s="61">
        <f t="shared" si="39"/>
        <v>1.49</v>
      </c>
      <c r="Q194" s="47">
        <f t="shared" si="39"/>
        <v>15</v>
      </c>
      <c r="R194" s="62">
        <f t="shared" si="39"/>
        <v>1E-3</v>
      </c>
      <c r="S194" s="48"/>
      <c r="T194" s="48">
        <v>0.05</v>
      </c>
      <c r="U194" s="48"/>
      <c r="V194" s="48"/>
    </row>
    <row r="195" spans="2:22" x14ac:dyDescent="0.35">
      <c r="B195" s="1" t="str">
        <f t="shared" si="36"/>
        <v>TTAXI_ICE_DF_31</v>
      </c>
      <c r="C195" s="1" t="str">
        <f t="shared" si="36"/>
        <v>TRAGSL,TRACNG</v>
      </c>
      <c r="D195" s="1" t="str">
        <f t="shared" si="36"/>
        <v>TRAPS,TRAPM,TRAPL</v>
      </c>
      <c r="E195" s="1">
        <f t="shared" si="36"/>
        <v>2019</v>
      </c>
      <c r="F195" s="44">
        <f t="shared" ref="F195:N195" si="41">F116/1000</f>
        <v>0.41317922700087906</v>
      </c>
      <c r="G195" s="44">
        <f t="shared" si="41"/>
        <v>0.41317922700087906</v>
      </c>
      <c r="H195" s="44">
        <f t="shared" si="41"/>
        <v>0.44341185336679706</v>
      </c>
      <c r="I195" s="61">
        <f t="shared" si="41"/>
        <v>21.831587082756254</v>
      </c>
      <c r="J195" s="61">
        <f t="shared" si="41"/>
        <v>21.831587082756254</v>
      </c>
      <c r="K195" s="61">
        <f t="shared" si="41"/>
        <v>21.831587082756254</v>
      </c>
      <c r="L195" s="61">
        <f t="shared" si="41"/>
        <v>1.0915793541378127</v>
      </c>
      <c r="M195" s="61">
        <f t="shared" si="41"/>
        <v>1.0915793541378127</v>
      </c>
      <c r="N195" s="61">
        <f t="shared" si="41"/>
        <v>1.0915793541378127</v>
      </c>
      <c r="O195" s="61">
        <f t="shared" si="15"/>
        <v>35.61</v>
      </c>
      <c r="P195" s="61">
        <f t="shared" si="39"/>
        <v>1.49</v>
      </c>
      <c r="Q195" s="47">
        <f t="shared" si="39"/>
        <v>15</v>
      </c>
      <c r="R195" s="62">
        <f t="shared" si="39"/>
        <v>1E-3</v>
      </c>
      <c r="S195" s="48"/>
      <c r="T195" s="48"/>
      <c r="U195" s="48"/>
      <c r="V195" s="48">
        <v>0.5</v>
      </c>
    </row>
    <row r="196" spans="2:22" x14ac:dyDescent="0.35">
      <c r="B196" s="1" t="str">
        <f t="shared" si="36"/>
        <v>TTAXI_ICE_BCNG_31</v>
      </c>
      <c r="C196" s="1" t="str">
        <f t="shared" si="36"/>
        <v>TRABNG</v>
      </c>
      <c r="D196" s="1" t="str">
        <f t="shared" si="36"/>
        <v>TRAPS,TRAPM,TRAPL</v>
      </c>
      <c r="E196" s="1">
        <f t="shared" si="36"/>
        <v>2019</v>
      </c>
      <c r="F196" s="44">
        <f t="shared" ref="F196:N196" si="42">F117/1000</f>
        <v>0.41317922700087906</v>
      </c>
      <c r="G196" s="44">
        <f t="shared" si="42"/>
        <v>0.41317922700087906</v>
      </c>
      <c r="H196" s="44">
        <f t="shared" si="42"/>
        <v>0.44341185336679706</v>
      </c>
      <c r="I196" s="61">
        <f t="shared" si="42"/>
        <v>24.631</v>
      </c>
      <c r="J196" s="61">
        <f t="shared" si="42"/>
        <v>24.631</v>
      </c>
      <c r="K196" s="61">
        <f t="shared" si="42"/>
        <v>24.631</v>
      </c>
      <c r="L196" s="61">
        <f t="shared" si="42"/>
        <v>1.2315500000000001</v>
      </c>
      <c r="M196" s="61">
        <f t="shared" si="42"/>
        <v>1.2315500000000001</v>
      </c>
      <c r="N196" s="61">
        <f t="shared" si="42"/>
        <v>1.2315500000000001</v>
      </c>
      <c r="O196" s="61">
        <f t="shared" si="15"/>
        <v>35.61</v>
      </c>
      <c r="P196" s="61">
        <f t="shared" si="39"/>
        <v>1.49</v>
      </c>
      <c r="Q196" s="47">
        <f t="shared" si="39"/>
        <v>15</v>
      </c>
      <c r="R196" s="62">
        <f t="shared" si="39"/>
        <v>1E-3</v>
      </c>
      <c r="S196" s="48"/>
      <c r="T196" s="48"/>
      <c r="U196" s="48"/>
      <c r="V196" s="48"/>
    </row>
    <row r="197" spans="2:22" x14ac:dyDescent="0.35">
      <c r="B197" s="1" t="str">
        <f t="shared" si="36"/>
        <v>TTAXI_ICE_E85_31</v>
      </c>
      <c r="C197" s="1" t="str">
        <f t="shared" si="36"/>
        <v>TRAGSL,TRAETH</v>
      </c>
      <c r="D197" s="1" t="str">
        <f t="shared" si="36"/>
        <v>TRAPS,TRAPM,TRAPL</v>
      </c>
      <c r="E197" s="1">
        <f t="shared" si="36"/>
        <v>2019</v>
      </c>
      <c r="F197" s="44">
        <f t="shared" ref="F197:N197" si="43">F118/1000</f>
        <v>0.38903594158617399</v>
      </c>
      <c r="G197" s="44">
        <f t="shared" si="43"/>
        <v>0.38903594158617399</v>
      </c>
      <c r="H197" s="44">
        <f t="shared" si="43"/>
        <v>0.41750198609247946</v>
      </c>
      <c r="I197" s="61">
        <f t="shared" si="43"/>
        <v>20.290144783549959</v>
      </c>
      <c r="J197" s="61">
        <f t="shared" si="43"/>
        <v>20.290144783549959</v>
      </c>
      <c r="K197" s="61">
        <f t="shared" si="43"/>
        <v>20.290144783549959</v>
      </c>
      <c r="L197" s="61">
        <f t="shared" si="43"/>
        <v>1.0145072391774981</v>
      </c>
      <c r="M197" s="61">
        <f t="shared" si="43"/>
        <v>1.0145072391774981</v>
      </c>
      <c r="N197" s="61">
        <f t="shared" si="43"/>
        <v>1.0145072391774981</v>
      </c>
      <c r="O197" s="61">
        <f t="shared" si="15"/>
        <v>35.61</v>
      </c>
      <c r="P197" s="61">
        <f t="shared" si="39"/>
        <v>1.49</v>
      </c>
      <c r="Q197" s="47">
        <f t="shared" si="39"/>
        <v>15</v>
      </c>
      <c r="R197" s="62">
        <f t="shared" si="39"/>
        <v>1E-3</v>
      </c>
      <c r="S197" s="48">
        <v>0.85</v>
      </c>
      <c r="T197" s="48"/>
      <c r="U197" s="48"/>
      <c r="V197" s="48"/>
    </row>
    <row r="198" spans="2:22" x14ac:dyDescent="0.35">
      <c r="B198" s="1" t="str">
        <f t="shared" si="36"/>
        <v>TTAXI_ICE_B100_31</v>
      </c>
      <c r="C198" s="1" t="str">
        <f t="shared" si="36"/>
        <v>TRADST,TRABDL</v>
      </c>
      <c r="D198" s="1" t="str">
        <f t="shared" si="36"/>
        <v>TRAPS,TRAPM,TRAPL</v>
      </c>
      <c r="E198" s="1">
        <f t="shared" si="36"/>
        <v>2019</v>
      </c>
      <c r="F198" s="44">
        <f t="shared" ref="F198:N198" si="44">F119/1000</f>
        <v>0.55562426143181531</v>
      </c>
      <c r="G198" s="44">
        <f t="shared" si="44"/>
        <v>0.55562426143181531</v>
      </c>
      <c r="H198" s="44">
        <f t="shared" si="44"/>
        <v>0.59627969519511903</v>
      </c>
      <c r="I198" s="61">
        <f t="shared" si="44"/>
        <v>21.831587082756254</v>
      </c>
      <c r="J198" s="61">
        <f t="shared" si="44"/>
        <v>21.831587082756254</v>
      </c>
      <c r="K198" s="61">
        <f t="shared" si="44"/>
        <v>21.831587082756254</v>
      </c>
      <c r="L198" s="61">
        <f t="shared" si="44"/>
        <v>1.0915793541378127</v>
      </c>
      <c r="M198" s="61">
        <f t="shared" si="44"/>
        <v>1.0915793541378127</v>
      </c>
      <c r="N198" s="61">
        <f t="shared" si="44"/>
        <v>1.0915793541378127</v>
      </c>
      <c r="O198" s="61">
        <f t="shared" si="15"/>
        <v>39.93</v>
      </c>
      <c r="P198" s="61">
        <f t="shared" si="39"/>
        <v>1.49</v>
      </c>
      <c r="Q198" s="47">
        <f t="shared" si="39"/>
        <v>15</v>
      </c>
      <c r="R198" s="62">
        <f t="shared" si="39"/>
        <v>1E-3</v>
      </c>
      <c r="S198" s="48"/>
      <c r="T198" s="48">
        <v>1</v>
      </c>
      <c r="U198" s="48"/>
      <c r="V198" s="48"/>
    </row>
    <row r="199" spans="2:22" x14ac:dyDescent="0.35">
      <c r="B199" s="1" t="str">
        <f t="shared" si="36"/>
        <v>TTAXI_HEV_GSL_31</v>
      </c>
      <c r="C199" s="1" t="str">
        <f t="shared" si="36"/>
        <v>TRAGSL,TRAETH</v>
      </c>
      <c r="D199" s="1" t="str">
        <f t="shared" si="36"/>
        <v>TRAPS,TRAPM,TRAPL</v>
      </c>
      <c r="E199" s="1">
        <f t="shared" si="36"/>
        <v>2019</v>
      </c>
      <c r="F199" s="44">
        <f t="shared" ref="F199:N199" si="45">F120/1000</f>
        <v>0.55576563083739139</v>
      </c>
      <c r="G199" s="44">
        <f t="shared" si="45"/>
        <v>0.55576563083739139</v>
      </c>
      <c r="H199" s="44">
        <f t="shared" si="45"/>
        <v>0.59643140870354205</v>
      </c>
      <c r="I199" s="61">
        <f t="shared" si="45"/>
        <v>23.751999999999999</v>
      </c>
      <c r="J199" s="61">
        <f t="shared" si="45"/>
        <v>23.475999999999999</v>
      </c>
      <c r="K199" s="61">
        <f t="shared" si="45"/>
        <v>22.768999999999998</v>
      </c>
      <c r="L199" s="61">
        <f t="shared" si="45"/>
        <v>1.1876000000000002</v>
      </c>
      <c r="M199" s="61">
        <f t="shared" si="45"/>
        <v>1.1738</v>
      </c>
      <c r="N199" s="61">
        <f t="shared" si="45"/>
        <v>1.13845</v>
      </c>
      <c r="O199" s="61">
        <f t="shared" si="15"/>
        <v>41.21</v>
      </c>
      <c r="P199" s="61">
        <f t="shared" si="39"/>
        <v>1.49</v>
      </c>
      <c r="Q199" s="47">
        <f t="shared" si="39"/>
        <v>15</v>
      </c>
      <c r="R199" s="62">
        <f t="shared" si="39"/>
        <v>1E-3</v>
      </c>
      <c r="S199" s="48">
        <v>0.05</v>
      </c>
      <c r="T199" s="48"/>
      <c r="U199" s="48"/>
      <c r="V199" s="48"/>
    </row>
    <row r="200" spans="2:22" x14ac:dyDescent="0.35">
      <c r="B200" s="1" t="str">
        <f t="shared" si="36"/>
        <v>TTAXI_HEV_DST_31</v>
      </c>
      <c r="C200" s="1" t="str">
        <f t="shared" si="36"/>
        <v>TRADST,TRABDL</v>
      </c>
      <c r="D200" s="1" t="str">
        <f t="shared" si="36"/>
        <v>TRAPS,TRAPM,TRAPL</v>
      </c>
      <c r="E200" s="1">
        <f t="shared" si="36"/>
        <v>2019</v>
      </c>
      <c r="F200" s="44">
        <f t="shared" ref="F200:N200" si="46">F121/1000</f>
        <v>0.7191140687029639</v>
      </c>
      <c r="G200" s="44">
        <f t="shared" si="46"/>
        <v>0.7191140687029639</v>
      </c>
      <c r="H200" s="44">
        <f t="shared" si="46"/>
        <v>0.7717321712909857</v>
      </c>
      <c r="I200" s="61">
        <f t="shared" si="46"/>
        <v>25.646000000000001</v>
      </c>
      <c r="J200" s="61">
        <f t="shared" si="46"/>
        <v>25.332000000000001</v>
      </c>
      <c r="K200" s="61">
        <f t="shared" si="46"/>
        <v>24.568999999999999</v>
      </c>
      <c r="L200" s="61">
        <f t="shared" si="46"/>
        <v>1.2823000000000002</v>
      </c>
      <c r="M200" s="61">
        <f t="shared" si="46"/>
        <v>1.2666000000000002</v>
      </c>
      <c r="N200" s="61">
        <f t="shared" si="46"/>
        <v>1.22845</v>
      </c>
      <c r="O200" s="61">
        <f t="shared" si="15"/>
        <v>41.21</v>
      </c>
      <c r="P200" s="61">
        <f t="shared" si="39"/>
        <v>1.49</v>
      </c>
      <c r="Q200" s="47">
        <f t="shared" si="39"/>
        <v>15</v>
      </c>
      <c r="R200" s="62">
        <f t="shared" si="39"/>
        <v>1E-3</v>
      </c>
      <c r="S200" s="48"/>
      <c r="T200" s="48">
        <v>0.05</v>
      </c>
      <c r="U200" s="48"/>
      <c r="V200" s="48"/>
    </row>
    <row r="201" spans="2:22" x14ac:dyDescent="0.35">
      <c r="B201" s="1" t="str">
        <f t="shared" si="36"/>
        <v>TTAXI_PHEV10_GSL_31</v>
      </c>
      <c r="C201" s="1" t="str">
        <f t="shared" si="36"/>
        <v>TRAGSL,TRAELC</v>
      </c>
      <c r="D201" s="1" t="str">
        <f t="shared" si="36"/>
        <v>TRAPS,TRAPM,TRAPL</v>
      </c>
      <c r="E201" s="1">
        <f t="shared" si="36"/>
        <v>2019</v>
      </c>
      <c r="F201" s="44">
        <f t="shared" ref="F201:N201" si="47">F122/1000</f>
        <v>0.66746450139399738</v>
      </c>
      <c r="G201" s="44">
        <f t="shared" si="47"/>
        <v>0.71490114421226547</v>
      </c>
      <c r="H201" s="44">
        <f t="shared" si="47"/>
        <v>0.76730227520164618</v>
      </c>
      <c r="I201" s="61">
        <f t="shared" si="47"/>
        <v>30.9495</v>
      </c>
      <c r="J201" s="61">
        <f t="shared" si="47"/>
        <v>26.829000000000001</v>
      </c>
      <c r="K201" s="61">
        <f t="shared" si="47"/>
        <v>25.370999999999999</v>
      </c>
      <c r="L201" s="61">
        <f t="shared" si="47"/>
        <v>1.5474750000000002</v>
      </c>
      <c r="M201" s="61">
        <f t="shared" si="47"/>
        <v>1.34145</v>
      </c>
      <c r="N201" s="61">
        <f t="shared" si="47"/>
        <v>1.2685500000000003</v>
      </c>
      <c r="O201" s="61">
        <f t="shared" si="15"/>
        <v>41.21</v>
      </c>
      <c r="P201" s="61">
        <f t="shared" si="39"/>
        <v>1.49</v>
      </c>
      <c r="Q201" s="47">
        <f t="shared" si="39"/>
        <v>15</v>
      </c>
      <c r="R201" s="62">
        <f t="shared" si="39"/>
        <v>1E-3</v>
      </c>
      <c r="S201" s="48"/>
      <c r="T201" s="48"/>
      <c r="U201" s="48">
        <v>0.1</v>
      </c>
      <c r="V201" s="48"/>
    </row>
    <row r="202" spans="2:22" x14ac:dyDescent="0.35">
      <c r="B202" s="1" t="str">
        <f t="shared" si="36"/>
        <v>TTAXI_PHEV20_GSL_31</v>
      </c>
      <c r="C202" s="1" t="str">
        <f t="shared" si="36"/>
        <v>TRAGSL,TRAELC</v>
      </c>
      <c r="D202" s="1" t="str">
        <f t="shared" si="36"/>
        <v>TRAPS,TRAPM,TRAPL</v>
      </c>
      <c r="E202" s="1">
        <f t="shared" si="36"/>
        <v>2019</v>
      </c>
      <c r="F202" s="44">
        <f t="shared" ref="F202:N202" si="48">F123/1000</f>
        <v>0.94004558122126858</v>
      </c>
      <c r="G202" s="44">
        <f t="shared" si="48"/>
        <v>1.0068545371674693</v>
      </c>
      <c r="H202" s="44">
        <f t="shared" si="48"/>
        <v>1.0806553932949277</v>
      </c>
      <c r="I202" s="61">
        <f t="shared" si="48"/>
        <v>30.9495</v>
      </c>
      <c r="J202" s="61">
        <f t="shared" si="48"/>
        <v>26.829000000000001</v>
      </c>
      <c r="K202" s="61">
        <f t="shared" si="48"/>
        <v>25.370999999999999</v>
      </c>
      <c r="L202" s="61">
        <f t="shared" si="48"/>
        <v>1.5474750000000002</v>
      </c>
      <c r="M202" s="61">
        <f t="shared" si="48"/>
        <v>1.34145</v>
      </c>
      <c r="N202" s="61">
        <f t="shared" si="48"/>
        <v>1.2685500000000003</v>
      </c>
      <c r="O202" s="61">
        <f t="shared" si="15"/>
        <v>41.21</v>
      </c>
      <c r="P202" s="61">
        <f t="shared" si="39"/>
        <v>1.49</v>
      </c>
      <c r="Q202" s="47">
        <f t="shared" si="39"/>
        <v>15</v>
      </c>
      <c r="R202" s="62">
        <f t="shared" si="39"/>
        <v>1E-3</v>
      </c>
      <c r="S202" s="48"/>
      <c r="T202" s="48"/>
      <c r="U202" s="48">
        <v>0.3</v>
      </c>
      <c r="V202" s="48"/>
    </row>
    <row r="203" spans="2:22" x14ac:dyDescent="0.35">
      <c r="B203" s="1" t="str">
        <f t="shared" si="36"/>
        <v>TTAXI_PHEV40_GSL_31</v>
      </c>
      <c r="C203" s="1" t="str">
        <f t="shared" si="36"/>
        <v>TRAGSL,TRAELC</v>
      </c>
      <c r="D203" s="1" t="str">
        <f t="shared" si="36"/>
        <v>TRAPS,TRAPM,TRAPL</v>
      </c>
      <c r="E203" s="1">
        <f t="shared" si="36"/>
        <v>2019</v>
      </c>
      <c r="F203" s="44">
        <f t="shared" ref="F203:N203" si="49">F124/1000</f>
        <v>1.1256490393255483</v>
      </c>
      <c r="G203" s="44">
        <f t="shared" si="49"/>
        <v>1.205648816550694</v>
      </c>
      <c r="H203" s="44">
        <f t="shared" si="49"/>
        <v>1.2940209811146188</v>
      </c>
      <c r="I203" s="61">
        <f t="shared" si="49"/>
        <v>30.9495</v>
      </c>
      <c r="J203" s="61">
        <f t="shared" si="49"/>
        <v>26.829000000000001</v>
      </c>
      <c r="K203" s="61">
        <f t="shared" si="49"/>
        <v>25.370999999999999</v>
      </c>
      <c r="L203" s="61">
        <f t="shared" si="49"/>
        <v>1.5474750000000002</v>
      </c>
      <c r="M203" s="61">
        <f t="shared" si="49"/>
        <v>1.34145</v>
      </c>
      <c r="N203" s="61">
        <f t="shared" si="49"/>
        <v>1.2685500000000003</v>
      </c>
      <c r="O203" s="61">
        <f t="shared" si="15"/>
        <v>41.21</v>
      </c>
      <c r="P203" s="61">
        <f t="shared" si="39"/>
        <v>1.49</v>
      </c>
      <c r="Q203" s="47">
        <f t="shared" si="39"/>
        <v>15</v>
      </c>
      <c r="R203" s="62">
        <f t="shared" si="39"/>
        <v>1E-3</v>
      </c>
      <c r="S203" s="48"/>
      <c r="T203" s="48"/>
      <c r="U203" s="48">
        <v>0.5</v>
      </c>
      <c r="V203" s="48"/>
    </row>
    <row r="204" spans="2:22" x14ac:dyDescent="0.35">
      <c r="B204" s="1" t="str">
        <f t="shared" si="36"/>
        <v>TTAXI_PHEV10_DST_31</v>
      </c>
      <c r="C204" s="1" t="str">
        <f t="shared" si="36"/>
        <v>TRADST,TRAELC</v>
      </c>
      <c r="D204" s="1" t="str">
        <f t="shared" si="36"/>
        <v>TRAPS,TRAPM,TRAPL</v>
      </c>
      <c r="E204" s="1">
        <f t="shared" si="36"/>
        <v>2019</v>
      </c>
      <c r="F204" s="44">
        <f t="shared" ref="F204:N204" si="50">F125/1000</f>
        <v>1.0317522356667617</v>
      </c>
      <c r="G204" s="44">
        <f t="shared" si="50"/>
        <v>1.1050787753974236</v>
      </c>
      <c r="H204" s="44">
        <f t="shared" si="50"/>
        <v>1.1860793139082293</v>
      </c>
      <c r="I204" s="61">
        <f t="shared" si="50"/>
        <v>33.423499999999997</v>
      </c>
      <c r="J204" s="61">
        <f t="shared" si="50"/>
        <v>28.95</v>
      </c>
      <c r="K204" s="61">
        <f t="shared" si="50"/>
        <v>27.376999999999999</v>
      </c>
      <c r="L204" s="61">
        <f t="shared" si="50"/>
        <v>1.6711750000000001</v>
      </c>
      <c r="M204" s="61">
        <f t="shared" si="50"/>
        <v>1.4475</v>
      </c>
      <c r="N204" s="61">
        <f t="shared" si="50"/>
        <v>1.3688500000000001</v>
      </c>
      <c r="O204" s="61">
        <f t="shared" ref="O204:O235" si="51">O125</f>
        <v>41.21</v>
      </c>
      <c r="P204" s="61">
        <f t="shared" si="39"/>
        <v>1.49</v>
      </c>
      <c r="Q204" s="47">
        <f t="shared" si="39"/>
        <v>15</v>
      </c>
      <c r="R204" s="62">
        <f t="shared" si="39"/>
        <v>1E-3</v>
      </c>
      <c r="S204" s="48"/>
      <c r="T204" s="48"/>
      <c r="U204" s="48">
        <v>0.1</v>
      </c>
      <c r="V204" s="48"/>
    </row>
    <row r="205" spans="2:22" x14ac:dyDescent="0.35">
      <c r="B205" s="1" t="str">
        <f t="shared" si="36"/>
        <v>TTAXI_PHEV20_DST_31</v>
      </c>
      <c r="C205" s="1" t="str">
        <f t="shared" si="36"/>
        <v>TRADST,TRAELC</v>
      </c>
      <c r="D205" s="1" t="str">
        <f t="shared" si="36"/>
        <v>TRAPS,TRAPM,TRAPL</v>
      </c>
      <c r="E205" s="1">
        <f t="shared" si="36"/>
        <v>2019</v>
      </c>
      <c r="F205" s="44">
        <f t="shared" ref="F205:N205" si="52">F126/1000</f>
        <v>1.2163400634539354</v>
      </c>
      <c r="G205" s="44">
        <f t="shared" si="52"/>
        <v>1.3027852437071312</v>
      </c>
      <c r="H205" s="44">
        <f t="shared" si="52"/>
        <v>1.3982773558113184</v>
      </c>
      <c r="I205" s="61">
        <f t="shared" si="52"/>
        <v>33.423499999999997</v>
      </c>
      <c r="J205" s="61">
        <f t="shared" si="52"/>
        <v>28.95</v>
      </c>
      <c r="K205" s="61">
        <f t="shared" si="52"/>
        <v>27.376999999999999</v>
      </c>
      <c r="L205" s="61">
        <f t="shared" si="52"/>
        <v>1.6711750000000001</v>
      </c>
      <c r="M205" s="61">
        <f t="shared" si="52"/>
        <v>1.4475</v>
      </c>
      <c r="N205" s="61">
        <f t="shared" si="52"/>
        <v>1.3688500000000001</v>
      </c>
      <c r="O205" s="61">
        <f t="shared" si="51"/>
        <v>41.21</v>
      </c>
      <c r="P205" s="61">
        <f t="shared" si="39"/>
        <v>1.49</v>
      </c>
      <c r="Q205" s="47">
        <f t="shared" si="39"/>
        <v>15</v>
      </c>
      <c r="R205" s="62">
        <f t="shared" si="39"/>
        <v>1E-3</v>
      </c>
      <c r="S205" s="48"/>
      <c r="T205" s="48"/>
      <c r="U205" s="48">
        <v>0.3</v>
      </c>
      <c r="V205" s="48"/>
    </row>
    <row r="206" spans="2:22" x14ac:dyDescent="0.35">
      <c r="B206" s="1" t="str">
        <f t="shared" si="36"/>
        <v>TTAXI_PHEV40_DST_31</v>
      </c>
      <c r="C206" s="1" t="str">
        <f t="shared" si="36"/>
        <v>TRADST,TRAELC</v>
      </c>
      <c r="D206" s="1" t="str">
        <f t="shared" si="36"/>
        <v>TRAPS,TRAPM,TRAPL</v>
      </c>
      <c r="E206" s="1">
        <f t="shared" si="36"/>
        <v>2019</v>
      </c>
      <c r="F206" s="44">
        <f t="shared" ref="F206:N206" si="53">F127/1000</f>
        <v>1.2298935814529692</v>
      </c>
      <c r="G206" s="44">
        <f t="shared" si="53"/>
        <v>1.3173020090262975</v>
      </c>
      <c r="H206" s="44">
        <f t="shared" si="53"/>
        <v>1.4138581772271772</v>
      </c>
      <c r="I206" s="61">
        <f t="shared" si="53"/>
        <v>33.423499999999997</v>
      </c>
      <c r="J206" s="61">
        <f t="shared" si="53"/>
        <v>28.95</v>
      </c>
      <c r="K206" s="61">
        <f t="shared" si="53"/>
        <v>27.376999999999999</v>
      </c>
      <c r="L206" s="61">
        <f t="shared" si="53"/>
        <v>1.6711750000000001</v>
      </c>
      <c r="M206" s="61">
        <f t="shared" si="53"/>
        <v>1.4475</v>
      </c>
      <c r="N206" s="61">
        <f t="shared" si="53"/>
        <v>1.3688500000000001</v>
      </c>
      <c r="O206" s="61">
        <f t="shared" si="51"/>
        <v>41.21</v>
      </c>
      <c r="P206" s="61">
        <f t="shared" si="39"/>
        <v>1.49</v>
      </c>
      <c r="Q206" s="47">
        <f t="shared" si="39"/>
        <v>15</v>
      </c>
      <c r="R206" s="62">
        <f t="shared" si="39"/>
        <v>1E-3</v>
      </c>
      <c r="S206" s="48"/>
      <c r="T206" s="48"/>
      <c r="U206" s="48">
        <v>0.5</v>
      </c>
      <c r="V206" s="48"/>
    </row>
    <row r="207" spans="2:22" x14ac:dyDescent="0.35">
      <c r="B207" s="1" t="str">
        <f t="shared" si="36"/>
        <v>TTAXI_EV100_31</v>
      </c>
      <c r="C207" s="1" t="str">
        <f t="shared" si="36"/>
        <v>TRAELC</v>
      </c>
      <c r="D207" s="1" t="str">
        <f t="shared" si="36"/>
        <v>TRAPS,TRAPM,TRAPL</v>
      </c>
      <c r="E207" s="1">
        <f t="shared" si="36"/>
        <v>2019</v>
      </c>
      <c r="F207" s="44">
        <f t="shared" ref="F207:N207" si="54">F128/1000</f>
        <v>1.6228513192037117</v>
      </c>
      <c r="G207" s="44">
        <f t="shared" si="54"/>
        <v>1.7464971340001851</v>
      </c>
      <c r="H207" s="44">
        <f t="shared" si="54"/>
        <v>1.8856843622815582</v>
      </c>
      <c r="I207" s="61">
        <f t="shared" si="54"/>
        <v>32.970999999999997</v>
      </c>
      <c r="J207" s="61">
        <f t="shared" si="54"/>
        <v>27.581</v>
      </c>
      <c r="K207" s="61">
        <f t="shared" si="54"/>
        <v>24.646000000000001</v>
      </c>
      <c r="L207" s="61">
        <f t="shared" si="54"/>
        <v>1.6485500000000002</v>
      </c>
      <c r="M207" s="61">
        <f t="shared" si="54"/>
        <v>1.3790500000000001</v>
      </c>
      <c r="N207" s="61">
        <f t="shared" si="54"/>
        <v>1.2323000000000002</v>
      </c>
      <c r="O207" s="61">
        <f t="shared" si="51"/>
        <v>13.44</v>
      </c>
      <c r="P207" s="61">
        <f t="shared" si="39"/>
        <v>1.49</v>
      </c>
      <c r="Q207" s="47">
        <f t="shared" si="39"/>
        <v>15</v>
      </c>
      <c r="R207" s="62">
        <f t="shared" si="39"/>
        <v>1E-3</v>
      </c>
      <c r="S207" s="48"/>
      <c r="T207" s="48"/>
      <c r="U207" s="48"/>
      <c r="V207" s="48"/>
    </row>
    <row r="208" spans="2:22" x14ac:dyDescent="0.35">
      <c r="B208" s="1" t="str">
        <f t="shared" si="36"/>
        <v>TTAXI_EV150_31</v>
      </c>
      <c r="C208" s="1" t="str">
        <f t="shared" si="36"/>
        <v>TRAELC</v>
      </c>
      <c r="D208" s="1" t="str">
        <f t="shared" si="36"/>
        <v>TRAPS,TRAPM,TRAPL</v>
      </c>
      <c r="E208" s="1">
        <f t="shared" si="36"/>
        <v>2019</v>
      </c>
      <c r="F208" s="44">
        <f t="shared" ref="F208:N208" si="55">F129/1000</f>
        <v>1.6228513192037117</v>
      </c>
      <c r="G208" s="44">
        <f t="shared" si="55"/>
        <v>1.7464971340001851</v>
      </c>
      <c r="H208" s="44">
        <f t="shared" si="55"/>
        <v>1.8856843622815582</v>
      </c>
      <c r="I208" s="61">
        <f t="shared" si="55"/>
        <v>32.970999999999997</v>
      </c>
      <c r="J208" s="61">
        <f t="shared" si="55"/>
        <v>27.581</v>
      </c>
      <c r="K208" s="61">
        <f t="shared" si="55"/>
        <v>24.646000000000001</v>
      </c>
      <c r="L208" s="61">
        <f t="shared" si="55"/>
        <v>1.6485500000000002</v>
      </c>
      <c r="M208" s="61">
        <f t="shared" si="55"/>
        <v>1.3790500000000001</v>
      </c>
      <c r="N208" s="61">
        <f t="shared" si="55"/>
        <v>1.2323000000000002</v>
      </c>
      <c r="O208" s="61">
        <f t="shared" si="51"/>
        <v>13.44</v>
      </c>
      <c r="P208" s="61">
        <f t="shared" si="39"/>
        <v>1.49</v>
      </c>
      <c r="Q208" s="47">
        <f t="shared" si="39"/>
        <v>15</v>
      </c>
      <c r="R208" s="62">
        <f t="shared" si="39"/>
        <v>1E-3</v>
      </c>
      <c r="S208" s="48"/>
      <c r="T208" s="48"/>
      <c r="U208" s="48"/>
      <c r="V208" s="48"/>
    </row>
    <row r="209" spans="2:22" x14ac:dyDescent="0.35">
      <c r="B209" s="1" t="str">
        <f t="shared" si="36"/>
        <v>TTAXI_EV250_31</v>
      </c>
      <c r="C209" s="1" t="str">
        <f t="shared" si="36"/>
        <v>TRAELC</v>
      </c>
      <c r="D209" s="1" t="str">
        <f t="shared" si="36"/>
        <v>TRAPS,TRAPM,TRAPL</v>
      </c>
      <c r="E209" s="1">
        <f t="shared" si="36"/>
        <v>2019</v>
      </c>
      <c r="F209" s="44">
        <f t="shared" ref="F209:N209" si="56">F130/1000</f>
        <v>1.6228513192037117</v>
      </c>
      <c r="G209" s="44">
        <f t="shared" si="56"/>
        <v>1.7464971340001851</v>
      </c>
      <c r="H209" s="44">
        <f t="shared" si="56"/>
        <v>1.8856843622815582</v>
      </c>
      <c r="I209" s="61">
        <f t="shared" si="56"/>
        <v>32.970999999999997</v>
      </c>
      <c r="J209" s="61">
        <f t="shared" si="56"/>
        <v>27.581</v>
      </c>
      <c r="K209" s="61">
        <f t="shared" si="56"/>
        <v>24.646000000000001</v>
      </c>
      <c r="L209" s="61">
        <f t="shared" si="56"/>
        <v>1.6485500000000002</v>
      </c>
      <c r="M209" s="61">
        <f t="shared" si="56"/>
        <v>1.3790500000000001</v>
      </c>
      <c r="N209" s="61">
        <f t="shared" si="56"/>
        <v>1.2323000000000002</v>
      </c>
      <c r="O209" s="61">
        <f t="shared" si="51"/>
        <v>41.21</v>
      </c>
      <c r="P209" s="61">
        <f t="shared" si="39"/>
        <v>1.49</v>
      </c>
      <c r="Q209" s="47">
        <f t="shared" si="39"/>
        <v>15</v>
      </c>
      <c r="R209" s="62">
        <f t="shared" si="39"/>
        <v>1E-3</v>
      </c>
      <c r="S209" s="48"/>
      <c r="T209" s="48"/>
      <c r="U209" s="48"/>
      <c r="V209" s="48"/>
    </row>
    <row r="210" spans="2:22" x14ac:dyDescent="0.35">
      <c r="B210" s="1" t="str">
        <f t="shared" si="36"/>
        <v>TTAXI_ICE_H2_31</v>
      </c>
      <c r="C210" s="1" t="str">
        <f t="shared" si="36"/>
        <v>TRAH2</v>
      </c>
      <c r="D210" s="1" t="str">
        <f t="shared" si="36"/>
        <v>TRAPS,TRAPM,TRAPL</v>
      </c>
      <c r="E210" s="1">
        <f t="shared" si="36"/>
        <v>2019</v>
      </c>
      <c r="F210" s="44">
        <f t="shared" ref="F210:N210" si="57">F131/1000</f>
        <v>0.66724203897835621</v>
      </c>
      <c r="G210" s="44">
        <f t="shared" si="57"/>
        <v>0.66724203897835621</v>
      </c>
      <c r="H210" s="44">
        <f t="shared" si="57"/>
        <v>0.7160646271962845</v>
      </c>
      <c r="I210" s="61">
        <f t="shared" si="57"/>
        <v>60.819000000000003</v>
      </c>
      <c r="J210" s="61">
        <f t="shared" si="57"/>
        <v>31.184000000000001</v>
      </c>
      <c r="K210" s="61">
        <f t="shared" si="57"/>
        <v>24.795999999999999</v>
      </c>
      <c r="L210" s="61">
        <f t="shared" si="57"/>
        <v>3.0409500000000005</v>
      </c>
      <c r="M210" s="61">
        <f t="shared" si="57"/>
        <v>1.5592000000000001</v>
      </c>
      <c r="N210" s="61">
        <f t="shared" si="57"/>
        <v>1.2398000000000002</v>
      </c>
      <c r="O210" s="61">
        <f t="shared" si="51"/>
        <v>35.61</v>
      </c>
      <c r="P210" s="61">
        <f t="shared" si="39"/>
        <v>1.49</v>
      </c>
      <c r="Q210" s="47">
        <f t="shared" si="39"/>
        <v>15</v>
      </c>
      <c r="R210" s="62">
        <f t="shared" si="39"/>
        <v>1E-3</v>
      </c>
      <c r="S210" s="48"/>
      <c r="T210" s="48"/>
      <c r="U210" s="48"/>
      <c r="V210" s="48"/>
    </row>
    <row r="211" spans="2:22" x14ac:dyDescent="0.35">
      <c r="B211" s="1" t="str">
        <f t="shared" si="36"/>
        <v>TTAXI_FCV_H2_31</v>
      </c>
      <c r="C211" s="1" t="str">
        <f t="shared" si="36"/>
        <v>TRAH2</v>
      </c>
      <c r="D211" s="1" t="str">
        <f t="shared" si="36"/>
        <v>TRAPS,TRAPM,TRAPL</v>
      </c>
      <c r="E211" s="1">
        <f t="shared" si="36"/>
        <v>2019</v>
      </c>
      <c r="F211" s="44">
        <f t="shared" ref="F211:N211" si="58">F132/1000</f>
        <v>0.82180053029786837</v>
      </c>
      <c r="G211" s="44">
        <f t="shared" si="58"/>
        <v>0.89793463937178508</v>
      </c>
      <c r="H211" s="44">
        <f t="shared" si="58"/>
        <v>1.0117875960385425</v>
      </c>
      <c r="I211" s="61">
        <f t="shared" si="58"/>
        <v>60.819000000000003</v>
      </c>
      <c r="J211" s="61">
        <f t="shared" si="58"/>
        <v>31.184000000000001</v>
      </c>
      <c r="K211" s="61">
        <f t="shared" si="58"/>
        <v>24.795999999999999</v>
      </c>
      <c r="L211" s="61">
        <f t="shared" si="58"/>
        <v>3.0409500000000005</v>
      </c>
      <c r="M211" s="61">
        <f t="shared" si="58"/>
        <v>1.5592000000000001</v>
      </c>
      <c r="N211" s="61">
        <f t="shared" si="58"/>
        <v>1.2398000000000002</v>
      </c>
      <c r="O211" s="61">
        <f t="shared" si="51"/>
        <v>35.61</v>
      </c>
      <c r="P211" s="61">
        <f t="shared" si="39"/>
        <v>1.49</v>
      </c>
      <c r="Q211" s="47">
        <f t="shared" si="39"/>
        <v>15</v>
      </c>
      <c r="R211" s="62">
        <f t="shared" si="39"/>
        <v>1E-3</v>
      </c>
      <c r="S211" s="48"/>
      <c r="T211" s="48"/>
      <c r="U211" s="48"/>
      <c r="V211" s="48"/>
    </row>
    <row r="212" spans="2:22" x14ac:dyDescent="0.35">
      <c r="B212" s="1" t="str">
        <f t="shared" ref="B212:E231" si="59">B133</f>
        <v>TBUS_ICE_DST_41</v>
      </c>
      <c r="C212" s="1" t="str">
        <f t="shared" si="59"/>
        <v>TRADST,TRABDL</v>
      </c>
      <c r="D212" s="1" t="str">
        <f t="shared" si="59"/>
        <v>TRAPS,TRAPM,TRAPL</v>
      </c>
      <c r="E212" s="1">
        <f t="shared" si="59"/>
        <v>2019</v>
      </c>
      <c r="F212" s="44">
        <f t="shared" ref="F212:N212" si="60">F133/1000</f>
        <v>0.10615946270319708</v>
      </c>
      <c r="G212" s="44">
        <f t="shared" si="60"/>
        <v>0.10615946270319708</v>
      </c>
      <c r="H212" s="44">
        <f t="shared" si="60"/>
        <v>0.11392722826684568</v>
      </c>
      <c r="I212" s="61">
        <f t="shared" si="60"/>
        <v>109.959</v>
      </c>
      <c r="J212" s="61">
        <f t="shared" si="60"/>
        <v>113.565</v>
      </c>
      <c r="K212" s="61">
        <f t="shared" si="60"/>
        <v>113.565</v>
      </c>
      <c r="L212" s="61">
        <f t="shared" si="60"/>
        <v>5.4979500000000003</v>
      </c>
      <c r="M212" s="61">
        <f t="shared" si="60"/>
        <v>5.6782500000000002</v>
      </c>
      <c r="N212" s="61">
        <f t="shared" si="60"/>
        <v>5.6782500000000002</v>
      </c>
      <c r="O212" s="61">
        <f t="shared" si="51"/>
        <v>36.094999999999999</v>
      </c>
      <c r="P212" s="61">
        <f t="shared" si="39"/>
        <v>27.25</v>
      </c>
      <c r="Q212" s="47">
        <f t="shared" si="39"/>
        <v>15</v>
      </c>
      <c r="R212" s="62">
        <f t="shared" si="39"/>
        <v>1E-3</v>
      </c>
      <c r="S212" s="48"/>
      <c r="T212" s="48">
        <v>0.05</v>
      </c>
      <c r="U212" s="48"/>
      <c r="V212" s="48"/>
    </row>
    <row r="213" spans="2:22" x14ac:dyDescent="0.35">
      <c r="B213" s="1" t="str">
        <f t="shared" si="59"/>
        <v>TBUS_ICE_B100_41</v>
      </c>
      <c r="C213" s="1" t="str">
        <f t="shared" si="59"/>
        <v>TRADST,TRABDL</v>
      </c>
      <c r="D213" s="1" t="str">
        <f t="shared" si="59"/>
        <v>TRAPS,TRAPM,TRAPL</v>
      </c>
      <c r="E213" s="1">
        <f t="shared" si="59"/>
        <v>2019</v>
      </c>
      <c r="F213" s="44">
        <f t="shared" ref="F213:N213" si="61">F134/1000</f>
        <v>0.10615946270319708</v>
      </c>
      <c r="G213" s="44">
        <f t="shared" si="61"/>
        <v>0.10615946270319708</v>
      </c>
      <c r="H213" s="44">
        <f t="shared" si="61"/>
        <v>0.11392722826684568</v>
      </c>
      <c r="I213" s="61">
        <f t="shared" si="61"/>
        <v>109.959</v>
      </c>
      <c r="J213" s="61">
        <f t="shared" si="61"/>
        <v>113.565</v>
      </c>
      <c r="K213" s="61">
        <f t="shared" si="61"/>
        <v>113.565</v>
      </c>
      <c r="L213" s="61">
        <f t="shared" si="61"/>
        <v>5.4979500000000003</v>
      </c>
      <c r="M213" s="61">
        <f t="shared" si="61"/>
        <v>5.6782500000000002</v>
      </c>
      <c r="N213" s="61">
        <f t="shared" si="61"/>
        <v>5.6782500000000002</v>
      </c>
      <c r="O213" s="61">
        <f t="shared" si="51"/>
        <v>36.094999999999999</v>
      </c>
      <c r="P213" s="61">
        <f t="shared" ref="P213:R232" si="62">P134</f>
        <v>27.25</v>
      </c>
      <c r="Q213" s="47">
        <f t="shared" si="62"/>
        <v>15</v>
      </c>
      <c r="R213" s="62">
        <f t="shared" si="62"/>
        <v>1E-3</v>
      </c>
      <c r="S213" s="48"/>
      <c r="T213" s="48">
        <v>1</v>
      </c>
      <c r="U213" s="48"/>
      <c r="V213" s="48"/>
    </row>
    <row r="214" spans="2:22" x14ac:dyDescent="0.35">
      <c r="B214" s="1" t="str">
        <f t="shared" si="59"/>
        <v>TBUS_ICE_BCNG_41</v>
      </c>
      <c r="C214" s="1" t="str">
        <f t="shared" si="59"/>
        <v>TRABNG</v>
      </c>
      <c r="D214" s="1" t="str">
        <f t="shared" si="59"/>
        <v>TRAPS,TRAPM,TRAPL</v>
      </c>
      <c r="E214" s="1">
        <f t="shared" si="59"/>
        <v>2019</v>
      </c>
      <c r="F214" s="44">
        <f t="shared" ref="F214:N214" si="63">F135/1000</f>
        <v>0.10085148956803722</v>
      </c>
      <c r="G214" s="44">
        <f t="shared" si="63"/>
        <v>0.10085148956803722</v>
      </c>
      <c r="H214" s="44">
        <f t="shared" si="63"/>
        <v>0.10823086685350339</v>
      </c>
      <c r="I214" s="61">
        <f t="shared" si="63"/>
        <v>109.959</v>
      </c>
      <c r="J214" s="61">
        <f t="shared" si="63"/>
        <v>113.565</v>
      </c>
      <c r="K214" s="61">
        <f t="shared" si="63"/>
        <v>113.565</v>
      </c>
      <c r="L214" s="61">
        <f t="shared" si="63"/>
        <v>5.4979500000000003</v>
      </c>
      <c r="M214" s="61">
        <f t="shared" si="63"/>
        <v>5.6782500000000002</v>
      </c>
      <c r="N214" s="61">
        <f t="shared" si="63"/>
        <v>5.6782500000000002</v>
      </c>
      <c r="O214" s="61">
        <f t="shared" si="51"/>
        <v>36.094999999999999</v>
      </c>
      <c r="P214" s="61">
        <f t="shared" si="62"/>
        <v>27.25</v>
      </c>
      <c r="Q214" s="47">
        <f t="shared" si="62"/>
        <v>15</v>
      </c>
      <c r="R214" s="62">
        <f t="shared" si="62"/>
        <v>1E-3</v>
      </c>
      <c r="S214" s="48"/>
      <c r="T214" s="48"/>
      <c r="U214" s="48"/>
      <c r="V214" s="48"/>
    </row>
    <row r="215" spans="2:22" x14ac:dyDescent="0.35">
      <c r="B215" s="1" t="str">
        <f t="shared" si="59"/>
        <v>TBUS_BEV_ELE_41</v>
      </c>
      <c r="C215" s="1" t="str">
        <f t="shared" si="59"/>
        <v>TRAELC</v>
      </c>
      <c r="D215" s="1" t="str">
        <f t="shared" si="59"/>
        <v>TRAPS,TRAPM,TRAPL</v>
      </c>
      <c r="E215" s="1">
        <f t="shared" si="59"/>
        <v>2019</v>
      </c>
      <c r="F215" s="44">
        <f t="shared" ref="F215:N215" si="64">F136/1000</f>
        <v>0.33656203588640399</v>
      </c>
      <c r="G215" s="44">
        <f t="shared" si="64"/>
        <v>0.36220485766822502</v>
      </c>
      <c r="H215" s="44">
        <f t="shared" si="64"/>
        <v>0.391070802666039</v>
      </c>
      <c r="I215" s="61">
        <f t="shared" si="64"/>
        <v>397.21899999999999</v>
      </c>
      <c r="J215" s="61">
        <f t="shared" si="64"/>
        <v>180</v>
      </c>
      <c r="K215" s="61">
        <f t="shared" si="64"/>
        <v>130</v>
      </c>
      <c r="L215" s="61">
        <f t="shared" si="64"/>
        <v>19.860949999999999</v>
      </c>
      <c r="M215" s="61">
        <f t="shared" si="64"/>
        <v>9</v>
      </c>
      <c r="N215" s="61">
        <f t="shared" si="64"/>
        <v>6.5</v>
      </c>
      <c r="O215" s="61">
        <f t="shared" si="51"/>
        <v>36.094999999999999</v>
      </c>
      <c r="P215" s="61">
        <f t="shared" si="62"/>
        <v>27.25</v>
      </c>
      <c r="Q215" s="47">
        <f t="shared" si="62"/>
        <v>15</v>
      </c>
      <c r="R215" s="62">
        <f t="shared" si="62"/>
        <v>1E-3</v>
      </c>
      <c r="S215" s="48"/>
      <c r="T215" s="48"/>
      <c r="U215" s="48"/>
      <c r="V215" s="48"/>
    </row>
    <row r="216" spans="2:22" x14ac:dyDescent="0.35">
      <c r="B216" s="1" t="str">
        <f t="shared" si="59"/>
        <v>TBUS_FCV_H2_41</v>
      </c>
      <c r="C216" s="1" t="str">
        <f t="shared" si="59"/>
        <v>TRAH2</v>
      </c>
      <c r="D216" s="1" t="str">
        <f t="shared" si="59"/>
        <v>TRAPS,TRAPM,TRAPL</v>
      </c>
      <c r="E216" s="1">
        <f t="shared" si="59"/>
        <v>2019</v>
      </c>
      <c r="F216" s="44">
        <f t="shared" ref="F216:N216" si="65">F137/1000</f>
        <v>0.19205070620555917</v>
      </c>
      <c r="G216" s="44">
        <f t="shared" si="65"/>
        <v>0.20984286972324045</v>
      </c>
      <c r="H216" s="44">
        <f t="shared" si="65"/>
        <v>0.23644974076470388</v>
      </c>
      <c r="I216" s="61">
        <f t="shared" si="65"/>
        <v>397.21899999999999</v>
      </c>
      <c r="J216" s="61">
        <f t="shared" si="65"/>
        <v>308.37599999999998</v>
      </c>
      <c r="K216" s="61">
        <f t="shared" si="65"/>
        <v>130.68899999999999</v>
      </c>
      <c r="L216" s="61">
        <f t="shared" si="65"/>
        <v>19.860949999999999</v>
      </c>
      <c r="M216" s="61">
        <f t="shared" si="65"/>
        <v>15.418800000000001</v>
      </c>
      <c r="N216" s="61">
        <f t="shared" si="65"/>
        <v>6.5344500000000005</v>
      </c>
      <c r="O216" s="61">
        <f t="shared" si="51"/>
        <v>36.094999999999999</v>
      </c>
      <c r="P216" s="61">
        <f t="shared" si="62"/>
        <v>27.25</v>
      </c>
      <c r="Q216" s="47">
        <f t="shared" si="62"/>
        <v>15</v>
      </c>
      <c r="R216" s="62">
        <f t="shared" si="62"/>
        <v>1E-3</v>
      </c>
      <c r="S216" s="48"/>
      <c r="T216" s="48"/>
      <c r="U216" s="48"/>
      <c r="V216" s="48"/>
    </row>
    <row r="217" spans="2:22" ht="15" customHeight="1" x14ac:dyDescent="0.35">
      <c r="B217" s="1" t="str">
        <f t="shared" si="59"/>
        <v>TLRAIL_ELC_51</v>
      </c>
      <c r="C217" s="1" t="str">
        <f t="shared" si="59"/>
        <v>TRAELC</v>
      </c>
      <c r="D217" s="1" t="str">
        <f t="shared" si="59"/>
        <v>TRAPS,TRAPM</v>
      </c>
      <c r="E217" s="1">
        <f t="shared" si="59"/>
        <v>2019</v>
      </c>
      <c r="F217" s="44">
        <f t="shared" ref="F217:N217" si="66">F138/1000</f>
        <v>2.06E-2</v>
      </c>
      <c r="G217" s="44">
        <f t="shared" si="66"/>
        <v>2.06E-2</v>
      </c>
      <c r="H217" s="44">
        <f t="shared" si="66"/>
        <v>2.06E-2</v>
      </c>
      <c r="I217" s="61">
        <f t="shared" si="66"/>
        <v>231.58335558726841</v>
      </c>
      <c r="J217" s="61">
        <f t="shared" si="66"/>
        <v>231.58335558726841</v>
      </c>
      <c r="K217" s="61">
        <f t="shared" si="66"/>
        <v>231.58335558726841</v>
      </c>
      <c r="L217" s="61">
        <f t="shared" si="66"/>
        <v>11.579167779363422</v>
      </c>
      <c r="M217" s="61">
        <f t="shared" si="66"/>
        <v>11.579167779363422</v>
      </c>
      <c r="N217" s="61">
        <f t="shared" si="66"/>
        <v>11.579167779363422</v>
      </c>
      <c r="O217" s="61">
        <f t="shared" si="51"/>
        <v>55.691000000000003</v>
      </c>
      <c r="P217" s="61">
        <f t="shared" si="62"/>
        <v>78.019401157895544</v>
      </c>
      <c r="Q217" s="47">
        <f t="shared" si="62"/>
        <v>15</v>
      </c>
      <c r="R217" s="62">
        <f t="shared" si="62"/>
        <v>1E-3</v>
      </c>
      <c r="S217" s="48"/>
      <c r="T217" s="48"/>
      <c r="U217" s="48"/>
      <c r="V217" s="48"/>
    </row>
    <row r="218" spans="2:22" x14ac:dyDescent="0.35">
      <c r="B218" s="1" t="str">
        <f t="shared" si="59"/>
        <v>THRAIL_ELC_51</v>
      </c>
      <c r="C218" s="1" t="str">
        <f t="shared" si="59"/>
        <v>TRAELC</v>
      </c>
      <c r="D218" s="1" t="str">
        <f t="shared" si="59"/>
        <v>TRAPL</v>
      </c>
      <c r="E218" s="1">
        <f t="shared" si="59"/>
        <v>2019</v>
      </c>
      <c r="F218" s="44">
        <f t="shared" ref="F218:N218" si="67">F139/1000</f>
        <v>2.06E-2</v>
      </c>
      <c r="G218" s="44">
        <f t="shared" si="67"/>
        <v>2.06E-2</v>
      </c>
      <c r="H218" s="44">
        <f t="shared" si="67"/>
        <v>2.06E-2</v>
      </c>
      <c r="I218" s="61">
        <f t="shared" si="67"/>
        <v>935.5223742338045</v>
      </c>
      <c r="J218" s="61">
        <f t="shared" si="67"/>
        <v>935.5223742338045</v>
      </c>
      <c r="K218" s="61">
        <f t="shared" si="67"/>
        <v>935.5223742338045</v>
      </c>
      <c r="L218" s="61">
        <f t="shared" si="67"/>
        <v>46.776118711690231</v>
      </c>
      <c r="M218" s="61">
        <f t="shared" si="67"/>
        <v>46.776118711690231</v>
      </c>
      <c r="N218" s="61">
        <f t="shared" si="67"/>
        <v>46.776118711690231</v>
      </c>
      <c r="O218" s="61">
        <f t="shared" si="51"/>
        <v>158.476</v>
      </c>
      <c r="P218" s="61">
        <f t="shared" si="62"/>
        <v>78.019401157895544</v>
      </c>
      <c r="Q218" s="47">
        <f t="shared" si="62"/>
        <v>15</v>
      </c>
      <c r="R218" s="62">
        <f t="shared" si="62"/>
        <v>1E-3</v>
      </c>
      <c r="S218" s="48"/>
      <c r="T218" s="48"/>
      <c r="U218" s="48"/>
      <c r="V218" s="48"/>
    </row>
    <row r="219" spans="2:22" x14ac:dyDescent="0.35">
      <c r="B219" s="1" t="str">
        <f t="shared" si="59"/>
        <v>THRAIL_DST_51</v>
      </c>
      <c r="C219" s="1" t="str">
        <f t="shared" si="59"/>
        <v>TRADST</v>
      </c>
      <c r="D219" s="1" t="str">
        <f t="shared" si="59"/>
        <v>TRAPL</v>
      </c>
      <c r="E219" s="1">
        <f t="shared" si="59"/>
        <v>2019</v>
      </c>
      <c r="F219" s="44">
        <f>F140/1000</f>
        <v>7.7000000000000002E-3</v>
      </c>
      <c r="G219" s="44">
        <f t="shared" ref="G219:N219" si="68">G140/1000</f>
        <v>7.7000000000000002E-3</v>
      </c>
      <c r="H219" s="44">
        <f t="shared" si="68"/>
        <v>7.7000000000000002E-3</v>
      </c>
      <c r="I219" s="61">
        <f t="shared" si="68"/>
        <v>989.2715097553122</v>
      </c>
      <c r="J219" s="61">
        <f t="shared" si="68"/>
        <v>989.2715097553122</v>
      </c>
      <c r="K219" s="61">
        <f t="shared" si="68"/>
        <v>989.2715097553122</v>
      </c>
      <c r="L219" s="61">
        <f t="shared" si="68"/>
        <v>49.463575487765617</v>
      </c>
      <c r="M219" s="61">
        <f t="shared" si="68"/>
        <v>49.463575487765617</v>
      </c>
      <c r="N219" s="61">
        <f t="shared" si="68"/>
        <v>49.463575487765617</v>
      </c>
      <c r="O219" s="61">
        <f t="shared" si="51"/>
        <v>73.884</v>
      </c>
      <c r="P219" s="61">
        <f t="shared" si="62"/>
        <v>120</v>
      </c>
      <c r="Q219" s="47">
        <f t="shared" si="62"/>
        <v>15</v>
      </c>
      <c r="R219" s="62">
        <f t="shared" si="62"/>
        <v>1E-3</v>
      </c>
      <c r="S219" s="48"/>
      <c r="T219" s="48"/>
      <c r="U219" s="48"/>
      <c r="V219" s="48"/>
    </row>
    <row r="220" spans="2:22" x14ac:dyDescent="0.35">
      <c r="B220" s="1" t="str">
        <f t="shared" si="59"/>
        <v>TFLGV_ICE_GSL_61</v>
      </c>
      <c r="C220" s="1" t="str">
        <f t="shared" si="59"/>
        <v>TRAGSL,TRAETH</v>
      </c>
      <c r="D220" s="1" t="str">
        <f t="shared" si="59"/>
        <v>TFGV</v>
      </c>
      <c r="E220" s="1">
        <f t="shared" si="59"/>
        <v>2019</v>
      </c>
      <c r="F220" s="44">
        <f t="shared" ref="F220:H220" si="69">F141/1000</f>
        <v>0.2789926277445503</v>
      </c>
      <c r="G220" s="44">
        <f t="shared" si="69"/>
        <v>0.2789926277445503</v>
      </c>
      <c r="H220" s="44">
        <f t="shared" si="69"/>
        <v>0.29940672245756628</v>
      </c>
      <c r="I220" s="61">
        <f t="shared" ref="I220:N220" si="70">I141/1000</f>
        <v>9.5765005696129197</v>
      </c>
      <c r="J220" s="61">
        <f t="shared" si="70"/>
        <v>9.7582754878242248</v>
      </c>
      <c r="K220" s="61">
        <f t="shared" si="70"/>
        <v>9.7582754878242248</v>
      </c>
      <c r="L220" s="61">
        <f t="shared" si="70"/>
        <v>0.47882502848064601</v>
      </c>
      <c r="M220" s="61">
        <f t="shared" si="70"/>
        <v>0.48791377439121131</v>
      </c>
      <c r="N220" s="61">
        <f t="shared" si="70"/>
        <v>0.48791377439121131</v>
      </c>
      <c r="O220" s="61">
        <f t="shared" si="51"/>
        <v>22.277000000000001</v>
      </c>
      <c r="P220" s="61">
        <f t="shared" si="62"/>
        <v>1.4620453681409198</v>
      </c>
      <c r="Q220" s="47">
        <f t="shared" si="62"/>
        <v>15</v>
      </c>
      <c r="R220" s="62">
        <f t="shared" si="62"/>
        <v>1E-3</v>
      </c>
      <c r="S220" s="48">
        <v>0.05</v>
      </c>
      <c r="T220" s="48"/>
      <c r="U220" s="48"/>
      <c r="V220" s="48"/>
    </row>
    <row r="221" spans="2:22" x14ac:dyDescent="0.35">
      <c r="B221" s="1" t="str">
        <f t="shared" si="59"/>
        <v>TFLGV_ICE_DST_61</v>
      </c>
      <c r="C221" s="1" t="str">
        <f t="shared" si="59"/>
        <v>TRADST,TRABDL</v>
      </c>
      <c r="D221" s="1" t="str">
        <f t="shared" si="59"/>
        <v>TFGV</v>
      </c>
      <c r="E221" s="1">
        <f t="shared" si="59"/>
        <v>2019</v>
      </c>
      <c r="F221" s="44">
        <f t="shared" ref="F221:H221" si="71">F142/1000</f>
        <v>0.32958068295525367</v>
      </c>
      <c r="G221" s="44">
        <f t="shared" si="71"/>
        <v>0.32958068295525367</v>
      </c>
      <c r="H221" s="44">
        <f t="shared" si="71"/>
        <v>0.35369634268368688</v>
      </c>
      <c r="I221" s="61">
        <f t="shared" ref="I221:N221" si="72">I142/1000</f>
        <v>10.096922826294074</v>
      </c>
      <c r="J221" s="61">
        <f t="shared" si="72"/>
        <v>10.351034840162802</v>
      </c>
      <c r="K221" s="61">
        <f t="shared" si="72"/>
        <v>10.351034840162802</v>
      </c>
      <c r="L221" s="61">
        <f t="shared" si="72"/>
        <v>0.50484614131470373</v>
      </c>
      <c r="M221" s="61">
        <f t="shared" si="72"/>
        <v>0.51755174200814014</v>
      </c>
      <c r="N221" s="61">
        <f t="shared" si="72"/>
        <v>0.51755174200814014</v>
      </c>
      <c r="O221" s="61">
        <f t="shared" si="51"/>
        <v>22.277000000000001</v>
      </c>
      <c r="P221" s="61">
        <f t="shared" si="62"/>
        <v>1.4620453681409198</v>
      </c>
      <c r="Q221" s="47">
        <f t="shared" si="62"/>
        <v>15</v>
      </c>
      <c r="R221" s="62">
        <f t="shared" si="62"/>
        <v>1E-3</v>
      </c>
      <c r="S221" s="48"/>
      <c r="T221" s="48">
        <v>0.05</v>
      </c>
      <c r="U221" s="48"/>
      <c r="V221" s="48"/>
    </row>
    <row r="222" spans="2:22" x14ac:dyDescent="0.35">
      <c r="B222" s="1" t="str">
        <f t="shared" si="59"/>
        <v>TFLGV_HEV_GSL_61</v>
      </c>
      <c r="C222" s="1" t="str">
        <f t="shared" si="59"/>
        <v>TRAGSL,TRAETH</v>
      </c>
      <c r="D222" s="1" t="str">
        <f t="shared" si="59"/>
        <v>TFGV</v>
      </c>
      <c r="E222" s="1">
        <f t="shared" si="59"/>
        <v>2019</v>
      </c>
      <c r="F222" s="44">
        <f t="shared" ref="F222:H222" si="73">F143/1000</f>
        <v>0.398560896777929</v>
      </c>
      <c r="G222" s="44">
        <f t="shared" si="73"/>
        <v>0.398560896777929</v>
      </c>
      <c r="H222" s="44">
        <f t="shared" si="73"/>
        <v>0.42772388922509469</v>
      </c>
      <c r="I222" s="61">
        <f t="shared" ref="I222:N222" si="74">I143/1000</f>
        <v>10.145722351623276</v>
      </c>
      <c r="J222" s="61">
        <f t="shared" si="74"/>
        <v>10.150434697371828</v>
      </c>
      <c r="K222" s="61">
        <f t="shared" si="74"/>
        <v>9.9035101452376217</v>
      </c>
      <c r="L222" s="61">
        <f t="shared" si="74"/>
        <v>0.50728611758116382</v>
      </c>
      <c r="M222" s="61">
        <f t="shared" si="74"/>
        <v>0.50752173486859142</v>
      </c>
      <c r="N222" s="61">
        <f t="shared" si="74"/>
        <v>0.49517550726188114</v>
      </c>
      <c r="O222" s="61">
        <f t="shared" si="51"/>
        <v>22.277000000000001</v>
      </c>
      <c r="P222" s="61">
        <f t="shared" si="62"/>
        <v>1.4620453681409198</v>
      </c>
      <c r="Q222" s="47">
        <f t="shared" si="62"/>
        <v>15</v>
      </c>
      <c r="R222" s="62">
        <f t="shared" si="62"/>
        <v>1E-3</v>
      </c>
      <c r="S222" s="48">
        <v>0.05</v>
      </c>
      <c r="T222" s="48"/>
      <c r="U222" s="48"/>
      <c r="V222" s="48"/>
    </row>
    <row r="223" spans="2:22" x14ac:dyDescent="0.35">
      <c r="B223" s="1" t="str">
        <f t="shared" si="59"/>
        <v>TFLGV_HEV_DST_61</v>
      </c>
      <c r="C223" s="1" t="str">
        <f t="shared" si="59"/>
        <v>TRADST,TRABDL</v>
      </c>
      <c r="D223" s="1" t="str">
        <f t="shared" si="59"/>
        <v>TFGV</v>
      </c>
      <c r="E223" s="1">
        <f t="shared" si="59"/>
        <v>2019</v>
      </c>
      <c r="F223" s="44">
        <f t="shared" ref="F223:H223" si="75">F144/1000</f>
        <v>0.41376149075428847</v>
      </c>
      <c r="G223" s="44">
        <f t="shared" si="75"/>
        <v>0.41376149075428847</v>
      </c>
      <c r="H223" s="44">
        <f t="shared" si="75"/>
        <v>0.44403672178508996</v>
      </c>
      <c r="I223" s="61">
        <f t="shared" ref="I223:N223" si="76">I144/1000</f>
        <v>10.40583270384842</v>
      </c>
      <c r="J223" s="61">
        <f t="shared" si="76"/>
        <v>10.471237465116175</v>
      </c>
      <c r="K223" s="61">
        <f t="shared" si="76"/>
        <v>10.224312912981967</v>
      </c>
      <c r="L223" s="61">
        <f t="shared" si="76"/>
        <v>0.52029163519242105</v>
      </c>
      <c r="M223" s="61">
        <f t="shared" si="76"/>
        <v>0.52356187325580883</v>
      </c>
      <c r="N223" s="61">
        <f t="shared" si="76"/>
        <v>0.51121564564909838</v>
      </c>
      <c r="O223" s="61">
        <f t="shared" si="51"/>
        <v>22.277000000000001</v>
      </c>
      <c r="P223" s="61">
        <f t="shared" si="62"/>
        <v>1.4620453681409198</v>
      </c>
      <c r="Q223" s="47">
        <f t="shared" si="62"/>
        <v>15</v>
      </c>
      <c r="R223" s="62">
        <f t="shared" si="62"/>
        <v>1E-3</v>
      </c>
      <c r="S223" s="48"/>
      <c r="T223" s="48">
        <v>0.05</v>
      </c>
      <c r="U223" s="48"/>
      <c r="V223" s="48"/>
    </row>
    <row r="224" spans="2:22" x14ac:dyDescent="0.35">
      <c r="B224" s="1" t="str">
        <f t="shared" si="59"/>
        <v>TFLGV_PHEV_GSL_61</v>
      </c>
      <c r="C224" s="1" t="str">
        <f t="shared" si="59"/>
        <v>TRAGSL,TRAELC</v>
      </c>
      <c r="D224" s="1" t="str">
        <f t="shared" si="59"/>
        <v>TFGV</v>
      </c>
      <c r="E224" s="1">
        <f t="shared" si="59"/>
        <v>2019</v>
      </c>
      <c r="F224" s="44">
        <f t="shared" ref="F224:H224" si="77">F145/1000</f>
        <v>0.67414282041722684</v>
      </c>
      <c r="G224" s="44">
        <f t="shared" si="77"/>
        <v>0.72205409077519145</v>
      </c>
      <c r="H224" s="44">
        <f t="shared" si="77"/>
        <v>0.77497952151263994</v>
      </c>
      <c r="I224" s="61">
        <f t="shared" ref="I224:N224" si="78">I145/1000</f>
        <v>12.047947602157109</v>
      </c>
      <c r="J224" s="61">
        <f t="shared" si="78"/>
        <v>11.721622328338229</v>
      </c>
      <c r="K224" s="61">
        <f t="shared" si="78"/>
        <v>11.029755355596377</v>
      </c>
      <c r="L224" s="61">
        <f t="shared" si="78"/>
        <v>0.60239738010785537</v>
      </c>
      <c r="M224" s="61">
        <f t="shared" si="78"/>
        <v>0.58608111641691152</v>
      </c>
      <c r="N224" s="61">
        <f t="shared" si="78"/>
        <v>0.55148776777981889</v>
      </c>
      <c r="O224" s="61">
        <f t="shared" si="51"/>
        <v>22.277000000000001</v>
      </c>
      <c r="P224" s="61">
        <f t="shared" si="62"/>
        <v>1.4620453681409198</v>
      </c>
      <c r="Q224" s="47">
        <f t="shared" si="62"/>
        <v>15</v>
      </c>
      <c r="R224" s="62">
        <f t="shared" si="62"/>
        <v>1E-3</v>
      </c>
      <c r="S224" s="48"/>
      <c r="U224" s="48">
        <v>0.3</v>
      </c>
      <c r="V224" s="48"/>
    </row>
    <row r="225" spans="2:22" x14ac:dyDescent="0.35">
      <c r="B225" s="1" t="str">
        <f t="shared" si="59"/>
        <v>TFLGV_PHEV_DST_61</v>
      </c>
      <c r="C225" s="1" t="str">
        <f t="shared" si="59"/>
        <v>TRADST,TRAELC</v>
      </c>
      <c r="D225" s="1" t="str">
        <f t="shared" si="59"/>
        <v>TFGV</v>
      </c>
      <c r="E225" s="1">
        <f t="shared" si="59"/>
        <v>2019</v>
      </c>
      <c r="F225" s="44">
        <f t="shared" ref="F225:H225" si="79">F146/1000</f>
        <v>0.69985375036063702</v>
      </c>
      <c r="G225" s="44">
        <f t="shared" si="79"/>
        <v>0.74959229422558771</v>
      </c>
      <c r="H225" s="44">
        <f t="shared" si="79"/>
        <v>0.80453623202222746</v>
      </c>
      <c r="I225" s="61">
        <f t="shared" ref="I225:N225" si="80">I146/1000</f>
        <v>12.322245791776353</v>
      </c>
      <c r="J225" s="61">
        <f t="shared" si="80"/>
        <v>12.059923428868629</v>
      </c>
      <c r="K225" s="61">
        <f t="shared" si="80"/>
        <v>11.368056456126777</v>
      </c>
      <c r="L225" s="61">
        <f t="shared" si="80"/>
        <v>0.6161122895888177</v>
      </c>
      <c r="M225" s="61">
        <f t="shared" si="80"/>
        <v>0.60299617144343154</v>
      </c>
      <c r="N225" s="61">
        <f t="shared" si="80"/>
        <v>0.5684028228063388</v>
      </c>
      <c r="O225" s="61">
        <f t="shared" si="51"/>
        <v>22.277000000000001</v>
      </c>
      <c r="P225" s="61">
        <f t="shared" si="62"/>
        <v>1.4620453681409198</v>
      </c>
      <c r="Q225" s="47">
        <f t="shared" si="62"/>
        <v>15</v>
      </c>
      <c r="R225" s="62">
        <f t="shared" si="62"/>
        <v>1E-3</v>
      </c>
      <c r="S225" s="48"/>
      <c r="U225" s="48">
        <v>0.3</v>
      </c>
      <c r="V225" s="48"/>
    </row>
    <row r="226" spans="2:22" x14ac:dyDescent="0.35">
      <c r="B226" s="1" t="str">
        <f t="shared" si="59"/>
        <v>TFLGV_ICE_E85_61</v>
      </c>
      <c r="C226" s="1" t="str">
        <f t="shared" si="59"/>
        <v>TRAGSL,TRAETH</v>
      </c>
      <c r="D226" s="1" t="str">
        <f t="shared" si="59"/>
        <v>TFGV</v>
      </c>
      <c r="E226" s="1">
        <f t="shared" si="59"/>
        <v>2019</v>
      </c>
      <c r="F226" s="44">
        <f t="shared" ref="F226:H226" si="81">F147/1000</f>
        <v>0.2789926277445503</v>
      </c>
      <c r="G226" s="44">
        <f t="shared" si="81"/>
        <v>0.2789926277445503</v>
      </c>
      <c r="H226" s="44">
        <f t="shared" si="81"/>
        <v>0.29940672245756628</v>
      </c>
      <c r="I226" s="61">
        <f t="shared" ref="I226:N226" si="82">I147/1000</f>
        <v>9.6711959582822224</v>
      </c>
      <c r="J226" s="61">
        <f t="shared" si="82"/>
        <v>9.8529708764935258</v>
      </c>
      <c r="K226" s="61">
        <f t="shared" si="82"/>
        <v>9.8529708764935258</v>
      </c>
      <c r="L226" s="61">
        <f t="shared" si="82"/>
        <v>0.48355979791411113</v>
      </c>
      <c r="M226" s="61">
        <f t="shared" si="82"/>
        <v>0.49264854382467632</v>
      </c>
      <c r="N226" s="61">
        <f t="shared" si="82"/>
        <v>0.49264854382467632</v>
      </c>
      <c r="O226" s="61">
        <f t="shared" si="51"/>
        <v>22.277000000000001</v>
      </c>
      <c r="P226" s="61">
        <f t="shared" si="62"/>
        <v>1.4620453681409198</v>
      </c>
      <c r="Q226" s="47">
        <f t="shared" si="62"/>
        <v>15</v>
      </c>
      <c r="R226" s="62">
        <f t="shared" si="62"/>
        <v>1E-3</v>
      </c>
      <c r="S226" s="48">
        <v>0.85</v>
      </c>
      <c r="T226" s="48"/>
      <c r="U226" s="48"/>
      <c r="V226" s="48"/>
    </row>
    <row r="227" spans="2:22" x14ac:dyDescent="0.35">
      <c r="B227" s="1" t="str">
        <f t="shared" si="59"/>
        <v>TFLGV_ICE_B100_61</v>
      </c>
      <c r="C227" s="1" t="str">
        <f t="shared" si="59"/>
        <v>TRADST,TRABDL</v>
      </c>
      <c r="D227" s="1" t="str">
        <f t="shared" si="59"/>
        <v>TFGV</v>
      </c>
      <c r="E227" s="1">
        <f t="shared" si="59"/>
        <v>2019</v>
      </c>
      <c r="F227" s="44">
        <f t="shared" ref="F227:H227" si="83">F148/1000</f>
        <v>0.31969326246659607</v>
      </c>
      <c r="G227" s="44">
        <f t="shared" si="83"/>
        <v>0.31969326246659607</v>
      </c>
      <c r="H227" s="44">
        <f t="shared" si="83"/>
        <v>0.34308545240317628</v>
      </c>
      <c r="I227" s="61">
        <f t="shared" ref="I227:N227" si="84">I148/1000</f>
        <v>10.096922826294074</v>
      </c>
      <c r="J227" s="61">
        <f t="shared" si="84"/>
        <v>10.351034840162802</v>
      </c>
      <c r="K227" s="61">
        <f t="shared" si="84"/>
        <v>10.351034840162802</v>
      </c>
      <c r="L227" s="61">
        <f t="shared" si="84"/>
        <v>0.50484614131470373</v>
      </c>
      <c r="M227" s="61">
        <f t="shared" si="84"/>
        <v>0.51755174200814014</v>
      </c>
      <c r="N227" s="61">
        <f t="shared" si="84"/>
        <v>0.51755174200814014</v>
      </c>
      <c r="O227" s="61">
        <f t="shared" si="51"/>
        <v>22.277000000000001</v>
      </c>
      <c r="P227" s="61">
        <f t="shared" si="62"/>
        <v>1.4620453681409198</v>
      </c>
      <c r="Q227" s="47">
        <f t="shared" si="62"/>
        <v>15</v>
      </c>
      <c r="R227" s="62">
        <f t="shared" si="62"/>
        <v>1E-3</v>
      </c>
      <c r="S227" s="48"/>
      <c r="T227" s="48">
        <v>1</v>
      </c>
      <c r="U227" s="48"/>
      <c r="V227" s="48"/>
    </row>
    <row r="228" spans="2:22" x14ac:dyDescent="0.35">
      <c r="B228" s="1" t="str">
        <f t="shared" si="59"/>
        <v>TFLGV_ICE_BCNG_61</v>
      </c>
      <c r="C228" s="1" t="str">
        <f t="shared" si="59"/>
        <v>TRABNG</v>
      </c>
      <c r="D228" s="1" t="str">
        <f t="shared" si="59"/>
        <v>TFGV</v>
      </c>
      <c r="E228" s="1">
        <f t="shared" si="59"/>
        <v>2019</v>
      </c>
      <c r="F228" s="44">
        <f t="shared" ref="F228:H228" si="85">F149/1000</f>
        <v>0.2789926277445503</v>
      </c>
      <c r="G228" s="44">
        <f t="shared" si="85"/>
        <v>0.2789926277445503</v>
      </c>
      <c r="H228" s="44">
        <f t="shared" si="85"/>
        <v>0.29940672245756628</v>
      </c>
      <c r="I228" s="61">
        <f t="shared" ref="I228:N228" si="86">I149/1000</f>
        <v>10.534150626574213</v>
      </c>
      <c r="J228" s="61">
        <f t="shared" si="86"/>
        <v>10.734103036606648</v>
      </c>
      <c r="K228" s="61">
        <f t="shared" si="86"/>
        <v>10.734103036606648</v>
      </c>
      <c r="L228" s="61">
        <f t="shared" si="86"/>
        <v>0.52670753132871073</v>
      </c>
      <c r="M228" s="61">
        <f t="shared" si="86"/>
        <v>0.53670515183033241</v>
      </c>
      <c r="N228" s="61">
        <f t="shared" si="86"/>
        <v>0.53670515183033241</v>
      </c>
      <c r="O228" s="61">
        <f t="shared" si="51"/>
        <v>22.277000000000001</v>
      </c>
      <c r="P228" s="61">
        <f t="shared" si="62"/>
        <v>1.4620453681409198</v>
      </c>
      <c r="Q228" s="47">
        <f t="shared" si="62"/>
        <v>15</v>
      </c>
      <c r="R228" s="62">
        <f t="shared" si="62"/>
        <v>1E-3</v>
      </c>
      <c r="S228" s="48"/>
      <c r="T228" s="48"/>
      <c r="U228" s="48"/>
      <c r="V228" s="48"/>
    </row>
    <row r="229" spans="2:22" x14ac:dyDescent="0.35">
      <c r="B229" s="1" t="str">
        <f t="shared" si="59"/>
        <v>TFLGV_ICE_LNG_61</v>
      </c>
      <c r="C229" s="1" t="str">
        <f t="shared" si="59"/>
        <v>TRALNG</v>
      </c>
      <c r="D229" s="1" t="str">
        <f t="shared" si="59"/>
        <v>TFGV</v>
      </c>
      <c r="E229" s="1">
        <f t="shared" si="59"/>
        <v>2019</v>
      </c>
      <c r="F229" s="44">
        <f t="shared" ref="F229:H229" si="87">F150/1000</f>
        <v>0.2789926277445503</v>
      </c>
      <c r="G229" s="44">
        <f t="shared" si="87"/>
        <v>0.2789926277445503</v>
      </c>
      <c r="H229" s="44">
        <f t="shared" si="87"/>
        <v>0.29940672245756628</v>
      </c>
      <c r="I229" s="61">
        <f t="shared" ref="I229:N229" si="88">I150/1000</f>
        <v>11.105497087871228</v>
      </c>
      <c r="J229" s="61">
        <f t="shared" si="88"/>
        <v>10.869164632408763</v>
      </c>
      <c r="K229" s="61">
        <f t="shared" si="88"/>
        <v>10.140150477852512</v>
      </c>
      <c r="L229" s="61">
        <f t="shared" si="88"/>
        <v>0.55527485439356139</v>
      </c>
      <c r="M229" s="61">
        <f t="shared" si="88"/>
        <v>0.54345823162043816</v>
      </c>
      <c r="N229" s="61">
        <f t="shared" si="88"/>
        <v>0.5070075238926256</v>
      </c>
      <c r="O229" s="61">
        <f t="shared" si="51"/>
        <v>22.277000000000001</v>
      </c>
      <c r="P229" s="61">
        <f t="shared" si="62"/>
        <v>1.4620453681409198</v>
      </c>
      <c r="Q229" s="47">
        <f t="shared" si="62"/>
        <v>15</v>
      </c>
      <c r="R229" s="62">
        <f t="shared" si="62"/>
        <v>1E-3</v>
      </c>
      <c r="S229" s="48"/>
      <c r="T229" s="48"/>
      <c r="U229" s="48"/>
      <c r="V229" s="48"/>
    </row>
    <row r="230" spans="2:22" x14ac:dyDescent="0.35">
      <c r="B230" s="1" t="str">
        <f t="shared" si="59"/>
        <v>TFLGV_ICE_H2_61</v>
      </c>
      <c r="C230" s="1" t="str">
        <f t="shared" si="59"/>
        <v>TRAH2</v>
      </c>
      <c r="D230" s="1" t="str">
        <f t="shared" si="59"/>
        <v>TFGV</v>
      </c>
      <c r="E230" s="1">
        <f t="shared" si="59"/>
        <v>2019</v>
      </c>
      <c r="F230" s="44">
        <f t="shared" ref="F230:H230" si="89">F151/1000</f>
        <v>0.41376149075428847</v>
      </c>
      <c r="G230" s="44">
        <f t="shared" si="89"/>
        <v>0.41376149075428847</v>
      </c>
      <c r="H230" s="44">
        <f t="shared" si="89"/>
        <v>0.44403672178508996</v>
      </c>
      <c r="I230" s="61">
        <f t="shared" ref="I230:N230" si="90">I151/1000</f>
        <v>11.105497087871228</v>
      </c>
      <c r="J230" s="61">
        <f t="shared" si="90"/>
        <v>10.869164632408763</v>
      </c>
      <c r="K230" s="61">
        <f t="shared" si="90"/>
        <v>10.140150477852512</v>
      </c>
      <c r="L230" s="61">
        <f t="shared" si="90"/>
        <v>0.55527485439356139</v>
      </c>
      <c r="M230" s="61">
        <f t="shared" si="90"/>
        <v>0.54345823162043816</v>
      </c>
      <c r="N230" s="61">
        <f t="shared" si="90"/>
        <v>0.5070075238926256</v>
      </c>
      <c r="O230" s="61">
        <f t="shared" si="51"/>
        <v>22.277000000000001</v>
      </c>
      <c r="P230" s="61">
        <f t="shared" si="62"/>
        <v>1.4620453681409198</v>
      </c>
      <c r="Q230" s="47">
        <f t="shared" si="62"/>
        <v>15</v>
      </c>
      <c r="R230" s="62">
        <f t="shared" si="62"/>
        <v>1E-3</v>
      </c>
      <c r="S230" s="48"/>
      <c r="T230" s="48"/>
      <c r="U230" s="48"/>
      <c r="V230" s="48"/>
    </row>
    <row r="231" spans="2:22" x14ac:dyDescent="0.35">
      <c r="B231" s="1" t="str">
        <f t="shared" si="59"/>
        <v>TFLGV_FCV_H2_61</v>
      </c>
      <c r="C231" s="1" t="str">
        <f t="shared" si="59"/>
        <v>TRAH2</v>
      </c>
      <c r="D231" s="1" t="str">
        <f t="shared" si="59"/>
        <v>TFGV</v>
      </c>
      <c r="E231" s="1">
        <f t="shared" si="59"/>
        <v>2019</v>
      </c>
      <c r="F231" s="44">
        <f t="shared" ref="F231:H231" si="91">F152/1000</f>
        <v>0.51915586851518869</v>
      </c>
      <c r="G231" s="44">
        <f t="shared" si="91"/>
        <v>0.56725205251932043</v>
      </c>
      <c r="H231" s="44">
        <f t="shared" si="91"/>
        <v>0.63917635582918664</v>
      </c>
      <c r="I231" s="61">
        <f t="shared" ref="I231:N231" si="92">I152/1000</f>
        <v>14.291462874665452</v>
      </c>
      <c r="J231" s="61">
        <f t="shared" si="92"/>
        <v>13.280673962531228</v>
      </c>
      <c r="K231" s="61">
        <f t="shared" si="92"/>
        <v>11.259096138262775</v>
      </c>
      <c r="L231" s="61">
        <f t="shared" si="92"/>
        <v>0.71457314373327263</v>
      </c>
      <c r="M231" s="61">
        <f t="shared" si="92"/>
        <v>0.66403369812656132</v>
      </c>
      <c r="N231" s="61">
        <f t="shared" si="92"/>
        <v>0.56295480691313882</v>
      </c>
      <c r="O231" s="61">
        <f t="shared" si="51"/>
        <v>22.277000000000001</v>
      </c>
      <c r="P231" s="61">
        <f t="shared" si="62"/>
        <v>1.4620453681409198</v>
      </c>
      <c r="Q231" s="47">
        <f t="shared" si="62"/>
        <v>15</v>
      </c>
      <c r="R231" s="62">
        <f t="shared" si="62"/>
        <v>1E-3</v>
      </c>
      <c r="S231" s="48"/>
      <c r="T231" s="48"/>
      <c r="U231" s="48"/>
      <c r="V231" s="48"/>
    </row>
    <row r="232" spans="2:22" x14ac:dyDescent="0.35">
      <c r="B232" s="1" t="str">
        <f t="shared" ref="B232:E240" si="93">B153</f>
        <v>TFLGV_BEV_ELE_61</v>
      </c>
      <c r="C232" s="1" t="str">
        <f t="shared" si="93"/>
        <v>TRAELC</v>
      </c>
      <c r="D232" s="1" t="str">
        <f t="shared" si="93"/>
        <v>TFGV</v>
      </c>
      <c r="E232" s="1">
        <f t="shared" si="93"/>
        <v>2019</v>
      </c>
      <c r="F232" s="44">
        <f t="shared" ref="F232:H232" si="94">F153/1000</f>
        <v>1.0137796002761721</v>
      </c>
      <c r="G232" s="44">
        <f t="shared" si="94"/>
        <v>1.0910199507734044</v>
      </c>
      <c r="H232" s="44">
        <f t="shared" si="94"/>
        <v>1.1779688726992128</v>
      </c>
      <c r="I232" s="61">
        <f t="shared" ref="I232:N232" si="95">I153/1000</f>
        <v>14.167345509515204</v>
      </c>
      <c r="J232" s="61">
        <f t="shared" si="95"/>
        <v>13.282158626969251</v>
      </c>
      <c r="K232" s="61">
        <f t="shared" si="95"/>
        <v>11.511784861877349</v>
      </c>
      <c r="L232" s="61">
        <f t="shared" si="95"/>
        <v>0.70836727547576028</v>
      </c>
      <c r="M232" s="61">
        <f t="shared" si="95"/>
        <v>0.66410793134846258</v>
      </c>
      <c r="N232" s="61">
        <f t="shared" si="95"/>
        <v>0.57558924309386739</v>
      </c>
      <c r="O232" s="61">
        <f t="shared" si="51"/>
        <v>22.277000000000001</v>
      </c>
      <c r="P232" s="61">
        <f t="shared" si="62"/>
        <v>1.4620453681409198</v>
      </c>
      <c r="Q232" s="47">
        <f t="shared" si="62"/>
        <v>15</v>
      </c>
      <c r="R232" s="62">
        <f t="shared" si="62"/>
        <v>1E-3</v>
      </c>
      <c r="S232" s="48"/>
      <c r="T232" s="48"/>
      <c r="U232" s="48"/>
      <c r="V232" s="48"/>
    </row>
    <row r="233" spans="2:22" x14ac:dyDescent="0.35">
      <c r="B233" s="1" t="str">
        <f t="shared" si="93"/>
        <v>TFHGV_ICE_DST_71</v>
      </c>
      <c r="C233" s="1" t="str">
        <f t="shared" si="93"/>
        <v>TRADST,TRABDL</v>
      </c>
      <c r="D233" s="1" t="str">
        <f t="shared" si="93"/>
        <v>TFGV</v>
      </c>
      <c r="E233" s="1">
        <f t="shared" si="93"/>
        <v>2019</v>
      </c>
      <c r="F233" s="44">
        <f t="shared" ref="F233:H233" si="96">F154/1000</f>
        <v>0.11165882530460597</v>
      </c>
      <c r="G233" s="44">
        <f t="shared" si="96"/>
        <v>0.11165882530460597</v>
      </c>
      <c r="H233" s="44">
        <f t="shared" si="96"/>
        <v>0.1198289832537235</v>
      </c>
      <c r="I233" s="61">
        <f t="shared" ref="I233:N233" si="97">I154/1000</f>
        <v>42.314084948424728</v>
      </c>
      <c r="J233" s="61">
        <f t="shared" si="97"/>
        <v>43.379015078746733</v>
      </c>
      <c r="K233" s="61">
        <f t="shared" si="97"/>
        <v>43.379015078746733</v>
      </c>
      <c r="L233" s="61">
        <f t="shared" si="97"/>
        <v>2.1157042474212369</v>
      </c>
      <c r="M233" s="61">
        <f t="shared" si="97"/>
        <v>2.1689507539373367</v>
      </c>
      <c r="N233" s="61">
        <f t="shared" si="97"/>
        <v>2.1689507539373367</v>
      </c>
      <c r="O233" s="61">
        <f t="shared" si="51"/>
        <v>57.43</v>
      </c>
      <c r="P233" s="61">
        <f t="shared" ref="P233:R240" si="98">P154</f>
        <v>4.9794387824114352</v>
      </c>
      <c r="Q233" s="47">
        <f t="shared" si="98"/>
        <v>15</v>
      </c>
      <c r="R233" s="62">
        <f t="shared" si="98"/>
        <v>1E-3</v>
      </c>
      <c r="S233" s="48"/>
      <c r="T233" s="48">
        <v>0.05</v>
      </c>
      <c r="U233" s="48"/>
      <c r="V233" s="48"/>
    </row>
    <row r="234" spans="2:22" x14ac:dyDescent="0.35">
      <c r="B234" s="1" t="str">
        <f t="shared" si="93"/>
        <v>TFHGV_HEV_DST_71</v>
      </c>
      <c r="C234" s="1" t="str">
        <f t="shared" si="93"/>
        <v>TRADST,TRABDL</v>
      </c>
      <c r="D234" s="1" t="str">
        <f t="shared" si="93"/>
        <v>TFGV</v>
      </c>
      <c r="E234" s="1">
        <f t="shared" si="93"/>
        <v>2019</v>
      </c>
      <c r="F234" s="44">
        <f t="shared" ref="F234:H234" si="99">F155/1000</f>
        <v>0.1401784886166369</v>
      </c>
      <c r="G234" s="44">
        <f t="shared" si="99"/>
        <v>0.1401784886166369</v>
      </c>
      <c r="H234" s="44">
        <f t="shared" si="99"/>
        <v>0.15043545119834201</v>
      </c>
      <c r="I234" s="61">
        <f t="shared" ref="I234:N234" si="100">I155/1000</f>
        <v>71.442144518076645</v>
      </c>
      <c r="J234" s="61">
        <f t="shared" si="100"/>
        <v>61.236123872637116</v>
      </c>
      <c r="K234" s="61">
        <f t="shared" si="100"/>
        <v>47.716916586621402</v>
      </c>
      <c r="L234" s="61">
        <f t="shared" si="100"/>
        <v>3.5721072259038325</v>
      </c>
      <c r="M234" s="61">
        <f t="shared" si="100"/>
        <v>3.0618061936318557</v>
      </c>
      <c r="N234" s="61">
        <f t="shared" si="100"/>
        <v>2.3858458293310703</v>
      </c>
      <c r="O234" s="61">
        <f t="shared" si="51"/>
        <v>57.43</v>
      </c>
      <c r="P234" s="61">
        <f t="shared" si="98"/>
        <v>4.9794387824114352</v>
      </c>
      <c r="Q234" s="47">
        <f t="shared" si="98"/>
        <v>15</v>
      </c>
      <c r="R234" s="62">
        <f t="shared" si="98"/>
        <v>1E-3</v>
      </c>
      <c r="S234" s="48"/>
      <c r="T234" s="48">
        <v>0.05</v>
      </c>
      <c r="U234" s="48"/>
      <c r="V234" s="48"/>
    </row>
    <row r="235" spans="2:22" x14ac:dyDescent="0.35">
      <c r="B235" s="1" t="str">
        <f t="shared" si="93"/>
        <v>TFHGV_ICE_B100_71</v>
      </c>
      <c r="C235" s="1" t="str">
        <f t="shared" si="93"/>
        <v>TRADST,TRABDL</v>
      </c>
      <c r="D235" s="1" t="str">
        <f t="shared" si="93"/>
        <v>TFGV</v>
      </c>
      <c r="E235" s="1">
        <f t="shared" si="93"/>
        <v>2019</v>
      </c>
      <c r="F235" s="44">
        <f t="shared" ref="F235:H235" si="101">F156/1000</f>
        <v>0.10830906054546778</v>
      </c>
      <c r="G235" s="44">
        <f t="shared" si="101"/>
        <v>0.10830906054546778</v>
      </c>
      <c r="H235" s="44">
        <f t="shared" si="101"/>
        <v>0.1162341137561118</v>
      </c>
      <c r="I235" s="61">
        <f t="shared" ref="I235:N235" si="102">I156/1000</f>
        <v>42.314084948424728</v>
      </c>
      <c r="J235" s="61">
        <f t="shared" si="102"/>
        <v>43.379015078746733</v>
      </c>
      <c r="K235" s="61">
        <f t="shared" si="102"/>
        <v>43.379015078746733</v>
      </c>
      <c r="L235" s="61">
        <f t="shared" si="102"/>
        <v>2.1157042474212369</v>
      </c>
      <c r="M235" s="61">
        <f t="shared" si="102"/>
        <v>2.1689507539373367</v>
      </c>
      <c r="N235" s="61">
        <f t="shared" si="102"/>
        <v>2.1689507539373367</v>
      </c>
      <c r="O235" s="61">
        <f t="shared" si="51"/>
        <v>57.43</v>
      </c>
      <c r="P235" s="61">
        <f t="shared" si="98"/>
        <v>4.9794387824114352</v>
      </c>
      <c r="Q235" s="47">
        <f t="shared" si="98"/>
        <v>15</v>
      </c>
      <c r="R235" s="62">
        <f t="shared" si="98"/>
        <v>1E-3</v>
      </c>
      <c r="S235" s="48"/>
      <c r="T235" s="48">
        <v>1</v>
      </c>
      <c r="U235" s="48"/>
      <c r="V235" s="48"/>
    </row>
    <row r="236" spans="2:22" x14ac:dyDescent="0.35">
      <c r="B236" s="1" t="str">
        <f t="shared" si="93"/>
        <v>TFHGV_FCV_H2_71</v>
      </c>
      <c r="C236" s="1" t="str">
        <f t="shared" si="93"/>
        <v>TRAH2</v>
      </c>
      <c r="D236" s="1" t="str">
        <f t="shared" si="93"/>
        <v>TFGV</v>
      </c>
      <c r="E236" s="1">
        <f t="shared" si="93"/>
        <v>2019</v>
      </c>
      <c r="F236" s="44">
        <f t="shared" ref="F236:H236" si="103">F157/1000</f>
        <v>0.19238045705949228</v>
      </c>
      <c r="G236" s="44">
        <f t="shared" si="103"/>
        <v>0.21020316970260602</v>
      </c>
      <c r="H236" s="44">
        <f t="shared" si="103"/>
        <v>0.23685572471274502</v>
      </c>
      <c r="I236" s="61">
        <f t="shared" ref="I236:N236" si="104">I157/1000</f>
        <v>71.442144518076645</v>
      </c>
      <c r="J236" s="61">
        <f t="shared" si="104"/>
        <v>61.236123872637116</v>
      </c>
      <c r="K236" s="61">
        <f t="shared" si="104"/>
        <v>47.716916586621402</v>
      </c>
      <c r="L236" s="61">
        <f t="shared" si="104"/>
        <v>3.5721072259038325</v>
      </c>
      <c r="M236" s="61">
        <f t="shared" si="104"/>
        <v>3.0618061936318557</v>
      </c>
      <c r="N236" s="61">
        <f t="shared" si="104"/>
        <v>2.3858458293310703</v>
      </c>
      <c r="O236" s="61">
        <f>O157</f>
        <v>57.43</v>
      </c>
      <c r="P236" s="61">
        <f t="shared" si="98"/>
        <v>4.9794387824114352</v>
      </c>
      <c r="Q236" s="47">
        <f t="shared" si="98"/>
        <v>15</v>
      </c>
      <c r="R236" s="62">
        <f t="shared" si="98"/>
        <v>1E-3</v>
      </c>
      <c r="S236" s="48"/>
      <c r="T236" s="48"/>
      <c r="U236" s="48"/>
      <c r="V236" s="48"/>
    </row>
    <row r="237" spans="2:22" x14ac:dyDescent="0.35">
      <c r="B237" s="1" t="str">
        <f t="shared" si="93"/>
        <v>TFHGV_ICE_BCNG_71</v>
      </c>
      <c r="C237" s="1" t="str">
        <f t="shared" si="93"/>
        <v>TRABNG</v>
      </c>
      <c r="D237" s="1" t="str">
        <f t="shared" si="93"/>
        <v>TFGV</v>
      </c>
      <c r="E237" s="1">
        <f t="shared" si="93"/>
        <v>2019</v>
      </c>
      <c r="F237" s="44">
        <f t="shared" ref="F237:H237" si="105">F158/1000</f>
        <v>0.10607588403937566</v>
      </c>
      <c r="G237" s="44">
        <f t="shared" si="105"/>
        <v>0.10607588403937566</v>
      </c>
      <c r="H237" s="44">
        <f t="shared" si="105"/>
        <v>0.11383753409103732</v>
      </c>
      <c r="I237" s="61">
        <f t="shared" ref="I237:N237" si="106">I158/1000</f>
        <v>101.97964125149409</v>
      </c>
      <c r="J237" s="61">
        <f t="shared" si="106"/>
        <v>71.077643780739507</v>
      </c>
      <c r="K237" s="61">
        <f t="shared" si="106"/>
        <v>46.584490473656707</v>
      </c>
      <c r="L237" s="61">
        <f t="shared" si="106"/>
        <v>5.0989820625747049</v>
      </c>
      <c r="M237" s="61">
        <f t="shared" si="106"/>
        <v>3.5538821890369761</v>
      </c>
      <c r="N237" s="61">
        <f t="shared" si="106"/>
        <v>2.3292245236828353</v>
      </c>
      <c r="O237" s="61">
        <f>O158</f>
        <v>57.43</v>
      </c>
      <c r="P237" s="61">
        <f t="shared" si="98"/>
        <v>4.9794387824114352</v>
      </c>
      <c r="Q237" s="47">
        <f t="shared" si="98"/>
        <v>15</v>
      </c>
      <c r="R237" s="62">
        <f t="shared" si="98"/>
        <v>1E-3</v>
      </c>
      <c r="S237" s="48"/>
      <c r="T237" s="48"/>
      <c r="U237" s="48"/>
      <c r="V237" s="48"/>
    </row>
    <row r="238" spans="2:22" x14ac:dyDescent="0.35">
      <c r="B238" s="1" t="str">
        <f t="shared" si="93"/>
        <v>TFGV_RAIL_DST_81</v>
      </c>
      <c r="C238" s="1" t="str">
        <f t="shared" si="93"/>
        <v>TRADST</v>
      </c>
      <c r="D238" s="1" t="str">
        <f t="shared" si="93"/>
        <v>TFRAIL</v>
      </c>
      <c r="E238" s="1">
        <f t="shared" si="93"/>
        <v>2019</v>
      </c>
      <c r="F238" s="44">
        <f t="shared" ref="F238:H238" si="107">F159/1000</f>
        <v>7.4999999999999997E-3</v>
      </c>
      <c r="G238" s="44">
        <f t="shared" si="107"/>
        <v>7.7000000000000002E-3</v>
      </c>
      <c r="H238" s="44">
        <f t="shared" si="107"/>
        <v>7.7999999999999996E-3</v>
      </c>
      <c r="I238" s="61">
        <f t="shared" ref="I238:N238" si="108">I159/1000</f>
        <v>469.60386878903267</v>
      </c>
      <c r="J238" s="61">
        <f t="shared" si="108"/>
        <v>469.60386878903267</v>
      </c>
      <c r="K238" s="61">
        <f t="shared" si="108"/>
        <v>469.60386878903267</v>
      </c>
      <c r="L238" s="61">
        <f t="shared" si="108"/>
        <v>23.480193439451636</v>
      </c>
      <c r="M238" s="61">
        <f t="shared" si="108"/>
        <v>23.480193439451636</v>
      </c>
      <c r="N238" s="61">
        <f t="shared" si="108"/>
        <v>23.480193439451636</v>
      </c>
      <c r="O238" s="61">
        <f>O159</f>
        <v>39.363999999999997</v>
      </c>
      <c r="P238" s="61">
        <f t="shared" si="98"/>
        <v>164.83335026928157</v>
      </c>
      <c r="Q238" s="47">
        <f t="shared" si="98"/>
        <v>15</v>
      </c>
      <c r="R238" s="62">
        <f t="shared" si="98"/>
        <v>1E-3</v>
      </c>
      <c r="S238" s="48"/>
      <c r="T238" s="48"/>
      <c r="U238" s="48"/>
      <c r="V238" s="48"/>
    </row>
    <row r="239" spans="2:22" x14ac:dyDescent="0.35">
      <c r="B239" s="1" t="str">
        <f t="shared" si="93"/>
        <v>TFGV_RAIL_ELE_81</v>
      </c>
      <c r="C239" s="1" t="str">
        <f t="shared" si="93"/>
        <v>TRAELC</v>
      </c>
      <c r="D239" s="1" t="str">
        <f t="shared" si="93"/>
        <v>TFRAIL</v>
      </c>
      <c r="E239" s="1">
        <f t="shared" si="93"/>
        <v>2019</v>
      </c>
      <c r="F239" s="44">
        <f t="shared" ref="F239:H239" si="109">F160/1000</f>
        <v>1.9800000000000002E-2</v>
      </c>
      <c r="G239" s="44">
        <f t="shared" si="109"/>
        <v>2.0299999999999999E-2</v>
      </c>
      <c r="H239" s="44">
        <f t="shared" si="109"/>
        <v>2.0500000000000001E-2</v>
      </c>
      <c r="I239" s="61">
        <f t="shared" ref="I239:N239" si="110">I160/1000</f>
        <v>438.88212036358203</v>
      </c>
      <c r="J239" s="61">
        <f t="shared" si="110"/>
        <v>438.88212036358203</v>
      </c>
      <c r="K239" s="61">
        <f t="shared" si="110"/>
        <v>438.88212036358203</v>
      </c>
      <c r="L239" s="61">
        <f t="shared" si="110"/>
        <v>21.944106018179102</v>
      </c>
      <c r="M239" s="61">
        <f t="shared" si="110"/>
        <v>21.944106018179102</v>
      </c>
      <c r="N239" s="61">
        <f t="shared" si="110"/>
        <v>21.944106018179102</v>
      </c>
      <c r="O239" s="61">
        <f>O160</f>
        <v>39.363999999999997</v>
      </c>
      <c r="P239" s="61">
        <f t="shared" si="98"/>
        <v>164.83335026928157</v>
      </c>
      <c r="Q239" s="47">
        <f t="shared" si="98"/>
        <v>15</v>
      </c>
      <c r="R239" s="62">
        <f t="shared" si="98"/>
        <v>1E-3</v>
      </c>
      <c r="S239" s="48"/>
      <c r="T239" s="48"/>
      <c r="U239" s="48"/>
      <c r="V239" s="48"/>
    </row>
    <row r="240" spans="2:22" x14ac:dyDescent="0.35">
      <c r="B240" s="1" t="str">
        <f t="shared" si="93"/>
        <v>TFGV_RAIL_H2_81</v>
      </c>
      <c r="C240" s="1" t="str">
        <f t="shared" si="93"/>
        <v>TRAH2</v>
      </c>
      <c r="D240" s="1" t="str">
        <f t="shared" si="93"/>
        <v>TFRAIL</v>
      </c>
      <c r="E240" s="1">
        <f t="shared" si="93"/>
        <v>2019</v>
      </c>
      <c r="F240" s="44">
        <f t="shared" ref="F240:H240" si="111">F161/1000</f>
        <v>1.1393475951168699E-2</v>
      </c>
      <c r="G240" s="44">
        <f t="shared" si="111"/>
        <v>1.17796954749371E-2</v>
      </c>
      <c r="H240" s="44">
        <f t="shared" si="111"/>
        <v>1.26364006003871E-2</v>
      </c>
      <c r="I240" s="61">
        <f t="shared" ref="I240:N240" si="112">I161/1000</f>
        <v>582.10068176688731</v>
      </c>
      <c r="J240" s="61">
        <f t="shared" si="112"/>
        <v>525.06724769825223</v>
      </c>
      <c r="K240" s="61">
        <f t="shared" si="112"/>
        <v>494.7324684497766</v>
      </c>
      <c r="L240" s="61">
        <f t="shared" si="112"/>
        <v>29.105034088344368</v>
      </c>
      <c r="M240" s="61">
        <f t="shared" si="112"/>
        <v>26.253362384912613</v>
      </c>
      <c r="N240" s="61">
        <f t="shared" si="112"/>
        <v>24.736623422488833</v>
      </c>
      <c r="O240" s="61">
        <f>O161</f>
        <v>39.363999999999997</v>
      </c>
      <c r="P240" s="61">
        <f t="shared" si="98"/>
        <v>164.83335026928157</v>
      </c>
      <c r="Q240" s="47">
        <f t="shared" si="98"/>
        <v>15</v>
      </c>
      <c r="R240" s="62">
        <f t="shared" si="98"/>
        <v>1E-3</v>
      </c>
      <c r="S240" s="48"/>
      <c r="T240" s="48"/>
      <c r="U240" s="48"/>
      <c r="V240" s="48"/>
    </row>
    <row r="241" spans="2:18" x14ac:dyDescent="0.35">
      <c r="B241" s="1"/>
      <c r="C241" s="1"/>
      <c r="D241" s="1"/>
      <c r="E241" s="1"/>
      <c r="F241" s="44"/>
      <c r="G241" s="44"/>
      <c r="H241" s="44"/>
      <c r="I241" s="61"/>
      <c r="J241" s="61"/>
      <c r="K241" s="61"/>
      <c r="L241" s="61"/>
      <c r="M241" s="61"/>
      <c r="N241" s="61"/>
      <c r="O241" s="61"/>
      <c r="P241" s="61"/>
      <c r="Q241" s="47"/>
      <c r="R241" s="62"/>
    </row>
    <row r="242" spans="2:18" x14ac:dyDescent="0.35">
      <c r="B242" s="1"/>
      <c r="C242" s="1"/>
      <c r="D242" s="1"/>
      <c r="E242" s="1"/>
      <c r="F242" s="44"/>
      <c r="G242" s="44"/>
      <c r="H242" s="44"/>
      <c r="I242" s="61"/>
      <c r="J242" s="61"/>
      <c r="K242" s="61"/>
      <c r="L242" s="61"/>
      <c r="M242" s="61"/>
      <c r="N242" s="61"/>
      <c r="O242" s="61"/>
      <c r="P242" s="61"/>
      <c r="Q242" s="47"/>
      <c r="R242" s="62"/>
    </row>
    <row r="243" spans="2:18" x14ac:dyDescent="0.35">
      <c r="B243" s="1"/>
      <c r="C243" s="1"/>
      <c r="D243" s="1"/>
      <c r="E243" s="1"/>
      <c r="F243" s="44"/>
      <c r="G243" s="44"/>
      <c r="H243" s="44"/>
      <c r="I243" s="61"/>
      <c r="J243" s="61"/>
      <c r="K243" s="61"/>
      <c r="L243" s="61"/>
      <c r="M243" s="61"/>
      <c r="N243" s="61"/>
      <c r="O243" s="61"/>
      <c r="P243" s="61"/>
      <c r="Q243" s="47"/>
      <c r="R243" s="62"/>
    </row>
    <row r="244" spans="2:18" x14ac:dyDescent="0.35">
      <c r="B244" s="1"/>
      <c r="C244" s="1"/>
      <c r="D244" s="1"/>
      <c r="E244" s="1"/>
      <c r="F244" s="44"/>
      <c r="G244" s="44"/>
      <c r="H244" s="44"/>
      <c r="I244" s="61"/>
      <c r="J244" s="61"/>
      <c r="K244" s="61"/>
      <c r="L244" s="61"/>
      <c r="M244" s="61"/>
      <c r="N244" s="61"/>
      <c r="O244" s="61"/>
      <c r="P244" s="61"/>
      <c r="Q244" s="47"/>
      <c r="R244" s="62"/>
    </row>
    <row r="245" spans="2:18" x14ac:dyDescent="0.35">
      <c r="B245" s="1"/>
      <c r="C245" s="1"/>
      <c r="D245" s="1"/>
      <c r="E245" s="1"/>
      <c r="F245" s="44"/>
      <c r="G245" s="44"/>
      <c r="H245" s="44"/>
      <c r="I245" s="61"/>
      <c r="J245" s="61"/>
      <c r="K245" s="61"/>
      <c r="L245" s="61"/>
      <c r="M245" s="61"/>
      <c r="N245" s="61"/>
      <c r="O245" s="61"/>
      <c r="P245" s="61"/>
      <c r="Q245" s="47"/>
      <c r="R245" s="62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73" zoomScale="70" zoomScaleNormal="70" workbookViewId="0">
      <selection activeCell="B90" sqref="B90"/>
    </sheetView>
  </sheetViews>
  <sheetFormatPr defaultRowHeight="12.75" x14ac:dyDescent="0.35"/>
  <cols>
    <col min="1" max="1" width="19.19921875" customWidth="1"/>
    <col min="2" max="2" width="15.1328125" customWidth="1"/>
    <col min="3" max="11" width="14.1328125" customWidth="1"/>
  </cols>
  <sheetData>
    <row r="1" spans="1:12" x14ac:dyDescent="0.35">
      <c r="A1" t="s">
        <v>308</v>
      </c>
    </row>
    <row r="2" spans="1:12" x14ac:dyDescent="0.35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  <c r="J2" t="s">
        <v>318</v>
      </c>
      <c r="K2" t="s">
        <v>319</v>
      </c>
    </row>
    <row r="3" spans="1:12" x14ac:dyDescent="0.35">
      <c r="A3" t="s">
        <v>320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35">
      <c r="A4" t="s">
        <v>321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8">
        <f>B4/$B$3</f>
        <v>4.044339163234481E-4</v>
      </c>
    </row>
    <row r="5" spans="1:12" x14ac:dyDescent="0.35">
      <c r="A5" t="s">
        <v>322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8">
        <f t="shared" ref="L5:L44" si="0">B5/$B$3</f>
        <v>7.0982279191462321E-4</v>
      </c>
    </row>
    <row r="6" spans="1:12" x14ac:dyDescent="0.35">
      <c r="A6" t="s">
        <v>323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8">
        <f t="shared" si="0"/>
        <v>3.9667538813275338E-2</v>
      </c>
    </row>
    <row r="7" spans="1:12" x14ac:dyDescent="0.35">
      <c r="A7" t="s">
        <v>324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8">
        <f t="shared" si="0"/>
        <v>3.4071494011901911E-2</v>
      </c>
    </row>
    <row r="8" spans="1:12" x14ac:dyDescent="0.35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8">
        <f t="shared" si="0"/>
        <v>0</v>
      </c>
    </row>
    <row r="9" spans="1:12" x14ac:dyDescent="0.35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8">
        <f t="shared" si="0"/>
        <v>0</v>
      </c>
    </row>
    <row r="10" spans="1:12" x14ac:dyDescent="0.35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8">
        <f t="shared" si="0"/>
        <v>0</v>
      </c>
    </row>
    <row r="11" spans="1:12" x14ac:dyDescent="0.35">
      <c r="A11" t="s">
        <v>328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8">
        <f t="shared" si="0"/>
        <v>9.7889515257063141E-3</v>
      </c>
    </row>
    <row r="12" spans="1:12" x14ac:dyDescent="0.35">
      <c r="A12" t="s">
        <v>329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8">
        <f t="shared" si="0"/>
        <v>2.81535528281486E-2</v>
      </c>
    </row>
    <row r="13" spans="1:12" x14ac:dyDescent="0.35">
      <c r="A13" t="s">
        <v>330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8">
        <f t="shared" si="0"/>
        <v>5.7611198692605467E-3</v>
      </c>
    </row>
    <row r="14" spans="1:12" x14ac:dyDescent="0.35">
      <c r="A14" t="s">
        <v>331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9">
        <f>B14/$B$3</f>
        <v>8.8694833975750467E-2</v>
      </c>
    </row>
    <row r="15" spans="1:12" x14ac:dyDescent="0.35">
      <c r="A15" t="s">
        <v>332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8">
        <f t="shared" si="0"/>
        <v>1.0399729276888665E-2</v>
      </c>
    </row>
    <row r="16" spans="1:12" x14ac:dyDescent="0.35">
      <c r="A16" t="s">
        <v>333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9">
        <f t="shared" si="0"/>
        <v>9.0378599668199111E-2</v>
      </c>
    </row>
    <row r="17" spans="1:12" x14ac:dyDescent="0.35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8">
        <f t="shared" si="0"/>
        <v>0</v>
      </c>
    </row>
    <row r="18" spans="1:12" x14ac:dyDescent="0.35">
      <c r="A18" t="s">
        <v>335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8">
        <f t="shared" si="0"/>
        <v>4.9027295162475133E-3</v>
      </c>
    </row>
    <row r="19" spans="1:12" x14ac:dyDescent="0.35">
      <c r="A19" t="s">
        <v>336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8">
        <f t="shared" si="0"/>
        <v>7.5934531228075966E-4</v>
      </c>
    </row>
    <row r="20" spans="1:12" x14ac:dyDescent="0.35">
      <c r="A20" t="s">
        <v>337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9">
        <f t="shared" si="0"/>
        <v>5.7817542527464363E-2</v>
      </c>
    </row>
    <row r="21" spans="1:12" x14ac:dyDescent="0.35">
      <c r="A21" t="s">
        <v>338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8">
        <f t="shared" si="0"/>
        <v>8.2620071477504387E-3</v>
      </c>
    </row>
    <row r="22" spans="1:12" x14ac:dyDescent="0.35">
      <c r="A22" t="s">
        <v>339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8">
        <f t="shared" si="0"/>
        <v>3.8875178487417154E-3</v>
      </c>
    </row>
    <row r="23" spans="1:12" x14ac:dyDescent="0.35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8">
        <f t="shared" si="0"/>
        <v>0</v>
      </c>
    </row>
    <row r="24" spans="1:12" x14ac:dyDescent="0.35">
      <c r="A24" t="s">
        <v>341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8">
        <f t="shared" si="0"/>
        <v>1.7844614838597853E-2</v>
      </c>
    </row>
    <row r="25" spans="1:12" x14ac:dyDescent="0.35">
      <c r="A25" t="s">
        <v>342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8">
        <f t="shared" si="0"/>
        <v>3.2627087167889597E-2</v>
      </c>
    </row>
    <row r="26" spans="1:12" x14ac:dyDescent="0.35">
      <c r="A26" t="s">
        <v>343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8">
        <f t="shared" si="0"/>
        <v>4.7624157085434599E-3</v>
      </c>
    </row>
    <row r="27" spans="1:12" x14ac:dyDescent="0.35">
      <c r="A27" t="s">
        <v>344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8">
        <f t="shared" si="0"/>
        <v>6.1160312652178582E-3</v>
      </c>
    </row>
    <row r="28" spans="1:12" x14ac:dyDescent="0.35">
      <c r="A28" t="s">
        <v>345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9">
        <f t="shared" si="0"/>
        <v>7.6570070239441387E-2</v>
      </c>
    </row>
    <row r="29" spans="1:12" x14ac:dyDescent="0.35">
      <c r="A29" t="s">
        <v>346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8">
        <f t="shared" si="0"/>
        <v>4.0385615358584315E-2</v>
      </c>
    </row>
    <row r="30" spans="1:12" x14ac:dyDescent="0.35">
      <c r="A30" t="s">
        <v>347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8">
        <f t="shared" si="0"/>
        <v>4.4355670741269594E-2</v>
      </c>
    </row>
    <row r="31" spans="1:12" x14ac:dyDescent="0.35">
      <c r="A31" t="s">
        <v>348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8">
        <f t="shared" si="0"/>
        <v>6.0252399778799404E-4</v>
      </c>
    </row>
    <row r="32" spans="1:12" x14ac:dyDescent="0.35">
      <c r="A32" t="s">
        <v>349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9">
        <f t="shared" si="0"/>
        <v>5.8395305265069287E-2</v>
      </c>
    </row>
    <row r="33" spans="1:12" x14ac:dyDescent="0.35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8">
        <f t="shared" si="0"/>
        <v>0</v>
      </c>
    </row>
    <row r="34" spans="1:12" x14ac:dyDescent="0.35">
      <c r="A34" t="s">
        <v>351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8">
        <f t="shared" si="0"/>
        <v>2.9713512219681899E-2</v>
      </c>
    </row>
    <row r="35" spans="1:12" x14ac:dyDescent="0.35">
      <c r="A35" t="s">
        <v>352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9">
        <f t="shared" si="0"/>
        <v>7.1543534422278537E-2</v>
      </c>
    </row>
    <row r="36" spans="1:12" x14ac:dyDescent="0.35">
      <c r="A36" t="s">
        <v>353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8">
        <f t="shared" si="0"/>
        <v>8.253753394356084E-6</v>
      </c>
    </row>
    <row r="37" spans="1:12" x14ac:dyDescent="0.35">
      <c r="A37" t="s">
        <v>354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8">
        <f t="shared" si="0"/>
        <v>6.1077775118235022E-4</v>
      </c>
    </row>
    <row r="38" spans="1:12" x14ac:dyDescent="0.35">
      <c r="A38" t="s">
        <v>355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8">
        <f t="shared" si="0"/>
        <v>1.5434518847445876E-3</v>
      </c>
    </row>
    <row r="39" spans="1:12" x14ac:dyDescent="0.35">
      <c r="A39" t="s">
        <v>356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8">
        <f t="shared" si="0"/>
        <v>1.0143862921663627E-2</v>
      </c>
    </row>
    <row r="40" spans="1:12" x14ac:dyDescent="0.35">
      <c r="A40" t="s">
        <v>357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8">
        <f t="shared" si="0"/>
        <v>9.9045040732272994E-4</v>
      </c>
    </row>
    <row r="41" spans="1:12" x14ac:dyDescent="0.35">
      <c r="A41" t="s">
        <v>358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9">
        <f t="shared" si="0"/>
        <v>9.4786103980785269E-2</v>
      </c>
    </row>
    <row r="42" spans="1:12" x14ac:dyDescent="0.35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8">
        <f t="shared" si="0"/>
        <v>0</v>
      </c>
    </row>
    <row r="43" spans="1:12" x14ac:dyDescent="0.35">
      <c r="A43" t="s">
        <v>360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9">
        <f t="shared" si="0"/>
        <v>0.1113926558102297</v>
      </c>
    </row>
    <row r="44" spans="1:12" x14ac:dyDescent="0.35">
      <c r="A44" t="s">
        <v>361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8">
        <f t="shared" si="0"/>
        <v>1.3948843236461781E-2</v>
      </c>
    </row>
    <row r="45" spans="1:12" ht="14.25" x14ac:dyDescent="0.45">
      <c r="A45" t="s">
        <v>362</v>
      </c>
    </row>
    <row r="50" spans="1:11" x14ac:dyDescent="0.35">
      <c r="A50" t="s">
        <v>363</v>
      </c>
    </row>
    <row r="51" spans="1:11" x14ac:dyDescent="0.35">
      <c r="B51" t="s">
        <v>310</v>
      </c>
      <c r="C51" t="s">
        <v>311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319</v>
      </c>
    </row>
    <row r="52" spans="1:11" ht="15" x14ac:dyDescent="0.4">
      <c r="A52" t="s">
        <v>331</v>
      </c>
      <c r="C52" s="50">
        <v>16650</v>
      </c>
      <c r="D52" s="50">
        <v>19600</v>
      </c>
      <c r="E52" s="50">
        <v>19600</v>
      </c>
      <c r="F52" s="50">
        <v>20835</v>
      </c>
      <c r="G52" s="50">
        <v>20835</v>
      </c>
      <c r="H52" s="50">
        <v>20835</v>
      </c>
      <c r="I52" s="50">
        <v>27990</v>
      </c>
      <c r="J52" s="50">
        <v>53175</v>
      </c>
      <c r="K52" s="50">
        <v>61500</v>
      </c>
    </row>
    <row r="53" spans="1:11" ht="15" x14ac:dyDescent="0.4">
      <c r="A53" t="s">
        <v>333</v>
      </c>
      <c r="C53" s="50">
        <v>11995</v>
      </c>
      <c r="D53" s="50">
        <v>12995</v>
      </c>
      <c r="E53" s="50">
        <v>13995</v>
      </c>
      <c r="F53" s="50">
        <v>17495</v>
      </c>
      <c r="G53" s="50">
        <v>18995</v>
      </c>
      <c r="H53" s="50">
        <v>20495</v>
      </c>
      <c r="I53" s="50">
        <v>25495</v>
      </c>
      <c r="J53" s="50">
        <v>35995</v>
      </c>
      <c r="K53" s="50">
        <v>43995</v>
      </c>
    </row>
    <row r="54" spans="1:11" ht="15" x14ac:dyDescent="0.4">
      <c r="A54" t="s">
        <v>337</v>
      </c>
      <c r="C54" s="50">
        <v>11685</v>
      </c>
      <c r="D54" s="50">
        <v>12810</v>
      </c>
      <c r="E54" s="50">
        <v>15550</v>
      </c>
      <c r="F54" s="50">
        <v>18190</v>
      </c>
      <c r="G54" s="50">
        <v>19035</v>
      </c>
      <c r="H54" s="50">
        <v>20280</v>
      </c>
      <c r="I54" s="50">
        <v>26025</v>
      </c>
      <c r="J54" s="50">
        <v>38625</v>
      </c>
      <c r="K54" s="50">
        <v>41670</v>
      </c>
    </row>
    <row r="55" spans="1:11" ht="15" x14ac:dyDescent="0.4">
      <c r="A55" t="s">
        <v>345</v>
      </c>
      <c r="C55" s="50">
        <v>15895</v>
      </c>
      <c r="D55" s="50">
        <v>15895</v>
      </c>
      <c r="E55" s="50">
        <v>16395</v>
      </c>
      <c r="F55" s="50">
        <v>18545</v>
      </c>
      <c r="G55" s="50">
        <v>19195</v>
      </c>
      <c r="H55" s="50">
        <v>19995</v>
      </c>
      <c r="I55" s="50">
        <v>27520</v>
      </c>
      <c r="J55" s="50">
        <v>30520</v>
      </c>
      <c r="K55" s="50">
        <v>37720</v>
      </c>
    </row>
    <row r="56" spans="1:11" ht="15" x14ac:dyDescent="0.4">
      <c r="A56" t="s">
        <v>349</v>
      </c>
      <c r="C56" s="50">
        <v>12990</v>
      </c>
      <c r="D56" s="50">
        <v>13590</v>
      </c>
      <c r="E56" s="50">
        <v>16390</v>
      </c>
      <c r="F56" s="50">
        <v>18090</v>
      </c>
      <c r="G56" s="50">
        <v>19990</v>
      </c>
      <c r="H56" s="50">
        <v>22390</v>
      </c>
      <c r="I56" s="50">
        <v>28490</v>
      </c>
      <c r="J56" s="50">
        <v>31990</v>
      </c>
      <c r="K56" s="50">
        <v>37990</v>
      </c>
    </row>
    <row r="57" spans="1:11" ht="15" x14ac:dyDescent="0.4">
      <c r="A57" t="s">
        <v>352</v>
      </c>
      <c r="C57" s="50">
        <v>11095</v>
      </c>
      <c r="D57" s="50">
        <v>12155</v>
      </c>
      <c r="E57" s="50">
        <v>15600</v>
      </c>
      <c r="F57" s="50">
        <v>18285</v>
      </c>
      <c r="G57" s="50">
        <v>27485</v>
      </c>
      <c r="H57" s="50">
        <v>27250</v>
      </c>
      <c r="I57" s="50">
        <v>33065</v>
      </c>
      <c r="J57" s="50">
        <v>39725</v>
      </c>
      <c r="K57" s="50">
        <v>42025</v>
      </c>
    </row>
    <row r="58" spans="1:11" ht="15" x14ac:dyDescent="0.4">
      <c r="A58" t="s">
        <v>358</v>
      </c>
      <c r="C58" s="50">
        <v>13360</v>
      </c>
      <c r="D58" s="50">
        <v>14580</v>
      </c>
      <c r="E58" s="50">
        <v>23500</v>
      </c>
      <c r="F58" s="50">
        <v>23500</v>
      </c>
      <c r="G58" s="50">
        <v>26000</v>
      </c>
      <c r="H58" s="50">
        <v>26790</v>
      </c>
      <c r="I58" s="50">
        <v>31630</v>
      </c>
      <c r="J58" s="50">
        <v>36500</v>
      </c>
      <c r="K58" s="50">
        <v>40395</v>
      </c>
    </row>
    <row r="59" spans="1:11" ht="15" x14ac:dyDescent="0.4">
      <c r="A59" t="s">
        <v>360</v>
      </c>
      <c r="C59" s="50">
        <v>13770</v>
      </c>
      <c r="D59" s="50">
        <v>13770</v>
      </c>
      <c r="E59" s="50">
        <v>17928</v>
      </c>
      <c r="F59" s="50">
        <v>21445</v>
      </c>
      <c r="G59" s="50">
        <v>28265</v>
      </c>
      <c r="H59" s="50">
        <v>24662</v>
      </c>
      <c r="I59" s="50">
        <v>31420</v>
      </c>
      <c r="J59" s="50">
        <v>38700</v>
      </c>
      <c r="K59" s="50">
        <v>73975</v>
      </c>
    </row>
    <row r="60" spans="1:11" ht="13.15" x14ac:dyDescent="0.4">
      <c r="A60" s="39" t="s">
        <v>370</v>
      </c>
    </row>
    <row r="63" spans="1:11" x14ac:dyDescent="0.35">
      <c r="A63" t="s">
        <v>308</v>
      </c>
    </row>
    <row r="64" spans="1:11" x14ac:dyDescent="0.35">
      <c r="B64" t="s">
        <v>310</v>
      </c>
      <c r="C64" t="s">
        <v>311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</row>
    <row r="65" spans="1:11" x14ac:dyDescent="0.35">
      <c r="A65" t="s">
        <v>331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35">
      <c r="A66" t="s">
        <v>333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35">
      <c r="A67" t="s">
        <v>337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35">
      <c r="A68" t="s">
        <v>345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35">
      <c r="A69" t="s">
        <v>349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35">
      <c r="A70" t="s">
        <v>352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35">
      <c r="A71" t="s">
        <v>358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35">
      <c r="A72" t="s">
        <v>360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25" x14ac:dyDescent="0.45">
      <c r="A73" s="51" t="s">
        <v>364</v>
      </c>
      <c r="B73" s="51">
        <f>SUM(B65:B72)</f>
        <v>78701</v>
      </c>
      <c r="C73" s="51">
        <f t="shared" ref="C73:K73" si="9">SUM(C65:C72)</f>
        <v>1946</v>
      </c>
      <c r="D73" s="51">
        <f t="shared" si="9"/>
        <v>16585</v>
      </c>
      <c r="E73" s="51">
        <f t="shared" si="9"/>
        <v>9862</v>
      </c>
      <c r="F73" s="51">
        <f t="shared" si="9"/>
        <v>4625</v>
      </c>
      <c r="G73" s="51">
        <f t="shared" si="9"/>
        <v>14426</v>
      </c>
      <c r="H73" s="51">
        <f t="shared" si="9"/>
        <v>10425</v>
      </c>
      <c r="I73" s="51">
        <f t="shared" si="9"/>
        <v>18747</v>
      </c>
      <c r="J73" s="51">
        <f t="shared" si="9"/>
        <v>1154</v>
      </c>
      <c r="K73" s="51">
        <f t="shared" si="9"/>
        <v>931</v>
      </c>
    </row>
    <row r="77" spans="1:11" x14ac:dyDescent="0.35">
      <c r="A77" t="s">
        <v>365</v>
      </c>
    </row>
    <row r="78" spans="1:11" x14ac:dyDescent="0.35">
      <c r="B78" t="s">
        <v>310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</row>
    <row r="79" spans="1:11" x14ac:dyDescent="0.35">
      <c r="A79" t="s">
        <v>331</v>
      </c>
      <c r="B79" s="48">
        <f>B65/$B$73</f>
        <v>0.13654210238751732</v>
      </c>
      <c r="C79" s="48">
        <f t="shared" ref="C79:K79" si="10">C65/$B$73</f>
        <v>0</v>
      </c>
      <c r="D79" s="48">
        <f t="shared" si="10"/>
        <v>1.6429270276108309E-2</v>
      </c>
      <c r="E79" s="48">
        <f t="shared" si="10"/>
        <v>3.3608213364506166E-2</v>
      </c>
      <c r="F79" s="48">
        <f t="shared" si="10"/>
        <v>0</v>
      </c>
      <c r="G79" s="48">
        <f t="shared" si="10"/>
        <v>7.4115957865846682E-2</v>
      </c>
      <c r="H79" s="48">
        <f t="shared" si="10"/>
        <v>1.270631885236528E-5</v>
      </c>
      <c r="I79" s="48">
        <f t="shared" si="10"/>
        <v>1.1791463894994981E-2</v>
      </c>
      <c r="J79" s="48">
        <f t="shared" si="10"/>
        <v>5.5907802950407232E-4</v>
      </c>
      <c r="K79" s="48">
        <f t="shared" si="10"/>
        <v>2.5412637704730561E-5</v>
      </c>
    </row>
    <row r="80" spans="1:11" x14ac:dyDescent="0.35">
      <c r="A80" t="s">
        <v>333</v>
      </c>
      <c r="B80" s="48">
        <f t="shared" ref="B80:K86" si="11">B66/$B$73</f>
        <v>0.13913419143339983</v>
      </c>
      <c r="C80" s="48">
        <f t="shared" si="11"/>
        <v>1.1689813344176059E-3</v>
      </c>
      <c r="D80" s="48">
        <f t="shared" si="11"/>
        <v>4.5374264621796417E-2</v>
      </c>
      <c r="E80" s="48">
        <f t="shared" si="11"/>
        <v>1.3049389461379143E-2</v>
      </c>
      <c r="F80" s="48">
        <f t="shared" si="11"/>
        <v>1.0241292995006417E-2</v>
      </c>
      <c r="G80" s="48">
        <f t="shared" si="11"/>
        <v>0</v>
      </c>
      <c r="H80" s="48">
        <f t="shared" si="11"/>
        <v>1.4879099376119745E-2</v>
      </c>
      <c r="I80" s="48">
        <f t="shared" si="11"/>
        <v>4.8957446538163425E-2</v>
      </c>
      <c r="J80" s="48">
        <f t="shared" si="11"/>
        <v>5.4510107876647061E-3</v>
      </c>
      <c r="K80" s="48">
        <f t="shared" si="11"/>
        <v>1.270631885236528E-5</v>
      </c>
    </row>
    <row r="81" spans="1:11" x14ac:dyDescent="0.35">
      <c r="A81" t="s">
        <v>337</v>
      </c>
      <c r="B81" s="48">
        <f t="shared" si="11"/>
        <v>8.9007763560818798E-2</v>
      </c>
      <c r="C81" s="48">
        <f t="shared" si="11"/>
        <v>0</v>
      </c>
      <c r="D81" s="48">
        <f t="shared" si="11"/>
        <v>7.7889734564999171E-3</v>
      </c>
      <c r="E81" s="48">
        <f t="shared" si="11"/>
        <v>6.4293973392968327E-3</v>
      </c>
      <c r="F81" s="48">
        <f t="shared" si="11"/>
        <v>1.3849887549078156E-2</v>
      </c>
      <c r="G81" s="48">
        <f t="shared" si="11"/>
        <v>0</v>
      </c>
      <c r="H81" s="48">
        <f t="shared" si="11"/>
        <v>1.2032883953189921E-2</v>
      </c>
      <c r="I81" s="48">
        <f t="shared" si="11"/>
        <v>4.1232004675925339E-2</v>
      </c>
      <c r="J81" s="48">
        <f t="shared" si="11"/>
        <v>7.6492039491238995E-3</v>
      </c>
      <c r="K81" s="48">
        <f t="shared" si="11"/>
        <v>2.5412637704730561E-5</v>
      </c>
    </row>
    <row r="82" spans="1:11" x14ac:dyDescent="0.35">
      <c r="A82" t="s">
        <v>345</v>
      </c>
      <c r="B82" s="48">
        <f t="shared" si="11"/>
        <v>0.11787651999339271</v>
      </c>
      <c r="C82" s="48">
        <f t="shared" si="11"/>
        <v>1.2515724069579803E-2</v>
      </c>
      <c r="D82" s="48">
        <f t="shared" si="11"/>
        <v>2.3951411036708555E-2</v>
      </c>
      <c r="E82" s="48">
        <f t="shared" si="11"/>
        <v>3.8665328267747552E-2</v>
      </c>
      <c r="F82" s="48">
        <f t="shared" si="11"/>
        <v>0</v>
      </c>
      <c r="G82" s="48">
        <f t="shared" si="11"/>
        <v>2.8258853127660386E-2</v>
      </c>
      <c r="H82" s="48">
        <f t="shared" si="11"/>
        <v>1.400236337530654E-2</v>
      </c>
      <c r="I82" s="48">
        <f t="shared" si="11"/>
        <v>2.1600742049020978E-4</v>
      </c>
      <c r="J82" s="48">
        <f t="shared" si="11"/>
        <v>2.6683269589967089E-4</v>
      </c>
      <c r="K82" s="48">
        <f t="shared" si="11"/>
        <v>0</v>
      </c>
    </row>
    <row r="83" spans="1:11" x14ac:dyDescent="0.35">
      <c r="A83" t="s">
        <v>349</v>
      </c>
      <c r="B83" s="48">
        <f t="shared" si="11"/>
        <v>8.989720588048436E-2</v>
      </c>
      <c r="C83" s="48">
        <f t="shared" si="11"/>
        <v>1.0088817168778033E-2</v>
      </c>
      <c r="D83" s="48">
        <f t="shared" si="11"/>
        <v>2.5412637704730561E-5</v>
      </c>
      <c r="E83" s="48">
        <f t="shared" si="11"/>
        <v>1.8309805466258371E-2</v>
      </c>
      <c r="F83" s="48">
        <f t="shared" si="11"/>
        <v>0</v>
      </c>
      <c r="G83" s="48">
        <f t="shared" si="11"/>
        <v>5.3976442484847717E-2</v>
      </c>
      <c r="H83" s="48">
        <f t="shared" si="11"/>
        <v>5.7178434835643763E-3</v>
      </c>
      <c r="I83" s="48">
        <f t="shared" si="11"/>
        <v>1.2071002909747018E-3</v>
      </c>
      <c r="J83" s="48">
        <f t="shared" si="11"/>
        <v>5.7178434835643765E-4</v>
      </c>
      <c r="K83" s="48">
        <f t="shared" si="11"/>
        <v>0</v>
      </c>
    </row>
    <row r="84" spans="1:11" x14ac:dyDescent="0.35">
      <c r="A84" t="s">
        <v>352</v>
      </c>
      <c r="B84" s="48">
        <f t="shared" si="11"/>
        <v>0.11013837181230225</v>
      </c>
      <c r="C84" s="48">
        <f t="shared" si="11"/>
        <v>0</v>
      </c>
      <c r="D84" s="48">
        <f t="shared" si="11"/>
        <v>3.8462027166109705E-2</v>
      </c>
      <c r="E84" s="48">
        <f t="shared" si="11"/>
        <v>3.024103886862937E-3</v>
      </c>
      <c r="F84" s="48">
        <f t="shared" si="11"/>
        <v>3.3798808147291648E-3</v>
      </c>
      <c r="G84" s="48">
        <f t="shared" si="11"/>
        <v>3.3798808147291648E-3</v>
      </c>
      <c r="H84" s="48">
        <f t="shared" si="11"/>
        <v>3.7636116440705962E-2</v>
      </c>
      <c r="I84" s="48">
        <f t="shared" si="11"/>
        <v>2.4256362689165322E-2</v>
      </c>
      <c r="J84" s="48">
        <f t="shared" si="11"/>
        <v>0</v>
      </c>
      <c r="K84" s="48">
        <f t="shared" si="11"/>
        <v>0</v>
      </c>
    </row>
    <row r="85" spans="1:11" x14ac:dyDescent="0.35">
      <c r="A85" t="s">
        <v>358</v>
      </c>
      <c r="B85" s="48">
        <f t="shared" si="11"/>
        <v>0.14591936570056288</v>
      </c>
      <c r="C85" s="48">
        <f t="shared" si="11"/>
        <v>0</v>
      </c>
      <c r="D85" s="48">
        <f t="shared" si="11"/>
        <v>2.07875376424696E-2</v>
      </c>
      <c r="E85" s="48">
        <f t="shared" si="11"/>
        <v>1.0088817168778033E-2</v>
      </c>
      <c r="F85" s="48">
        <f t="shared" si="11"/>
        <v>2.6772213821933649E-2</v>
      </c>
      <c r="G85" s="48">
        <f t="shared" si="11"/>
        <v>1.8398749698224928E-2</v>
      </c>
      <c r="H85" s="48">
        <f t="shared" si="11"/>
        <v>2.9097470171916494E-3</v>
      </c>
      <c r="I85" s="48">
        <f t="shared" si="11"/>
        <v>5.5793446080735949E-2</v>
      </c>
      <c r="J85" s="48">
        <f t="shared" si="11"/>
        <v>1.6518214508074865E-4</v>
      </c>
      <c r="K85" s="48">
        <f t="shared" si="11"/>
        <v>1.1003672126148334E-2</v>
      </c>
    </row>
    <row r="86" spans="1:11" x14ac:dyDescent="0.35">
      <c r="A86" t="s">
        <v>360</v>
      </c>
      <c r="B86" s="48">
        <f t="shared" si="11"/>
        <v>0.17148447923152182</v>
      </c>
      <c r="C86" s="48">
        <f t="shared" si="11"/>
        <v>9.5297391392739608E-4</v>
      </c>
      <c r="D86" s="48">
        <f t="shared" si="11"/>
        <v>5.7915401329080955E-2</v>
      </c>
      <c r="E86" s="48">
        <f t="shared" si="11"/>
        <v>2.1346615671973671E-3</v>
      </c>
      <c r="F86" s="48">
        <f t="shared" si="11"/>
        <v>4.5234495114420403E-3</v>
      </c>
      <c r="G86" s="48">
        <f t="shared" si="11"/>
        <v>5.1714717729126692E-3</v>
      </c>
      <c r="H86" s="48">
        <f t="shared" si="11"/>
        <v>4.5272614070977497E-2</v>
      </c>
      <c r="I86" s="48">
        <f t="shared" si="11"/>
        <v>5.4751527934841997E-2</v>
      </c>
      <c r="J86" s="48">
        <f t="shared" si="11"/>
        <v>0</v>
      </c>
      <c r="K86" s="48">
        <f t="shared" si="11"/>
        <v>7.6237913114191687E-4</v>
      </c>
    </row>
    <row r="87" spans="1:11" ht="14.25" x14ac:dyDescent="0.45">
      <c r="A87" s="51" t="s">
        <v>364</v>
      </c>
      <c r="B87" s="52">
        <f>SUM(B79:B86)</f>
        <v>1</v>
      </c>
      <c r="C87" s="53">
        <f t="shared" ref="C87:K87" si="12">SUM(C79:C86)</f>
        <v>2.4726496486702838E-2</v>
      </c>
      <c r="D87" s="53">
        <f t="shared" si="12"/>
        <v>0.21073429816647821</v>
      </c>
      <c r="E87" s="53">
        <f t="shared" si="12"/>
        <v>0.12530971652202638</v>
      </c>
      <c r="F87" s="53">
        <f t="shared" si="12"/>
        <v>5.8766724692189423E-2</v>
      </c>
      <c r="G87" s="53">
        <f t="shared" si="12"/>
        <v>0.18330135576422152</v>
      </c>
      <c r="H87" s="53">
        <f t="shared" si="12"/>
        <v>0.13246337403590805</v>
      </c>
      <c r="I87" s="53">
        <f t="shared" si="12"/>
        <v>0.23820535952529193</v>
      </c>
      <c r="J87" s="53">
        <f t="shared" si="12"/>
        <v>1.4663091955629537E-2</v>
      </c>
      <c r="K87" s="53">
        <f t="shared" si="12"/>
        <v>1.1829582851552077E-2</v>
      </c>
    </row>
    <row r="90" spans="1:11" ht="18" x14ac:dyDescent="0.55000000000000004">
      <c r="A90" s="54" t="s">
        <v>70</v>
      </c>
      <c r="B90" s="54">
        <f>SUMPRODUCT(C79:K86,C52:K59)</f>
        <v>21831.587082756254</v>
      </c>
    </row>
    <row r="91" spans="1:11" ht="18" x14ac:dyDescent="0.55000000000000004">
      <c r="A91" s="54" t="s">
        <v>366</v>
      </c>
      <c r="B91" s="54">
        <f>B90/1.07597</f>
        <v>20290.14478354996</v>
      </c>
    </row>
    <row r="94" spans="1:11" x14ac:dyDescent="0.35">
      <c r="A94" s="55" t="s">
        <v>367</v>
      </c>
    </row>
    <row r="95" spans="1:11" x14ac:dyDescent="0.35">
      <c r="D95" s="48"/>
      <c r="E95" s="48"/>
      <c r="F95" s="48"/>
      <c r="G95" s="48"/>
      <c r="H95" s="48"/>
      <c r="I95" s="48"/>
      <c r="J95" s="48"/>
      <c r="K95" s="48"/>
    </row>
    <row r="96" spans="1:11" x14ac:dyDescent="0.35"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2020-10-20T15:29:13Z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245449542999267</vt:r8>
  </property>
</Properties>
</file>