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F9CF55B-7986-4970-B0AE-A09CEF1D4C6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2" l="1"/>
  <c r="D7" i="22"/>
  <c r="D8" i="21"/>
  <c r="D7" i="21"/>
  <c r="E8" i="21"/>
  <c r="C8" i="21"/>
  <c r="C7" i="21"/>
  <c r="E8" i="22"/>
  <c r="C8" i="22"/>
  <c r="C7" i="22"/>
  <c r="J8" i="22"/>
  <c r="J8" i="21"/>
  <c r="I7" i="21"/>
  <c r="F8" i="21"/>
  <c r="F7" i="21"/>
  <c r="F8" i="22"/>
  <c r="F7" i="22"/>
  <c r="G7" i="22"/>
  <c r="H7" i="22"/>
  <c r="I7" i="22"/>
  <c r="G7" i="21"/>
  <c r="H7" i="21"/>
  <c r="C4" i="20"/>
  <c r="B7" i="21"/>
  <c r="C5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K7" i="21"/>
  <c r="K7" i="22"/>
  <c r="L7" i="22"/>
  <c r="B7" i="22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L7" i="21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<sst xmlns="http://schemas.openxmlformats.org/spreadsheetml/2006/main" count="107" uniqueCount="85">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</sst>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workbookViewId="0">
      <selection activeCell="C9" sqref="C9"/>
    </sheetView>
  </sheetViews>
  <sheetFormatPr defaultRowHeight="15" x14ac:dyDescent="0.25"/>
  <cols>
    <col min="1" max="1" width="9.140625" style="8"/>
    <col min="2" max="2" width="14" style="8" bestFit="1" customWidth="1"/>
    <col min="3" max="3" width="23.5703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_xlfn.TEXTJOIN("",TRUE,"UC_CB-",C7,"Mt")</f>
        <v>UC_CB-420Mt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budget",C7,"Mt")</f>
        <v>Carbon budget 420 Mt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</row>
    <row r="7" spans="1:17" x14ac:dyDescent="0.25">
      <c r="B7" s="8" t="s">
        <v>70</v>
      </c>
      <c r="C7" s="8">
        <v>420</v>
      </c>
    </row>
    <row r="8" spans="1:17" x14ac:dyDescent="0.25">
      <c r="B8" s="8" t="s">
        <v>83</v>
      </c>
      <c r="C8" s="8" t="s">
        <v>84</v>
      </c>
    </row>
    <row r="9" spans="1:17" x14ac:dyDescent="0.25">
      <c r="B9" s="8" t="s">
        <v>62</v>
      </c>
      <c r="C9" s="8" t="s">
        <v>81</v>
      </c>
    </row>
    <row r="10" spans="1:17" x14ac:dyDescent="0.25">
      <c r="B10" s="8" t="s">
        <v>74</v>
      </c>
      <c r="C10" s="8" t="s">
        <v>80</v>
      </c>
    </row>
    <row r="11" spans="1:17" x14ac:dyDescent="0.25">
      <c r="B11" s="8" t="s">
        <v>78</v>
      </c>
      <c r="C11" s="8" t="s">
        <v>79</v>
      </c>
    </row>
    <row r="12" spans="1:17" x14ac:dyDescent="0.25">
      <c r="B12" s="8" t="s">
        <v>0</v>
      </c>
      <c r="C12" s="8" t="s">
        <v>71</v>
      </c>
    </row>
    <row r="13" spans="1:17" x14ac:dyDescent="0.25">
      <c r="B13" s="8" t="s">
        <v>82</v>
      </c>
      <c r="C13" s="8">
        <v>-1</v>
      </c>
    </row>
    <row r="14" spans="1:17" x14ac:dyDescent="0.25">
      <c r="A14"/>
      <c r="B14" t="s">
        <v>77</v>
      </c>
      <c r="C14">
        <v>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8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9.5703125" style="8" bestFit="1" customWidth="1"/>
    <col min="3" max="3" width="13.5703125" style="8" bestFit="1" customWidth="1"/>
    <col min="4" max="5" width="9.140625" style="8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65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15"/>
    </row>
    <row r="7" spans="1:12" x14ac:dyDescent="0.25">
      <c r="B7" s="8" t="str">
        <f>VLOOKUP(B5, config!$B$4:$C$14,2,FALSE) &amp; "_Single"</f>
        <v>UC_CB-420Mt_Single</v>
      </c>
      <c r="C7" s="8" t="str">
        <f>VLOOKUP(C$5, config!$B$4:$C$14,2,FALSE)</f>
        <v>*CO2*,-*CO2S</v>
      </c>
      <c r="D7" s="8" t="str">
        <f>VLOOKUP(D$5, config!$B$4:$C$14,2,FALSE)</f>
        <v>ENV</v>
      </c>
      <c r="F7" s="8" t="str">
        <f>VLOOKUP(F$5, config!$B$4:$C$14,2,FALSE)</f>
        <v>2018-2050</v>
      </c>
      <c r="G7" s="8" t="str">
        <f>VLOOKUP(G5, config!$B$4:$C$14,2,FALSE)</f>
        <v>NET</v>
      </c>
      <c r="H7" s="8" t="str">
        <f>VLOOKUP(H5, config!$B$4:$C$14,2,FALSE)</f>
        <v>UP</v>
      </c>
      <c r="I7" s="8">
        <f>VLOOKUP(I$5, config!$B$4:$C$14,2,FALSE)</f>
        <v>1</v>
      </c>
      <c r="K7" s="8">
        <f>VLOOKUP("Value", config!$B$4:$C$14,2,FALSE)*1000</f>
        <v>420000</v>
      </c>
      <c r="L7" s="8" t="str">
        <f>VLOOKUP(L5, config!$B$4:$C$14,2,FALSE) &amp; " - Single"</f>
        <v>Carbon budget 420 Mt - Single</v>
      </c>
    </row>
    <row r="8" spans="1:12" x14ac:dyDescent="0.25">
      <c r="C8" s="8" t="str">
        <f>VLOOKUP(C$5, config!$B$4:$C$14,2,FALSE)</f>
        <v>*CO2*,-*CO2S</v>
      </c>
      <c r="D8" s="8" t="str">
        <f>VLOOKUP(D$5, config!$B$4:$C$14,2,FALSE)</f>
        <v>ENV</v>
      </c>
      <c r="E8" s="8" t="str">
        <f>VLOOKUP(E$5, config!$B$4:$C$14,2,FALSE)</f>
        <v>T-A*INT*</v>
      </c>
      <c r="F8" s="8" t="str">
        <f>VLOOKUP(F$5, config!$B$4:$C$14,2,FALSE)</f>
        <v>2018-2050</v>
      </c>
      <c r="J8" s="8">
        <f>VLOOKUP(J$5, config!$B$4:$C$14,2,FALSE)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8"/>
  <sheetViews>
    <sheetView tabSelected="1" workbookViewId="0">
      <selection activeCell="M27" sqref="M27"/>
    </sheetView>
  </sheetViews>
  <sheetFormatPr defaultRowHeight="15" x14ac:dyDescent="0.25"/>
  <cols>
    <col min="1" max="1" width="9.140625" style="8"/>
    <col min="2" max="2" width="19.140625" style="8" customWidth="1"/>
    <col min="3" max="3" width="13.5703125" style="8" bestFit="1" customWidth="1"/>
    <col min="4" max="5" width="9.140625" style="8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27.1406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76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74</v>
      </c>
      <c r="E5" s="13" t="s">
        <v>83</v>
      </c>
      <c r="F5" s="13" t="s">
        <v>75</v>
      </c>
      <c r="G5" s="13" t="s">
        <v>78</v>
      </c>
      <c r="H5" s="13" t="s">
        <v>0</v>
      </c>
      <c r="I5" s="14" t="s">
        <v>77</v>
      </c>
      <c r="J5" s="14" t="s">
        <v>82</v>
      </c>
      <c r="K5" s="10" t="s">
        <v>67</v>
      </c>
      <c r="L5" s="12" t="s">
        <v>63</v>
      </c>
    </row>
    <row r="6" spans="1:12" x14ac:dyDescent="0.25">
      <c r="B6" s="9" t="s">
        <v>72</v>
      </c>
      <c r="C6" s="9"/>
      <c r="D6" s="9"/>
      <c r="E6" s="9"/>
      <c r="F6" s="9"/>
      <c r="G6" s="9"/>
      <c r="H6" s="9"/>
      <c r="I6" s="9"/>
      <c r="J6" s="9"/>
      <c r="K6" s="9" t="s">
        <v>73</v>
      </c>
      <c r="L6" s="9"/>
    </row>
    <row r="7" spans="1:12" x14ac:dyDescent="0.25">
      <c r="B7" s="8" t="str">
        <f>VLOOKUP(B5, config!$B$4:$C$14,2,FALSE) &amp; "_Multi"</f>
        <v>UC_CB-420Mt_Multi</v>
      </c>
      <c r="C7" s="8" t="str">
        <f>VLOOKUP(C$5, config!$B$4:$C$14,2,FALSE)</f>
        <v>*CO2*,-*CO2S</v>
      </c>
      <c r="D7" s="8" t="str">
        <f>VLOOKUP(D$5, config!$B$4:$C$14,2,FALSE)</f>
        <v>ENV</v>
      </c>
      <c r="F7" s="8" t="str">
        <f>VLOOKUP(F$5, config!$B$4:$C$14,2,FALSE)</f>
        <v>2018-2050</v>
      </c>
      <c r="G7" s="8" t="str">
        <f>VLOOKUP(G5, config!$B$4:$C$14,2,FALSE)</f>
        <v>NET</v>
      </c>
      <c r="H7" s="8" t="str">
        <f>VLOOKUP(H5, config!$B$4:$C$14,2,FALSE)</f>
        <v>UP</v>
      </c>
      <c r="I7" s="8">
        <f>VLOOKUP(I5, config!$B$4:$C$14,2,FALSE)</f>
        <v>1</v>
      </c>
      <c r="K7" s="8">
        <f>VLOOKUP("Value", config!$B$4:$C$14,2,FALSE)*1000</f>
        <v>420000</v>
      </c>
      <c r="L7" s="8" t="str">
        <f>VLOOKUP(L5, config!$B$4:$C$14,2,FALSE) &amp; " - Multi"</f>
        <v>Carbon budget 420 Mt - Multi</v>
      </c>
    </row>
    <row r="8" spans="1:12" x14ac:dyDescent="0.25">
      <c r="C8" s="8" t="str">
        <f>VLOOKUP(C$5, config!$B$4:$C$14,2,FALSE)</f>
        <v>*CO2*,-*CO2S</v>
      </c>
      <c r="D8" s="8" t="str">
        <f>VLOOKUP(D$5, config!$B$4:$C$14,2,FALSE)</f>
        <v>ENV</v>
      </c>
      <c r="E8" s="8" t="str">
        <f>VLOOKUP(E$5, config!$B$4:$C$14,2,FALSE)</f>
        <v>T-A*INT*</v>
      </c>
      <c r="F8" s="8" t="str">
        <f>VLOOKUP(F$5, config!$B$4:$C$14,2,FALSE)</f>
        <v>2018-2050</v>
      </c>
      <c r="J8" s="8">
        <f>VLOOKUP(J$5, config!$B$4:$C$14,2,FALSE)</f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2021-02-23T23:49:58Z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173183679580688</vt:r8>
  </property>
</Properties>
</file>