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88EC548-EA10-426C-B690-81C132EEF447}" xr6:coauthVersionLast="45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V110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3" i="55"/>
  <c r="Y120" i="55"/>
  <c r="V113" i="55"/>
  <c r="V108" i="55"/>
  <c r="X96" i="55"/>
  <c r="W95" i="55"/>
  <c r="V123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3" i="55"/>
  <c r="W120" i="55"/>
  <c r="V120" i="55"/>
  <c r="V118" i="55"/>
  <c r="Y116" i="55"/>
  <c r="X113" i="55"/>
  <c r="X108" i="55"/>
  <c r="X123" i="55"/>
  <c r="X120" i="55"/>
  <c r="V116" i="55"/>
  <c r="Y113" i="55"/>
  <c r="Y108" i="55"/>
  <c r="W96" i="55"/>
  <c r="V68" i="55"/>
  <c r="V62" i="55"/>
  <c r="V75" i="55"/>
  <c r="V73" i="55"/>
  <c r="V72" i="55"/>
  <c r="V64" i="55"/>
  <c r="V69" i="55"/>
  <c r="W52" i="55"/>
  <c r="X52" i="55"/>
  <c r="V26" i="55"/>
  <c r="V19" i="55"/>
  <c r="V28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5" i="55"/>
  <c r="W73" i="55"/>
  <c r="Y70" i="55"/>
  <c r="Y68" i="55"/>
  <c r="Y62" i="55"/>
  <c r="V60" i="55"/>
  <c r="X73" i="55"/>
  <c r="V70" i="55"/>
  <c r="W65" i="55"/>
  <c r="Y75" i="55"/>
  <c r="Y73" i="55"/>
  <c r="X65" i="55"/>
  <c r="Y65" i="55"/>
  <c r="W62" i="55"/>
  <c r="X62" i="55"/>
  <c r="X75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<sst xmlns="http://schemas.openxmlformats.org/spreadsheetml/2006/main" count="3509" uniqueCount="1046">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</sst>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H91" zoomScale="80" zoomScaleNormal="80" workbookViewId="0">
      <selection activeCell="AD113" sqref="AD11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((JRC_Data!BB18+JRC_Data!BB9*0.8)/1000)*($U$149/$U$152)</f>
        <v>13.736326530612244</v>
      </c>
      <c r="W28" s="125">
        <f>((JRC_Data!BC18+JRC_Data!BC9*0.8)/1000)*($U$149/$U$152)</f>
        <v>12.768979591836732</v>
      </c>
      <c r="X28" s="125">
        <f>((JRC_Data!BD18+JRC_Data!BD9*0.8)/1000)*($U$149/$U$152)</f>
        <v>12.768979591836732</v>
      </c>
      <c r="Y28" s="125">
        <f>((JRC_Data!BE18+JRC_Data!BE9*0.8)/1000)*($U$149/$U$152)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3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3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4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4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5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5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6">W49*1.3</f>
        <v>4.2250000000000005</v>
      </c>
      <c r="X45" s="456">
        <f t="shared" si="26"/>
        <v>4.2250000000000005</v>
      </c>
      <c r="Y45" s="456">
        <f t="shared" si="26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7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8">C45</f>
        <v>R-SH_Att_KER_N1</v>
      </c>
      <c r="AM45" s="151" t="str">
        <f t="shared" ref="AM45:AM60" si="29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0">I46*0.7</f>
        <v>0.7</v>
      </c>
      <c r="R46" s="69">
        <f t="shared" ref="R46:R48" si="31">J46*0.7</f>
        <v>0.7</v>
      </c>
      <c r="S46" s="103">
        <f t="shared" ref="S46:S48" si="32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3">W50*1.3</f>
        <v>4.2773760330578519</v>
      </c>
      <c r="X46" s="457">
        <f t="shared" si="33"/>
        <v>4.2773760330578519</v>
      </c>
      <c r="Y46" s="457">
        <f t="shared" si="33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7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8"/>
        <v>R-SW_Att_KER_N1</v>
      </c>
      <c r="AM46" s="151" t="str">
        <f t="shared" si="29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0"/>
        <v>0.7</v>
      </c>
      <c r="R47" s="75">
        <f t="shared" si="31"/>
        <v>0.7</v>
      </c>
      <c r="S47" s="104">
        <f t="shared" si="32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7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8"/>
        <v>R-SW_Att_KER_N2</v>
      </c>
      <c r="AM47" s="151" t="str">
        <f t="shared" si="29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0"/>
        <v>0.71749999999999992</v>
      </c>
      <c r="R48" s="69">
        <f t="shared" si="31"/>
        <v>0.71749999999999992</v>
      </c>
      <c r="S48" s="103">
        <f t="shared" si="32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8"/>
        <v>R-SW_Att_KER_N3</v>
      </c>
      <c r="AM48" s="151" t="str">
        <f t="shared" si="29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4">3.25</f>
        <v>3.25</v>
      </c>
      <c r="X49" s="456">
        <f t="shared" si="34"/>
        <v>3.25</v>
      </c>
      <c r="Y49" s="456">
        <f t="shared" si="34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7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8"/>
        <v>R-SH_Att_GAS_N1</v>
      </c>
      <c r="AM49" s="151" t="str">
        <f t="shared" si="29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5">I50*0.7</f>
        <v>0.7</v>
      </c>
      <c r="R50" s="69">
        <f t="shared" ref="R50:R52" si="36">J50*0.7</f>
        <v>0.7</v>
      </c>
      <c r="S50" s="103">
        <f t="shared" ref="S50:S52" si="37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7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8"/>
        <v>R-SW_Att_GAS_N1</v>
      </c>
      <c r="AM50" s="151" t="str">
        <f t="shared" si="29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5"/>
        <v>0.7</v>
      </c>
      <c r="R51" s="75">
        <f t="shared" si="36"/>
        <v>0.7</v>
      </c>
      <c r="S51" s="104">
        <f t="shared" si="37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7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8"/>
        <v>R-SW_Att_GAS_N2</v>
      </c>
      <c r="AM51" s="151" t="str">
        <f t="shared" si="29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5"/>
        <v>0.71749999999999992</v>
      </c>
      <c r="R52" s="69">
        <f t="shared" si="36"/>
        <v>0.71749999999999992</v>
      </c>
      <c r="S52" s="103">
        <f t="shared" si="37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7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8"/>
        <v>R-SW_Att_GAS_N3</v>
      </c>
      <c r="AM52" s="151" t="str">
        <f t="shared" si="29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8">SUM(W49+0.25)</f>
        <v>3.5</v>
      </c>
      <c r="X53" s="456">
        <f t="shared" si="38"/>
        <v>3.5</v>
      </c>
      <c r="Y53" s="456">
        <f t="shared" si="38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7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8"/>
        <v>R-SH_Att_LPG_N1</v>
      </c>
      <c r="AM53" s="151" t="str">
        <f t="shared" si="29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39">I54*0.7</f>
        <v>0.7</v>
      </c>
      <c r="R54" s="69">
        <f t="shared" ref="R54" si="40">J54*0.7</f>
        <v>0.7</v>
      </c>
      <c r="S54" s="103">
        <f t="shared" ref="S54" si="41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2">W49*($U$152/$U$151)+0.25</f>
        <v>3.5402892561983474</v>
      </c>
      <c r="X54" s="457">
        <f t="shared" si="42"/>
        <v>3.5402892561983474</v>
      </c>
      <c r="Y54" s="457">
        <f t="shared" si="42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7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8"/>
        <v>R-SW_Att_LPG_N1</v>
      </c>
      <c r="AM54" s="151" t="str">
        <f t="shared" si="29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7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8"/>
        <v>R-SH_Att_WOO_N1</v>
      </c>
      <c r="AM55" s="151" t="str">
        <f t="shared" si="29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3">H56*0.7</f>
        <v>0.7</v>
      </c>
      <c r="Q56" s="69">
        <f t="shared" si="43"/>
        <v>0.7</v>
      </c>
      <c r="R56" s="69">
        <f t="shared" si="43"/>
        <v>0.7</v>
      </c>
      <c r="S56" s="103">
        <f t="shared" si="43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7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8"/>
        <v>R-SW_Att_WOO_N1</v>
      </c>
      <c r="AM56" s="154" t="str">
        <f t="shared" si="29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7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29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7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29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3"/>
        <v>0.7</v>
      </c>
      <c r="Q59" s="75">
        <f t="shared" si="43"/>
        <v>0.7</v>
      </c>
      <c r="R59" s="75">
        <f t="shared" si="43"/>
        <v>0.7</v>
      </c>
      <c r="S59" s="104">
        <f t="shared" si="43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7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8"/>
        <v>*R-H_Apt_HVO_N1</v>
      </c>
      <c r="AM59" s="154" t="str">
        <f t="shared" si="29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3"/>
        <v>0.7</v>
      </c>
      <c r="Q60" s="72">
        <f t="shared" si="43"/>
        <v>0.7</v>
      </c>
      <c r="R60" s="72">
        <f t="shared" si="43"/>
        <v>0.7</v>
      </c>
      <c r="S60" s="105">
        <f t="shared" si="43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7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8"/>
        <v>*R-H_Apt_HVO_N2</v>
      </c>
      <c r="AM60" s="154" t="str">
        <f t="shared" si="29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7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4">C64</f>
        <v>R-SH_Att_ELC_HPN1</v>
      </c>
      <c r="AM62" s="149" t="str">
        <f t="shared" si="44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4"/>
        <v>R-HC_Att_ELC_HPN1</v>
      </c>
      <c r="AM63" s="151" t="str">
        <f t="shared" si="44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7"/>
        <v>0.220752</v>
      </c>
      <c r="AG64" s="134"/>
      <c r="AH64" s="134">
        <v>2100</v>
      </c>
      <c r="AI64" s="134">
        <v>7</v>
      </c>
      <c r="AK64" s="152"/>
      <c r="AL64" s="151" t="str">
        <f t="shared" si="44"/>
        <v>R-SH_Att_ELC_HPN2</v>
      </c>
      <c r="AM64" s="151" t="str">
        <f t="shared" si="44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7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4"/>
        <v>R-SW_Att_ELC_HPN1</v>
      </c>
      <c r="AM65" s="151" t="str">
        <f t="shared" si="44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7"/>
        <v>0.220752</v>
      </c>
      <c r="AG66" s="111"/>
      <c r="AH66" s="111">
        <v>2019</v>
      </c>
      <c r="AI66" s="111">
        <v>7</v>
      </c>
      <c r="AK66" s="286"/>
      <c r="AL66" s="151" t="str">
        <f t="shared" si="44"/>
        <v>R-SW_Att_ELC_HPN2</v>
      </c>
      <c r="AM66" s="151" t="str">
        <f t="shared" si="44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5">I67*0.7</f>
        <v>0.76999999999999991</v>
      </c>
      <c r="R67" s="69">
        <f t="shared" ref="R67:R68" si="46">J67*0.7</f>
        <v>0.86333333333333329</v>
      </c>
      <c r="S67" s="103">
        <f t="shared" ref="S67:S68" si="47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7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4"/>
        <v>R-SH_Att_ELC_HPN3</v>
      </c>
      <c r="AM67" s="151" t="str">
        <f t="shared" si="44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5"/>
        <v>0.77700000000000002</v>
      </c>
      <c r="R68" s="75">
        <f t="shared" si="46"/>
        <v>0.83299999999999996</v>
      </c>
      <c r="S68" s="104">
        <f t="shared" si="47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7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4"/>
        <v>R-HC_Att_ELC_HPN2</v>
      </c>
      <c r="AM68" s="154" t="str">
        <f t="shared" si="44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7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7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8">I72*0.7</f>
        <v>1.2530864197530862</v>
      </c>
      <c r="R72" s="66">
        <f t="shared" ref="R72:R73" si="49">J72*0.7</f>
        <v>1.4691358024691357</v>
      </c>
      <c r="S72" s="102">
        <f t="shared" ref="S72:S73" si="50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7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8"/>
        <v>1.2055555555555555</v>
      </c>
      <c r="R73" s="72">
        <f t="shared" si="49"/>
        <v>1.2055555555555555</v>
      </c>
      <c r="S73" s="105">
        <f t="shared" si="50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1">I75*0.7</f>
        <v>2.5409999999999995</v>
      </c>
      <c r="R75" s="72">
        <f t="shared" ref="R75" si="52">J75*0.7</f>
        <v>2.7299999999999995</v>
      </c>
      <c r="S75" s="105">
        <f t="shared" ref="S75" si="53">K75*0.7</f>
        <v>2.7299999999999995</v>
      </c>
      <c r="T75" s="5">
        <v>20</v>
      </c>
      <c r="V75" s="125">
        <f>((JRC_Data!BB18+JRC_Data!BB9*0.8)/1000)*($U$152/$U$152)</f>
        <v>14.2</v>
      </c>
      <c r="W75" s="125">
        <f>((JRC_Data!BC18+JRC_Data!BC9*0.8)/1000)*($U$152/$U$152)</f>
        <v>13.2</v>
      </c>
      <c r="X75" s="125">
        <f>((JRC_Data!BD18+JRC_Data!BD9*0.8)/1000)*($U$152/$U$152)</f>
        <v>13.2</v>
      </c>
      <c r="Y75" s="125">
        <f>((JRC_Data!BE18+JRC_Data!BE9*0.8)/1000)*($U$152/$U$152)</f>
        <v>12.2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7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7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7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7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7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7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4">W97*1.3</f>
        <v>4.5825000000000005</v>
      </c>
      <c r="X93" s="456">
        <f t="shared" si="54"/>
        <v>4.5825000000000005</v>
      </c>
      <c r="Y93" s="456">
        <f t="shared" si="54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5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6">I94*0.7</f>
        <v>0.7</v>
      </c>
      <c r="R94" s="69">
        <f t="shared" ref="R94:R96" si="57">J94*0.7</f>
        <v>0.7</v>
      </c>
      <c r="S94" s="103">
        <f t="shared" ref="S94:S96" si="58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59">W98*1.3</f>
        <v>4.9452075289575284</v>
      </c>
      <c r="X94" s="457">
        <f t="shared" si="59"/>
        <v>4.9452075289575284</v>
      </c>
      <c r="Y94" s="457">
        <f t="shared" si="59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5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0">C94</f>
        <v>R-SW_Det_KER_N1</v>
      </c>
      <c r="AM94" s="151" t="str">
        <f t="shared" ref="AM94:AM108" si="61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6"/>
        <v>0.7</v>
      </c>
      <c r="R95" s="75">
        <f t="shared" si="57"/>
        <v>0.7</v>
      </c>
      <c r="S95" s="104">
        <f t="shared" si="58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5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0"/>
        <v>R-SW_Det_KER_N2</v>
      </c>
      <c r="AM95" s="151" t="str">
        <f t="shared" si="61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6"/>
        <v>0.71749999999999992</v>
      </c>
      <c r="R96" s="69">
        <f t="shared" si="57"/>
        <v>0.71749999999999992</v>
      </c>
      <c r="S96" s="103">
        <f t="shared" si="58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5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0"/>
        <v>R-SW_Det_KER_N3</v>
      </c>
      <c r="AM96" s="151" t="str">
        <f t="shared" si="61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2">3.525</f>
        <v>3.5249999999999999</v>
      </c>
      <c r="X97" s="456">
        <f t="shared" si="62"/>
        <v>3.5249999999999999</v>
      </c>
      <c r="Y97" s="456">
        <f t="shared" si="62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5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0"/>
        <v>R-SH_Det_GAS_N1</v>
      </c>
      <c r="AM97" s="151" t="str">
        <f t="shared" si="61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3">I98*0.7</f>
        <v>0.7</v>
      </c>
      <c r="R98" s="69">
        <f t="shared" ref="R98:R100" si="64">J98*0.7</f>
        <v>0.7</v>
      </c>
      <c r="S98" s="103">
        <f t="shared" ref="S98:S100" si="65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5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0"/>
        <v>R-SW_Det_GAS_N1</v>
      </c>
      <c r="AM98" s="151" t="str">
        <f t="shared" si="61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3"/>
        <v>0.7</v>
      </c>
      <c r="R99" s="75">
        <f t="shared" si="64"/>
        <v>0.7</v>
      </c>
      <c r="S99" s="104">
        <f t="shared" si="65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5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0"/>
        <v>R-SW_Det_GAS_N2</v>
      </c>
      <c r="AM99" s="151" t="str">
        <f t="shared" si="61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3"/>
        <v>0.71749999999999992</v>
      </c>
      <c r="R100" s="69">
        <f t="shared" si="64"/>
        <v>0.71749999999999992</v>
      </c>
      <c r="S100" s="103">
        <f t="shared" si="65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5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0"/>
        <v>R-SW_Det_GAS_N3</v>
      </c>
      <c r="AM100" s="151" t="str">
        <f t="shared" si="61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6">W97+0.25</f>
        <v>3.7749999999999999</v>
      </c>
      <c r="X101" s="456">
        <f t="shared" si="66"/>
        <v>3.7749999999999999</v>
      </c>
      <c r="Y101" s="456">
        <f t="shared" si="66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5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0"/>
        <v>R-SH_Det_LPG_N1</v>
      </c>
      <c r="AM101" s="151" t="str">
        <f t="shared" si="61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7">I102*0.7</f>
        <v>0.7</v>
      </c>
      <c r="R102" s="69">
        <f t="shared" ref="R102" si="68">J102*0.7</f>
        <v>0.7</v>
      </c>
      <c r="S102" s="103">
        <f t="shared" ref="S102" si="69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0">W98</f>
        <v>3.8040057915057912</v>
      </c>
      <c r="X102" s="457">
        <f t="shared" si="70"/>
        <v>3.8040057915057912</v>
      </c>
      <c r="Y102" s="457">
        <f t="shared" si="70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5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0"/>
        <v>R-SW_Det_LPG_N1</v>
      </c>
      <c r="AM102" s="151" t="str">
        <f t="shared" si="61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5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0"/>
        <v>R-SH_Det_WOO_N1</v>
      </c>
      <c r="AM103" s="151" t="str">
        <f t="shared" si="61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1">H104*0.7</f>
        <v>0.7</v>
      </c>
      <c r="Q104" s="69">
        <f t="shared" si="71"/>
        <v>0.7</v>
      </c>
      <c r="R104" s="69">
        <f t="shared" si="71"/>
        <v>0.7</v>
      </c>
      <c r="S104" s="103">
        <f t="shared" si="71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2">W103*($U$152/$U$151)</f>
        <v>22.04476084710744</v>
      </c>
      <c r="X104" s="457">
        <f t="shared" ref="X104" si="73">X103*($U$152/$U$151)</f>
        <v>20.839163429752066</v>
      </c>
      <c r="Y104" s="457">
        <f t="shared" ref="Y104" si="74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5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0"/>
        <v>R-SW_Det_WOO_N1</v>
      </c>
      <c r="AM104" s="154" t="str">
        <f t="shared" si="61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5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1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5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1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1"/>
        <v>0.7</v>
      </c>
      <c r="Q107" s="75">
        <f t="shared" si="71"/>
        <v>0.7</v>
      </c>
      <c r="R107" s="75">
        <f t="shared" si="71"/>
        <v>0.7</v>
      </c>
      <c r="S107" s="104">
        <f t="shared" si="71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5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0"/>
        <v>*R-H_Apt_HVO_N1</v>
      </c>
      <c r="AM107" s="154" t="str">
        <f t="shared" si="61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1"/>
        <v>0.7</v>
      </c>
      <c r="Q108" s="72">
        <f t="shared" si="71"/>
        <v>0.7</v>
      </c>
      <c r="R108" s="72">
        <f t="shared" si="71"/>
        <v>0.7</v>
      </c>
      <c r="S108" s="105">
        <f t="shared" si="71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5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0"/>
        <v>*R-H_Apt_HVO_N2</v>
      </c>
      <c r="AM108" s="154" t="str">
        <f t="shared" si="61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5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5">C112</f>
        <v>R-SH_Det_ELC_HPN1</v>
      </c>
      <c r="AM110" s="149" t="str">
        <f t="shared" ref="AM110:AM116" si="76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5"/>
        <v>R-HC_Det_ELC_HPN1</v>
      </c>
      <c r="AM111" s="151" t="str">
        <f t="shared" si="76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5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5"/>
        <v>R-SH_Det_ELC_HPN2</v>
      </c>
      <c r="AM112" s="151" t="str">
        <f t="shared" si="76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5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5"/>
        <v>R-SW_Det_ELC_HPN1</v>
      </c>
      <c r="AM113" s="151" t="str">
        <f t="shared" si="76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5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5"/>
        <v>R-SW_Det_ELC_HPN2</v>
      </c>
      <c r="AM114" s="151" t="str">
        <f t="shared" si="76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7">I115*0.7</f>
        <v>0.76999999999999991</v>
      </c>
      <c r="R115" s="69">
        <f t="shared" ref="R115:R116" si="78">J115*0.7</f>
        <v>0.86333333333333329</v>
      </c>
      <c r="S115" s="103">
        <f t="shared" ref="S115:S116" si="79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0">W114*($U$150/$U$149)</f>
        <v>9.0363883122362889</v>
      </c>
      <c r="X115" s="457">
        <f t="shared" ref="X115" si="81">X114*($U$150/$U$149)</f>
        <v>8.2231133641350223</v>
      </c>
      <c r="Y115" s="457">
        <f t="shared" ref="Y115" si="82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5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5"/>
        <v>R-SH_Det_ELC_HPN3</v>
      </c>
      <c r="AM115" s="151" t="str">
        <f t="shared" si="76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7"/>
        <v>0.77700000000000002</v>
      </c>
      <c r="R116" s="75">
        <f t="shared" si="78"/>
        <v>0.83299999999999996</v>
      </c>
      <c r="S116" s="104">
        <f t="shared" si="79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5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5"/>
        <v>R-HC_Det_ELC_HPN2</v>
      </c>
      <c r="AM116" s="154" t="str">
        <f t="shared" si="76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5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5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3">I120*0.7</f>
        <v>1.2530864197530862</v>
      </c>
      <c r="R120" s="66">
        <f t="shared" ref="R120:R121" si="84">J120*0.7</f>
        <v>1.4691358024691357</v>
      </c>
      <c r="S120" s="102">
        <f t="shared" ref="S120:S121" si="85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5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3"/>
        <v>1.2055555555555555</v>
      </c>
      <c r="R121" s="72">
        <f t="shared" si="84"/>
        <v>1.2055555555555555</v>
      </c>
      <c r="S121" s="105">
        <f t="shared" si="85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5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6">C128</f>
        <v>R-WH_Det_ELC_N1</v>
      </c>
      <c r="AM122" s="149" t="str">
        <f t="shared" ref="AM122:AM123" si="87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88">I123*0.7</f>
        <v>2.5409999999999995</v>
      </c>
      <c r="R123" s="72">
        <f t="shared" ref="R123" si="89">J123*0.7</f>
        <v>2.7299999999999995</v>
      </c>
      <c r="S123" s="105">
        <f t="shared" ref="S123" si="90">K123*0.7</f>
        <v>2.7299999999999995</v>
      </c>
      <c r="T123" s="5">
        <v>20</v>
      </c>
      <c r="V123" s="125">
        <f>((JRC_Data!BB18+JRC_Data!BB9*0.8)/1000)*($U$154/$U$152)</f>
        <v>16.19959183673469</v>
      </c>
      <c r="W123" s="125">
        <f>((JRC_Data!BC18+JRC_Data!BC9*0.8)/1000)*($U$154/$U$152)</f>
        <v>15.058775510204079</v>
      </c>
      <c r="X123" s="125">
        <f>((JRC_Data!BD18+JRC_Data!BD9*0.8)/1000)*($U$154/$U$152)</f>
        <v>15.058775510204079</v>
      </c>
      <c r="Y123" s="125">
        <f>((JRC_Data!BE18+JRC_Data!BE9*0.8)/1000)*($U$154/$U$152)</f>
        <v>13.917959183673467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5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6"/>
        <v>R-WH_Det_SOL_N1</v>
      </c>
      <c r="AM123" s="151" t="str">
        <f t="shared" si="87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5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5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5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5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5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1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1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1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1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1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1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1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1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1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1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2021-03-31T13:08:37Z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390390336513519</vt:r8>
  </property>
</Properties>
</file>