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4300D446-845C-4F0C-ADF7-3278FC914A85}" xr6:coauthVersionLast="45" xr6:coauthVersionMax="46" xr10:uidLastSave="{00000000-0000-0000-0000-000000000000}"/>
  <bookViews>
    <workbookView xWindow="-120" yWindow="-120" windowWidth="29040" windowHeight="15840" firstSheet="6" activeTab="6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2" i="22" l="1"/>
  <c r="AA22" i="22"/>
  <c r="AE17" i="22"/>
  <c r="AE18" i="22"/>
  <c r="AE19" i="22"/>
  <c r="AE26" i="22"/>
  <c r="AE27" i="22"/>
  <c r="AE9" i="22"/>
  <c r="AE10" i="22"/>
  <c r="AE11" i="22"/>
  <c r="AE13" i="22"/>
  <c r="AA13" i="22"/>
  <c r="AA9" i="22"/>
  <c r="AD29" i="22"/>
  <c r="T37" i="52" l="1"/>
  <c r="T11" i="52"/>
  <c r="T37" i="51"/>
  <c r="T11" i="51"/>
  <c r="T37" i="28"/>
  <c r="T11" i="28"/>
  <c r="T12" i="52"/>
  <c r="T38" i="52"/>
  <c r="T12" i="51"/>
  <c r="T38" i="51"/>
  <c r="T38" i="28"/>
  <c r="T12" i="28"/>
  <c r="AC12" i="28" s="1"/>
  <c r="AA18" i="22" l="1"/>
  <c r="K18" i="22" l="1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5" i="46"/>
  <c r="L14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W34" i="46" l="1"/>
  <c r="AC12" i="52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I22" i="22" l="1"/>
  <c r="F22" i="22"/>
  <c r="K22" i="22"/>
  <c r="J22" i="22"/>
  <c r="G22" i="22"/>
  <c r="H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L11" i="46" s="1"/>
  <c r="V7" i="51"/>
  <c r="V7" i="52"/>
  <c r="Y11" i="22"/>
  <c r="AA27" i="22" l="1"/>
  <c r="H26" i="22"/>
  <c r="H29" i="22" s="1"/>
  <c r="AC27" i="51"/>
  <c r="AA13" i="51"/>
  <c r="I26" i="22"/>
  <c r="I29" i="22" s="1"/>
  <c r="AC54" i="28"/>
  <c r="AA39" i="51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4" i="22"/>
  <c r="AA15" i="22"/>
  <c r="Y26" i="22" l="1"/>
  <c r="Y29" i="22" s="1"/>
  <c r="F30" i="22"/>
  <c r="I30" i="22"/>
  <c r="AA19" i="22"/>
  <c r="AA10" i="22"/>
  <c r="T30" i="22" l="1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<sst xmlns="http://schemas.openxmlformats.org/spreadsheetml/2006/main" count="68847" uniqueCount="1013">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</sst>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1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4" t="s">
        <v>893</v>
      </c>
      <c r="B17" s="1084"/>
      <c r="C17" s="1084"/>
      <c r="D17" s="1084"/>
      <c r="E17" s="1084"/>
      <c r="F17" s="1084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5" t="s">
        <v>656</v>
      </c>
      <c r="C20" s="1085"/>
      <c r="D20" s="1085"/>
      <c r="E20" s="1085"/>
      <c r="F20" s="1085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6" t="s">
        <v>1</v>
      </c>
      <c r="C21" s="1086"/>
      <c r="D21" s="1086"/>
      <c r="E21" s="1086"/>
      <c r="F21" s="1086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6" t="s">
        <v>658</v>
      </c>
      <c r="C22" s="1086"/>
      <c r="D22" s="1086"/>
      <c r="E22" s="1086"/>
      <c r="F22" s="1086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7"/>
      <c r="B25" s="1087"/>
      <c r="C25" s="1087"/>
      <c r="D25" s="1087"/>
      <c r="E25" s="1087"/>
      <c r="F25" s="1087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3"/>
      <c r="B26" s="1083"/>
      <c r="C26" s="1083"/>
      <c r="D26" s="1083"/>
      <c r="E26" s="1083"/>
      <c r="F26" s="1083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8" t="s">
        <v>4</v>
      </c>
      <c r="C2" s="1089"/>
      <c r="D2" s="1089"/>
      <c r="E2" s="1090"/>
      <c r="G2" s="1088" t="s">
        <v>5</v>
      </c>
      <c r="H2" s="1090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1" t="s">
        <v>681</v>
      </c>
      <c r="C20" s="1092"/>
      <c r="D20" s="1092"/>
      <c r="E20" s="1093"/>
      <c r="G20" s="1088" t="s">
        <v>14</v>
      </c>
      <c r="H20" s="1090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8" t="s">
        <v>689</v>
      </c>
      <c r="C38" s="1089"/>
      <c r="D38" s="1089"/>
      <c r="E38" s="1090"/>
      <c r="G38" s="1094" t="s">
        <v>683</v>
      </c>
      <c r="H38" s="1095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6" t="s">
        <v>27</v>
      </c>
      <c r="B1" s="1097"/>
      <c r="C1" s="1097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8" t="s">
        <v>29</v>
      </c>
      <c r="B7" s="1099"/>
      <c r="C7" s="1100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8" t="s">
        <v>30</v>
      </c>
      <c r="B28" s="1099"/>
      <c r="C28" s="1100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8" t="s">
        <v>43</v>
      </c>
      <c r="B35" s="1099"/>
      <c r="C35" s="1100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8" t="s">
        <v>51</v>
      </c>
      <c r="B39" s="1099"/>
      <c r="C39" s="1100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8" t="s">
        <v>70</v>
      </c>
      <c r="B49" s="1099"/>
      <c r="C49" s="1100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8" t="s">
        <v>72</v>
      </c>
      <c r="B62" s="1099"/>
      <c r="C62" s="1100"/>
    </row>
    <row r="63" spans="1:3">
      <c r="A63" s="1098" t="s">
        <v>73</v>
      </c>
      <c r="B63" s="1099"/>
      <c r="C63" s="1100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8" t="s">
        <v>80</v>
      </c>
      <c r="B70" s="1099"/>
      <c r="C70" s="1100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8" t="s">
        <v>533</v>
      </c>
      <c r="B76" s="1099"/>
      <c r="C76" s="1100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8" t="s">
        <v>876</v>
      </c>
      <c r="B84" s="1099"/>
      <c r="C84" s="1100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abSelected="1" topLeftCell="J1" workbookViewId="0">
      <selection activeCell="AG27" sqref="AG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5" t="s">
        <v>806</v>
      </c>
      <c r="G1" s="1106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2" t="s">
        <v>790</v>
      </c>
      <c r="G2" s="1113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4" t="s">
        <v>540</v>
      </c>
      <c r="G3" s="1115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6" t="s">
        <v>213</v>
      </c>
      <c r="G4" s="1117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8" t="s">
        <v>548</v>
      </c>
      <c r="G5" s="1119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1" t="s">
        <v>224</v>
      </c>
      <c r="J7" s="1109"/>
      <c r="K7" s="1110"/>
      <c r="L7" s="1111" t="s">
        <v>225</v>
      </c>
      <c r="M7" s="1109"/>
      <c r="N7" s="1110"/>
      <c r="O7" s="1111" t="s">
        <v>226</v>
      </c>
      <c r="P7" s="1109"/>
      <c r="Q7" s="1109"/>
      <c r="R7" s="1107" t="s">
        <v>227</v>
      </c>
      <c r="S7" s="1109" t="s">
        <v>805</v>
      </c>
      <c r="T7" s="1109"/>
      <c r="U7" s="1109"/>
      <c r="V7" s="1109"/>
      <c r="W7" s="1109"/>
      <c r="X7" s="1110"/>
      <c r="Y7" s="1101" t="s">
        <v>873</v>
      </c>
      <c r="Z7" s="1101" t="s">
        <v>550</v>
      </c>
      <c r="AA7" s="1103" t="s">
        <v>938</v>
      </c>
      <c r="AB7" s="81"/>
      <c r="AC7" s="81"/>
      <c r="AD7" s="1101" t="s">
        <v>1011</v>
      </c>
      <c r="AE7" s="1103" t="s">
        <v>1012</v>
      </c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8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2"/>
      <c r="Z8" s="1102"/>
      <c r="AA8" s="1104" t="s">
        <v>814</v>
      </c>
      <c r="AD8" s="1102"/>
      <c r="AE8" s="1104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D9" s="81">
        <v>10.271000000000001</v>
      </c>
      <c r="AE9" s="428">
        <f t="shared" ref="AE9:AE10" si="0">ABS(AD9-Y9)/AD9</f>
        <v>2.0808020872002468E-5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1">C10</f>
        <v>8.22868674342444</v>
      </c>
      <c r="AA10" s="428">
        <f>ABS(Z10-Y10)/Z10</f>
        <v>3.2072510937073088E-3</v>
      </c>
      <c r="AD10" s="81">
        <v>8.202</v>
      </c>
      <c r="AE10" s="428">
        <f t="shared" si="0"/>
        <v>3.6000837212524751E-5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2">SUM(F11:X11)</f>
        <v>2.2541456337405954</v>
      </c>
      <c r="Z11" s="534">
        <f t="shared" si="1"/>
        <v>2.2542368842613176</v>
      </c>
      <c r="AA11" s="428">
        <f>ABS(Z11-Y11)/Z11</f>
        <v>4.0479561557760514E-5</v>
      </c>
      <c r="AD11" s="81">
        <v>2.254</v>
      </c>
      <c r="AE11" s="428">
        <f>ABS(AD11-Y11)/AD11</f>
        <v>6.4611242500175995E-5</v>
      </c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2"/>
        <v>0</v>
      </c>
      <c r="Z12" s="535">
        <f t="shared" si="1"/>
        <v>0</v>
      </c>
      <c r="AA12" s="428"/>
      <c r="AD12" s="55"/>
      <c r="AE12" s="428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2"/>
        <v>48.191193609458708</v>
      </c>
      <c r="Z13" s="565">
        <f t="shared" si="1"/>
        <v>36.148841345600246</v>
      </c>
      <c r="AA13" s="428">
        <f>ABS(Z13+Z14+Z16-Y13)/(Z13+Z14+Z16)</f>
        <v>3.0673184078375199E-5</v>
      </c>
      <c r="AD13" s="81">
        <v>48.191000000000003</v>
      </c>
      <c r="AE13" s="428">
        <f>ABS(AD13-Y13)/AD13</f>
        <v>4.0175439128710431E-6</v>
      </c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2"/>
        <v>0</v>
      </c>
      <c r="Z14" s="566">
        <f t="shared" si="1"/>
        <v>11.893905446769136</v>
      </c>
      <c r="AA14" s="428">
        <f>ABS(Z13+Z14+Z16-Y13)/(Z13+Z14+Z16)</f>
        <v>3.0673184078375199E-5</v>
      </c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2"/>
        <v>0</v>
      </c>
      <c r="Z15" s="566">
        <f t="shared" si="1"/>
        <v>0</v>
      </c>
      <c r="AA15" s="428">
        <f>ABS(Z13+Z14+Z16-Y13)/(Z13+Z14+Z16)</f>
        <v>3.0673184078375199E-5</v>
      </c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2"/>
        <v>0</v>
      </c>
      <c r="Z16" s="566">
        <f t="shared" si="1"/>
        <v>0.14696868507580046</v>
      </c>
      <c r="AA16" s="428">
        <f>ABS(Z13+Z14+Z16-Y13)/(Z13+Z14+Z16)</f>
        <v>3.0673184078375199E-5</v>
      </c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2"/>
        <v>25.291740602835606</v>
      </c>
      <c r="Z17" s="534">
        <f t="shared" si="1"/>
        <v>25.292197479166735</v>
      </c>
      <c r="AA17" s="428">
        <f>ABS(Z17-Y17)/Z17</f>
        <v>1.8063923923758402E-5</v>
      </c>
      <c r="AD17" s="81">
        <v>25.292000000000002</v>
      </c>
      <c r="AE17" s="428">
        <f t="shared" ref="AE14:AE27" si="3">ABS(AD17-Y17)/AD17</f>
        <v>1.0256095381756316E-5</v>
      </c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2"/>
        <v>0.56017671356000842</v>
      </c>
      <c r="Z18" s="535">
        <f t="shared" si="1"/>
        <v>0.56017671356000831</v>
      </c>
      <c r="AA18" s="428">
        <f>ABS(Z18-Y18)/Z18</f>
        <v>1.9819157022246073E-16</v>
      </c>
      <c r="AD18" s="81">
        <v>0.56000000000000005</v>
      </c>
      <c r="AE18" s="428">
        <f t="shared" si="3"/>
        <v>3.1555992858637146E-4</v>
      </c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1"/>
        <v>1.2806945652086403</v>
      </c>
      <c r="AA19" s="428">
        <f>ABS(Z19-Y19)/Z19</f>
        <v>3.1473399927289963E-5</v>
      </c>
      <c r="AD19" s="81">
        <v>1.2809999999999999</v>
      </c>
      <c r="AE19" s="428">
        <f t="shared" si="3"/>
        <v>2.0696875809841065E-4</v>
      </c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2"/>
        <v>0</v>
      </c>
      <c r="Z20" s="535">
        <f t="shared" si="1"/>
        <v>0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2"/>
        <v>0</v>
      </c>
      <c r="Z21" s="534">
        <f t="shared" si="1"/>
        <v>0</v>
      </c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60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610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608">
        <f>('SHWLP-Apt'!$AC$38/('SHWLP-Apt'!$AC$12+'SHWLP-Att'!$AC$12+'SHWLP-Det'!$AC$12+'SHWLP-Apt'!$AC$38+'SHWLP-Att'!$AC$38+'SHWLP-Det'!$AC$38+'SHWLP-Apt'!AC50))</f>
        <v>0.30865202858270147</v>
      </c>
      <c r="J22" s="609">
        <f>('SHWLP-Att'!$AC$38/('SHWLP-Apt'!$AC$12+'SHWLP-Att'!$AC$12+'SHWLP-Det'!$AC$12+'SHWLP-Apt'!$AC$38+'SHWLP-Att'!$AC$38+'SHWLP-Det'!$AC$38+'SHWLP-Att'!AC50))</f>
        <v>0.14724077582745962</v>
      </c>
      <c r="K22" s="610">
        <f>('SHWLP-Det'!$AC$38/('SHWLP-Apt'!$AC$12+'SHWLP-Att'!$AC$12+'SHWLP-Det'!$AC$12+'SHWLP-Apt'!$AC$38+'SHWLP-Att'!$AC$38+'SHWLP-Det'!$AC$38+'SHWLP-Det'!AC50))</f>
        <v>8.7721246646459097E-2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0.93251301761267114</v>
      </c>
      <c r="Z22" s="598">
        <f t="shared" si="1"/>
        <v>1.1776284562901849</v>
      </c>
      <c r="AA22" s="1040">
        <f>ABS(Z22+Z27-Y22-Y27)/(Z22+Z27)</f>
        <v>1.4975926174810547E-5</v>
      </c>
      <c r="AD22" s="81">
        <v>0.97199999999999998</v>
      </c>
      <c r="AE22" s="428">
        <f t="shared" si="3"/>
        <v>4.0624467476675759E-2</v>
      </c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2"/>
        <v>1.3994741658566312E-4</v>
      </c>
      <c r="Z23" s="534">
        <f t="shared" si="1"/>
        <v>0</v>
      </c>
      <c r="AA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2"/>
        <v>2.4381198480162954E-4</v>
      </c>
      <c r="Z24" s="535">
        <f t="shared" si="1"/>
        <v>0</v>
      </c>
      <c r="AA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2"/>
        <v>0</v>
      </c>
      <c r="Z25" s="534">
        <f t="shared" si="1"/>
        <v>0</v>
      </c>
      <c r="AA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0.72642840655037644</v>
      </c>
      <c r="G26" s="582">
        <f>'SHWLP-Att'!$AC$11+'SHWLP-Att'!$AC$13</f>
        <v>1.0928322552739964</v>
      </c>
      <c r="H26" s="590">
        <f>'SHWLP-Det'!$AC$11+'SHWLP-Det'!$AC$13</f>
        <v>1.5966848527454152</v>
      </c>
      <c r="I26" s="589">
        <f>'SHWLP-Apt'!$AC$37+'SHWLP-Apt'!$AC$39</f>
        <v>0.71770036884193256</v>
      </c>
      <c r="J26" s="582">
        <f>'SHWLP-Att'!$AC$37+'SHWLP-Att'!$AC$39</f>
        <v>0.57128023117993987</v>
      </c>
      <c r="K26" s="590">
        <f>'SHWLP-Det'!$AC$37+'SHWLP-Det'!$AC$39</f>
        <v>0.47934820777932857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29.431828159864686</v>
      </c>
      <c r="Z26" s="535">
        <f t="shared" si="1"/>
        <v>29.430890206847998</v>
      </c>
      <c r="AA26" s="428">
        <f>ABS(Z26-Y26)/Z26</f>
        <v>3.1869678765950282E-5</v>
      </c>
      <c r="AD26" s="55">
        <v>29.119</v>
      </c>
      <c r="AE26" s="428">
        <f t="shared" si="3"/>
        <v>1.0743094195016536E-2</v>
      </c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1"/>
        <v>0</v>
      </c>
      <c r="AA27" s="1040">
        <f>ABS(Z22+Z27-Y22-Y27)/(Z22+Z27)</f>
        <v>1.4975926174810547E-5</v>
      </c>
      <c r="AD27" s="81">
        <v>0.245</v>
      </c>
      <c r="AE27" s="428">
        <f t="shared" si="3"/>
        <v>3.9919428853460052E-4</v>
      </c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2.7620518214592935</v>
      </c>
      <c r="G29" s="537">
        <f t="shared" ref="G29:K29" si="4">SUM(G9:G27)</f>
        <v>28.057733461536916</v>
      </c>
      <c r="H29" s="537">
        <f t="shared" si="4"/>
        <v>47.449103710290977</v>
      </c>
      <c r="I29" s="537">
        <f t="shared" si="4"/>
        <v>1.9309486846727868</v>
      </c>
      <c r="J29" s="537">
        <f t="shared" si="4"/>
        <v>9.7308635918514756</v>
      </c>
      <c r="K29" s="537">
        <f t="shared" si="4"/>
        <v>11.77321928343642</v>
      </c>
      <c r="L29" s="539">
        <f t="shared" ref="L29:X29" si="5">SUM(L9:L27)</f>
        <v>0.33324972411353743</v>
      </c>
      <c r="M29" s="539">
        <f t="shared" si="5"/>
        <v>1.7527820568537191</v>
      </c>
      <c r="N29" s="539">
        <f t="shared" si="5"/>
        <v>2.7292596494240944</v>
      </c>
      <c r="O29" s="539">
        <f t="shared" si="5"/>
        <v>6.8669034558234018E-2</v>
      </c>
      <c r="P29" s="539">
        <f t="shared" si="5"/>
        <v>0.48537443842897676</v>
      </c>
      <c r="Q29" s="539">
        <f t="shared" si="5"/>
        <v>0.56807842105210182</v>
      </c>
      <c r="R29" s="697">
        <f t="shared" si="5"/>
        <v>2.7611554513679644</v>
      </c>
      <c r="S29" s="539">
        <f t="shared" si="5"/>
        <v>1.4117078065859998</v>
      </c>
      <c r="T29" s="539">
        <f t="shared" si="5"/>
        <v>1.1023237905322498</v>
      </c>
      <c r="U29" s="539">
        <f t="shared" si="5"/>
        <v>1.7147299705763039</v>
      </c>
      <c r="V29" s="539">
        <f t="shared" si="5"/>
        <v>1.1862012348845998</v>
      </c>
      <c r="W29" s="696">
        <f t="shared" si="5"/>
        <v>10.843443600154002</v>
      </c>
      <c r="X29" s="539">
        <f t="shared" si="5"/>
        <v>0</v>
      </c>
      <c r="Y29" s="1020">
        <f>SUM(Y9:Y27)</f>
        <v>126.66089573177968</v>
      </c>
      <c r="Z29" s="1019">
        <f>SUM(Z9:Z27)</f>
        <v>126.68456757434075</v>
      </c>
      <c r="AA29" s="428">
        <f>ABS(Z29-Y29)/Z29</f>
        <v>1.8685656046606264E-4</v>
      </c>
      <c r="AB29" s="81"/>
      <c r="AC29" s="81"/>
      <c r="AD29" s="1019">
        <f>SUM(AD9:AD27)</f>
        <v>126.38700000000001</v>
      </c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78.268888993287192</v>
      </c>
      <c r="G30" s="538">
        <f>F30/$Y$29</f>
        <v>0.61794043489974504</v>
      </c>
      <c r="H30" s="370"/>
      <c r="I30" s="539">
        <f>SUM(I29:K29)</f>
        <v>23.435031559960684</v>
      </c>
      <c r="J30" s="538">
        <f>I30/$Y$29</f>
        <v>0.18502183664946836</v>
      </c>
      <c r="K30" s="370"/>
      <c r="L30" s="539">
        <f>SUM(L29:N29)</f>
        <v>4.8152914303913512</v>
      </c>
      <c r="M30" s="538">
        <f>L30/$Y$29</f>
        <v>3.8017190724660074E-2</v>
      </c>
      <c r="N30" s="370"/>
      <c r="O30" s="539">
        <f>SUM(O29:Q29)</f>
        <v>1.1221218940393127</v>
      </c>
      <c r="P30" s="538">
        <f>O30/$Y$29</f>
        <v>8.8592606862306304E-3</v>
      </c>
      <c r="Q30" s="370"/>
      <c r="R30" s="538">
        <f>R29/$Y$29</f>
        <v>2.1799588858230225E-2</v>
      </c>
      <c r="S30" s="539">
        <f>SUM(S29:X29)</f>
        <v>16.258406402733154</v>
      </c>
      <c r="T30" s="538">
        <f>S30/$Y$29</f>
        <v>0.12836168818166555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082"/>
      <c r="Z31" s="1082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6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6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6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5">
    <mergeCell ref="AD7:AD8"/>
    <mergeCell ref="AE7:AE8"/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20" t="s">
        <v>606</v>
      </c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373"/>
      <c r="O4" s="1120" t="s">
        <v>608</v>
      </c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1" t="s">
        <v>615</v>
      </c>
      <c r="AZ18" s="1121"/>
      <c r="BA18" s="1121"/>
      <c r="BB18" s="1121"/>
      <c r="BC18" s="1121"/>
      <c r="BD18" s="1121"/>
      <c r="BE18" s="1121"/>
      <c r="BF18" s="1121"/>
      <c r="BG18" s="1121"/>
      <c r="BH18" s="1121"/>
      <c r="BI18" s="1121"/>
      <c r="BJ18" s="1121"/>
      <c r="BL18" s="1121" t="s">
        <v>616</v>
      </c>
      <c r="BM18" s="1121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  <c r="BX18" s="1121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20" t="s">
        <v>607</v>
      </c>
      <c r="C19" s="1120"/>
      <c r="D19" s="1120"/>
      <c r="E19" s="1120"/>
      <c r="F19" s="1120"/>
      <c r="G19" s="1120"/>
      <c r="H19" s="1120"/>
      <c r="I19" s="1120"/>
      <c r="J19" s="1120"/>
      <c r="K19" s="1120"/>
      <c r="L19" s="1120"/>
      <c r="M19" s="373"/>
      <c r="O19" s="1120" t="s">
        <v>608</v>
      </c>
      <c r="P19" s="1120"/>
      <c r="Q19" s="1120"/>
      <c r="R19" s="1120"/>
      <c r="S19" s="1120"/>
      <c r="T19" s="1120"/>
      <c r="U19" s="1120"/>
      <c r="V19" s="1120"/>
      <c r="W19" s="1120"/>
      <c r="X19" s="1120"/>
      <c r="Y19" s="1120"/>
      <c r="Z19" s="1120"/>
      <c r="AB19" s="1120" t="s">
        <v>609</v>
      </c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N19" s="1120" t="s">
        <v>610</v>
      </c>
      <c r="AO19" s="1120"/>
      <c r="AP19" s="1120"/>
      <c r="AQ19" s="1120"/>
      <c r="AR19" s="1120"/>
      <c r="AS19" s="1120"/>
      <c r="AT19" s="1120"/>
      <c r="AU19" s="1120"/>
      <c r="AV19" s="1120"/>
      <c r="AW19" s="1120"/>
      <c r="AY19" s="1120" t="s">
        <v>611</v>
      </c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L19" s="1120" t="s">
        <v>617</v>
      </c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  <c r="BX19" s="1120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1.3872137905792753E-2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1.2270545185884585E-2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2.8267190629549382E-2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1.0838880017831469E-2</v>
      </c>
      <c r="M13" s="548"/>
      <c r="T13"/>
      <c r="U13" s="81"/>
      <c r="V13" s="1122" t="s">
        <v>686</v>
      </c>
      <c r="W13" s="1123"/>
      <c r="X13" s="1123"/>
      <c r="Y13" s="1123"/>
      <c r="Z13" s="1124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5.1858242929872012E-2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1.3699686064869055E-2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5" t="s">
        <v>768</v>
      </c>
      <c r="C24" s="1125"/>
      <c r="D24" s="1125"/>
      <c r="E24" s="1125"/>
      <c r="F24" s="1125"/>
      <c r="G24" s="1125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2" t="s">
        <v>1005</v>
      </c>
      <c r="W30" s="1123"/>
      <c r="X30" s="1123"/>
      <c r="Y30" s="1123"/>
      <c r="Z30" s="1124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5" t="s">
        <v>767</v>
      </c>
      <c r="C17" s="1125"/>
      <c r="D17" s="1125"/>
      <c r="E17" s="1125"/>
      <c r="F17" s="1125"/>
      <c r="G17" s="1125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4" t="s">
        <v>796</v>
      </c>
      <c r="R26" s="1134"/>
      <c r="S26" s="1134"/>
      <c r="T26" s="1134" t="s">
        <v>797</v>
      </c>
      <c r="U26" s="1134"/>
      <c r="V26" s="1134"/>
    </row>
    <row r="27" spans="1:22" ht="21.75" thickBot="1">
      <c r="A27" s="33"/>
      <c r="B27" s="33"/>
      <c r="C27" s="33"/>
      <c r="D27" s="33"/>
      <c r="E27" s="33"/>
      <c r="F27" s="33"/>
      <c r="H27" s="1134" t="s">
        <v>622</v>
      </c>
      <c r="I27" s="1134"/>
      <c r="J27" s="1134"/>
      <c r="K27" s="1134"/>
      <c r="L27" s="113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1" t="s">
        <v>293</v>
      </c>
      <c r="C58" s="1132"/>
      <c r="D58" s="1132"/>
      <c r="E58" s="1132"/>
      <c r="F58" s="1132"/>
      <c r="G58" s="1132"/>
      <c r="H58" s="1132"/>
      <c r="I58" s="1132"/>
      <c r="J58" s="1132"/>
      <c r="K58" s="1132"/>
      <c r="L58" s="1133"/>
      <c r="M58" s="1128" t="s">
        <v>294</v>
      </c>
      <c r="N58" s="1129"/>
      <c r="O58" s="1130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5" t="s">
        <v>359</v>
      </c>
      <c r="T92" s="1136"/>
      <c r="U92" s="1136"/>
      <c r="V92" s="1136"/>
      <c r="W92" s="1136"/>
      <c r="X92" s="1136"/>
      <c r="Y92" s="1136"/>
      <c r="Z92" s="1137"/>
      <c r="AB92" s="1126" t="s">
        <v>360</v>
      </c>
      <c r="AC92" s="1126"/>
      <c r="AD92" s="1126"/>
      <c r="AE92" s="1126"/>
      <c r="AF92" s="1127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6"/>
      <c r="AC93" s="1126"/>
      <c r="AD93" s="1126"/>
      <c r="AE93" s="1126"/>
      <c r="AF93" s="1127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L2" zoomScale="70" zoomScaleNormal="70" workbookViewId="0">
      <selection activeCell="AE14" sqref="AE14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(S11*1000)/(E25)*DwellingStocks!$T$37-0.482</f>
        <v>0.87713545780900048</v>
      </c>
      <c r="U11" s="992">
        <f>(G25)/100</f>
        <v>1</v>
      </c>
      <c r="V11" s="992">
        <f t="shared" si="3"/>
        <v>1.7227618659613714E-2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0.56318054526904804</v>
      </c>
      <c r="AC11" s="512">
        <f>IF(((D25+I25)*T11*$B$2)&lt;=0,0,((D25+I25)*T11*$B$2))</f>
        <v>0.56318054526904804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((S12)*1000)/E12*DwellingStocks!$T$37+0.392</f>
        <v>1.2197845212766509</v>
      </c>
      <c r="U12" s="994">
        <f>G12/100</f>
        <v>3.0701960784313722</v>
      </c>
      <c r="V12" s="994">
        <f t="shared" si="3"/>
        <v>0.18357506720190914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0.85731031654370193</v>
      </c>
      <c r="AC12" s="519">
        <f>IF(((D12+I12)*T12*$B$2)&lt;=0,0,((D12+I12)*T12*$B$2))</f>
        <v>0.2792363401694265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0.15768000000000001</v>
      </c>
      <c r="Y13" s="511"/>
      <c r="Z13" s="511"/>
      <c r="AA13" s="512">
        <f>AC13/AB12</f>
        <v>0.19041863620569965</v>
      </c>
      <c r="AB13" s="512"/>
      <c r="AC13" s="512">
        <f>RSD_Balance!F22</f>
        <v>0.1632478612813284</v>
      </c>
      <c r="AD13" s="511">
        <v>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2.8687426514841761</v>
      </c>
      <c r="AC27" s="499">
        <f>SUM(AC6:AC25)</f>
        <v>2.8780403003473909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IFERROR((S37*1000)/E49,0)-0.482</f>
        <v>1.3480156406858421</v>
      </c>
      <c r="U37" s="992">
        <f t="shared" si="6"/>
        <v>1</v>
      </c>
      <c r="V37" s="992">
        <f t="shared" si="10"/>
        <v>6.2549233288808403E-2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0.40904834025923104</v>
      </c>
      <c r="AC37" s="512">
        <f>IF(((D49+I49)*$B$2)&lt;=0,0,((D49+I49)*T37*$B$2))</f>
        <v>0.40904834025923104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IFERROR((S38*1000)/E36,0)+0.392</f>
        <v>1.5008912312274929</v>
      </c>
      <c r="U38" s="994">
        <f t="shared" si="6"/>
        <v>3.0701960784313722</v>
      </c>
      <c r="V38" s="994">
        <f t="shared" si="10"/>
        <v>1.5052975614548449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1.3982828676088739</v>
      </c>
      <c r="AC38" s="519">
        <f>IF(((D49+I49)*$B$2)&lt;=0,0,((D49+I49)*T38*$B$2))</f>
        <v>0.45543764368407574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7"/>
        <v>3.1536000000000002E-2</v>
      </c>
      <c r="Y39" s="517"/>
      <c r="Z39" s="517"/>
      <c r="AA39" s="517">
        <f>AC39/AB38</f>
        <v>0.22073647309325201</v>
      </c>
      <c r="AB39" s="518"/>
      <c r="AC39" s="519">
        <f>RSD_Balance!I22</f>
        <v>0.30865202858270147</v>
      </c>
      <c r="AD39" s="985">
        <v>1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2.5375350627830495</v>
      </c>
      <c r="AC54" s="499">
        <f>SUM(AC31:AC52)</f>
        <v>2.0777342997741606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8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(S11*1000)/(E25)*DwellingStocks!$U$37-0.482</f>
        <v>1.8076907097467723</v>
      </c>
      <c r="U11" s="992">
        <f>(G25)/100</f>
        <v>1</v>
      </c>
      <c r="V11" s="992">
        <f t="shared" si="2"/>
        <v>3.7537381358533739E-2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0.98751995936902981</v>
      </c>
      <c r="AC11" s="512">
        <f>IF(((D25+I25)*T11*$B$2)&lt;=0,0,((D25+I25)*T11*$B$2))</f>
        <v>0.98751995936902981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(S12*1000)/E12*DwellingStocks!$U$37+0.392</f>
        <v>1.1062149366289584</v>
      </c>
      <c r="U12" s="994">
        <f>G12/100</f>
        <v>3.1157627118644071</v>
      </c>
      <c r="V12" s="994">
        <f t="shared" si="2"/>
        <v>0.11320438554411126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0.56126491289724612</v>
      </c>
      <c r="AC12" s="519">
        <f>IF(((D12+I12)*T12*$B$2)&lt;=0,0,((D12+I12)*T12*$B$2))</f>
        <v>0.18013724561245453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0.220752</v>
      </c>
      <c r="AA13" s="1041">
        <f>AC13/AB12</f>
        <v>0.18763384898112581</v>
      </c>
      <c r="AC13" s="982">
        <f>RSD_Balance!G22</f>
        <v>0.10531229590496662</v>
      </c>
      <c r="AD13" s="982">
        <v>7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21.662610186790236</v>
      </c>
      <c r="AC27" s="499">
        <f>SUM(AC6:AC25)</f>
        <v>28.132558411244403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IFERROR((S37*1000)/E49,0)-0.482</f>
        <v>2.6956431060702917</v>
      </c>
      <c r="U37" s="992">
        <f>U11</f>
        <v>1</v>
      </c>
      <c r="V37" s="992">
        <f t="shared" si="7"/>
        <v>6.6402541005538829E-2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0.42403945535248022</v>
      </c>
      <c r="AC37" s="512">
        <f>IF(((D49+I49)*$B$2)&lt;=0,0,((D49+I49)*T37*$B$2))</f>
        <v>0.42403945535248022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IFERROR((S38*1000)/E36,0)+0.392</f>
        <v>1.3738806200326845</v>
      </c>
      <c r="U38" s="994">
        <f>U12</f>
        <v>3.1157627118644071</v>
      </c>
      <c r="V38" s="994">
        <f t="shared" si="7"/>
        <v>0.66825318875216821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0.67337540293181863</v>
      </c>
      <c r="AC38" s="519">
        <f>IF(((D49+I49)*$B$2)&lt;=0,0,((D49+I49)*T38*$B$2))</f>
        <v>0.21611896193753627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0.21866075770868068</v>
      </c>
      <c r="AB39" s="518"/>
      <c r="AC39" s="519">
        <f>RSD_Balance!J22</f>
        <v>0.14724077582745962</v>
      </c>
      <c r="AD39" s="1039">
        <v>1.5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8.3063943553776554</v>
      </c>
      <c r="AC54" s="499">
        <f>SUM(AC31:AC52)</f>
        <v>9.7997417779615574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1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(S11*1000)/(E25)*DwellingStocks!$V$37-0.482</f>
        <v>3.3873573045511902</v>
      </c>
      <c r="U11" s="992">
        <f>(G25)/100</f>
        <v>0.99952095808383234</v>
      </c>
      <c r="V11" s="992">
        <f t="shared" si="2"/>
        <v>4.5630448521753353E-2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1.4756388117381141</v>
      </c>
      <c r="AC11" s="512">
        <f>IF(((D25+I25)*T11*$B$2)&lt;=0,0,((D25+I25)*T11*$B$2))</f>
        <v>1.4763460433756592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(S12*1000)/E12*DwellingStocks!$V$37+0.392</f>
        <v>1.2927939312090846</v>
      </c>
      <c r="U12" s="994">
        <f>G12/100</f>
        <v>3.0897837837837834</v>
      </c>
      <c r="V12" s="994">
        <f t="shared" si="2"/>
        <v>4.5889115871067657E-2</v>
      </c>
      <c r="W12" s="517">
        <v>20</v>
      </c>
      <c r="X12" s="990">
        <f t="shared" si="1"/>
        <v>0.94608000000000003</v>
      </c>
      <c r="Y12" s="517"/>
      <c r="Z12" s="517"/>
      <c r="AA12" s="517"/>
      <c r="AB12" s="518">
        <f>AC12*U12</f>
        <v>0.63600164184929697</v>
      </c>
      <c r="AC12" s="519">
        <f>IF(((D12+I12)*T12*$B$2)&lt;=0,0,((D12+I12)*T12*$B$2))</f>
        <v>0.20584017729241957</v>
      </c>
      <c r="AD12" s="985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0.18921147596387924</v>
      </c>
      <c r="AC13" s="982">
        <f>RSD_Balance!H22</f>
        <v>0.12033880936975599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37.567652872103345</v>
      </c>
      <c r="AC27" s="499">
        <f>SUM(AC6:AC25)</f>
        <v>47.534605078213644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IFERROR((S37*1000)/E49,0)-0.482</f>
        <v>4.8135165470161132</v>
      </c>
      <c r="U37" s="992">
        <f>U11</f>
        <v>0.99952095808383234</v>
      </c>
      <c r="V37" s="992">
        <f t="shared" si="6"/>
        <v>4.6514457045213335E-2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0.39143935540298547</v>
      </c>
      <c r="AC37" s="512">
        <f>IF(((D49+I49)*$B$2)&lt;=0,0,((D49+I49)*T37*$B$2))</f>
        <v>0.39162696113286949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IFERROR((S38*1000)/E36,0)+0.392</f>
        <v>1.5810892809114963</v>
      </c>
      <c r="U38" s="994">
        <f>U12</f>
        <v>3.0897837837837834</v>
      </c>
      <c r="V38" s="994">
        <f t="shared" si="6"/>
        <v>0.45983560612561974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0.39746107010568743</v>
      </c>
      <c r="AC38" s="519">
        <f>IF(((D49+I49)*$B$2)&lt;=0,0,((D49+I49)*T38*$B$2))</f>
        <v>0.12863717914233863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4"/>
        <v>6.3072000000000003E-2</v>
      </c>
      <c r="Y39" s="517"/>
      <c r="Z39" s="517"/>
      <c r="AA39" s="517">
        <f>AC39/AB38</f>
        <v>0.22070399655275286</v>
      </c>
      <c r="AB39" s="518"/>
      <c r="AC39" s="519">
        <f>RSD_Balance!K22</f>
        <v>8.7721246646459097E-2</v>
      </c>
      <c r="AD39" s="985">
        <v>2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4.8135165470161132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9.924459863358166</v>
      </c>
      <c r="AC54" s="499">
        <f>SUM(AC31:AC52)</f>
        <v>11.8141352159323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0" t="s">
        <v>459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526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528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2021-03-31T11:59:30Z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895650207996368</vt:r8>
  </property>
</Properties>
</file>