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F55913A9-9C93-4452-B5E3-A623B1922F6E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" i="1" l="1"/>
  <c r="J28" i="1"/>
  <c r="J29" i="1" s="1"/>
  <c r="J30" i="1" s="1"/>
  <c r="J31" i="1" s="1"/>
  <c r="K28" i="1"/>
  <c r="K29" i="1" s="1"/>
  <c r="K30" i="1" s="1"/>
  <c r="K31" i="1" s="1"/>
  <c r="L28" i="1"/>
  <c r="M28" i="1"/>
  <c r="N28" i="1"/>
  <c r="O28" i="1"/>
  <c r="P28" i="1"/>
  <c r="Q28" i="1"/>
  <c r="R28" i="1"/>
  <c r="R29" i="1" s="1"/>
  <c r="R30" i="1" s="1"/>
  <c r="R31" i="1" s="1"/>
  <c r="S28" i="1"/>
  <c r="S29" i="1" s="1"/>
  <c r="S30" i="1" s="1"/>
  <c r="S31" i="1" s="1"/>
  <c r="T28" i="1"/>
  <c r="U28" i="1"/>
  <c r="V28" i="1"/>
  <c r="W28" i="1"/>
  <c r="X28" i="1"/>
  <c r="Y28" i="1"/>
  <c r="Z28" i="1"/>
  <c r="Z29" i="1" s="1"/>
  <c r="Z30" i="1" s="1"/>
  <c r="Z31" i="1" s="1"/>
  <c r="AA28" i="1"/>
  <c r="AA29" i="1" s="1"/>
  <c r="AA30" i="1" s="1"/>
  <c r="AA31" i="1" s="1"/>
  <c r="AB28" i="1"/>
  <c r="AC28" i="1"/>
  <c r="AD28" i="1"/>
  <c r="AE28" i="1"/>
  <c r="AF28" i="1"/>
  <c r="AG28" i="1"/>
  <c r="AH28" i="1"/>
  <c r="AH29" i="1" s="1"/>
  <c r="AH30" i="1" s="1"/>
  <c r="AH31" i="1" s="1"/>
  <c r="I29" i="1"/>
  <c r="I30" i="1" s="1"/>
  <c r="I31" i="1" s="1"/>
  <c r="L29" i="1"/>
  <c r="M29" i="1"/>
  <c r="N29" i="1"/>
  <c r="O29" i="1"/>
  <c r="P29" i="1"/>
  <c r="P30" i="1" s="1"/>
  <c r="P31" i="1" s="1"/>
  <c r="Q29" i="1"/>
  <c r="Q30" i="1" s="1"/>
  <c r="Q31" i="1" s="1"/>
  <c r="T29" i="1"/>
  <c r="U29" i="1"/>
  <c r="V29" i="1"/>
  <c r="W29" i="1"/>
  <c r="X29" i="1"/>
  <c r="X30" i="1" s="1"/>
  <c r="X31" i="1" s="1"/>
  <c r="Y29" i="1"/>
  <c r="Y30" i="1" s="1"/>
  <c r="Y31" i="1" s="1"/>
  <c r="AB29" i="1"/>
  <c r="AC29" i="1"/>
  <c r="AD29" i="1"/>
  <c r="AE29" i="1"/>
  <c r="AF29" i="1"/>
  <c r="AF30" i="1" s="1"/>
  <c r="AF31" i="1" s="1"/>
  <c r="AG29" i="1"/>
  <c r="AG30" i="1" s="1"/>
  <c r="AG31" i="1" s="1"/>
  <c r="L30" i="1"/>
  <c r="M30" i="1"/>
  <c r="N30" i="1"/>
  <c r="N31" i="1" s="1"/>
  <c r="O30" i="1"/>
  <c r="O31" i="1" s="1"/>
  <c r="T30" i="1"/>
  <c r="U30" i="1"/>
  <c r="V30" i="1"/>
  <c r="V31" i="1" s="1"/>
  <c r="W30" i="1"/>
  <c r="W31" i="1" s="1"/>
  <c r="AB30" i="1"/>
  <c r="AC30" i="1"/>
  <c r="AD30" i="1"/>
  <c r="AD31" i="1" s="1"/>
  <c r="AE30" i="1"/>
  <c r="AE31" i="1" s="1"/>
  <c r="L31" i="1"/>
  <c r="M31" i="1"/>
  <c r="T31" i="1"/>
  <c r="U31" i="1"/>
  <c r="AB31" i="1"/>
  <c r="AC31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H29" i="1"/>
  <c r="H28" i="1"/>
  <c r="H30" i="1" s="1"/>
  <c r="H31" i="1" s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H25" i="1"/>
  <c r="I21" i="1"/>
  <c r="I22" i="1" s="1"/>
  <c r="I23" i="1" s="1"/>
  <c r="I24" i="1" s="1"/>
  <c r="J21" i="1"/>
  <c r="K21" i="1"/>
  <c r="L21" i="1"/>
  <c r="M21" i="1"/>
  <c r="N21" i="1"/>
  <c r="O21" i="1"/>
  <c r="O22" i="1" s="1"/>
  <c r="O23" i="1" s="1"/>
  <c r="O24" i="1" s="1"/>
  <c r="P21" i="1"/>
  <c r="P22" i="1" s="1"/>
  <c r="P23" i="1" s="1"/>
  <c r="P24" i="1" s="1"/>
  <c r="Q21" i="1"/>
  <c r="Q22" i="1" s="1"/>
  <c r="Q23" i="1" s="1"/>
  <c r="Q24" i="1" s="1"/>
  <c r="R21" i="1"/>
  <c r="S21" i="1"/>
  <c r="T21" i="1"/>
  <c r="U21" i="1"/>
  <c r="V21" i="1"/>
  <c r="W21" i="1"/>
  <c r="W22" i="1" s="1"/>
  <c r="W23" i="1" s="1"/>
  <c r="W24" i="1" s="1"/>
  <c r="X21" i="1"/>
  <c r="X22" i="1" s="1"/>
  <c r="X23" i="1" s="1"/>
  <c r="X24" i="1" s="1"/>
  <c r="Y21" i="1"/>
  <c r="Y22" i="1" s="1"/>
  <c r="Y23" i="1" s="1"/>
  <c r="Y24" i="1" s="1"/>
  <c r="Z21" i="1"/>
  <c r="AA21" i="1"/>
  <c r="AB21" i="1"/>
  <c r="AC21" i="1"/>
  <c r="AD21" i="1"/>
  <c r="AE21" i="1"/>
  <c r="AE22" i="1" s="1"/>
  <c r="AE23" i="1" s="1"/>
  <c r="AE24" i="1" s="1"/>
  <c r="AF21" i="1"/>
  <c r="AF22" i="1" s="1"/>
  <c r="AF23" i="1" s="1"/>
  <c r="AF24" i="1" s="1"/>
  <c r="AG21" i="1"/>
  <c r="AG22" i="1" s="1"/>
  <c r="AG23" i="1" s="1"/>
  <c r="AG24" i="1" s="1"/>
  <c r="AH21" i="1"/>
  <c r="J22" i="1"/>
  <c r="K22" i="1"/>
  <c r="L22" i="1"/>
  <c r="M22" i="1"/>
  <c r="M23" i="1" s="1"/>
  <c r="M24" i="1" s="1"/>
  <c r="N22" i="1"/>
  <c r="N23" i="1" s="1"/>
  <c r="N24" i="1" s="1"/>
  <c r="R22" i="1"/>
  <c r="S22" i="1"/>
  <c r="T22" i="1"/>
  <c r="U22" i="1"/>
  <c r="U23" i="1" s="1"/>
  <c r="U24" i="1" s="1"/>
  <c r="V22" i="1"/>
  <c r="V23" i="1" s="1"/>
  <c r="V24" i="1" s="1"/>
  <c r="Z22" i="1"/>
  <c r="AA22" i="1"/>
  <c r="AB22" i="1"/>
  <c r="AC22" i="1"/>
  <c r="AC23" i="1" s="1"/>
  <c r="AC24" i="1" s="1"/>
  <c r="AD22" i="1"/>
  <c r="AD23" i="1" s="1"/>
  <c r="AD24" i="1" s="1"/>
  <c r="AH22" i="1"/>
  <c r="J23" i="1"/>
  <c r="K23" i="1"/>
  <c r="K24" i="1" s="1"/>
  <c r="L23" i="1"/>
  <c r="L24" i="1" s="1"/>
  <c r="R23" i="1"/>
  <c r="S23" i="1"/>
  <c r="S24" i="1" s="1"/>
  <c r="T23" i="1"/>
  <c r="T24" i="1" s="1"/>
  <c r="Z23" i="1"/>
  <c r="AA23" i="1"/>
  <c r="AA24" i="1" s="1"/>
  <c r="AB23" i="1"/>
  <c r="AB24" i="1" s="1"/>
  <c r="AH23" i="1"/>
  <c r="J24" i="1"/>
  <c r="R24" i="1"/>
  <c r="Z24" i="1"/>
  <c r="AH24" i="1"/>
  <c r="H24" i="1"/>
  <c r="H23" i="1"/>
  <c r="H32" i="1"/>
  <c r="H22" i="1"/>
  <c r="H21" i="1"/>
  <c r="I14" i="1"/>
  <c r="I15" i="1" s="1"/>
  <c r="I16" i="1" s="1"/>
  <c r="I17" i="1" s="1"/>
  <c r="J14" i="1"/>
  <c r="J15" i="1" s="1"/>
  <c r="J16" i="1" s="1"/>
  <c r="J17" i="1" s="1"/>
  <c r="K14" i="1"/>
  <c r="L14" i="1"/>
  <c r="M14" i="1"/>
  <c r="N14" i="1"/>
  <c r="O14" i="1"/>
  <c r="P14" i="1"/>
  <c r="P15" i="1" s="1"/>
  <c r="P16" i="1" s="1"/>
  <c r="P17" i="1" s="1"/>
  <c r="Q14" i="1"/>
  <c r="Q15" i="1" s="1"/>
  <c r="Q16" i="1" s="1"/>
  <c r="Q17" i="1" s="1"/>
  <c r="R14" i="1"/>
  <c r="R15" i="1" s="1"/>
  <c r="R16" i="1" s="1"/>
  <c r="R17" i="1" s="1"/>
  <c r="S14" i="1"/>
  <c r="T14" i="1"/>
  <c r="U14" i="1"/>
  <c r="U15" i="1" s="1"/>
  <c r="U16" i="1" s="1"/>
  <c r="U17" i="1" s="1"/>
  <c r="V14" i="1"/>
  <c r="W14" i="1"/>
  <c r="X14" i="1"/>
  <c r="X15" i="1" s="1"/>
  <c r="X16" i="1" s="1"/>
  <c r="X17" i="1" s="1"/>
  <c r="Y14" i="1"/>
  <c r="Y15" i="1" s="1"/>
  <c r="Y16" i="1" s="1"/>
  <c r="Y17" i="1" s="1"/>
  <c r="Z14" i="1"/>
  <c r="Z15" i="1" s="1"/>
  <c r="Z16" i="1" s="1"/>
  <c r="Z17" i="1" s="1"/>
  <c r="AA14" i="1"/>
  <c r="AB14" i="1"/>
  <c r="AC14" i="1"/>
  <c r="AD14" i="1"/>
  <c r="AE14" i="1"/>
  <c r="AF14" i="1"/>
  <c r="AF15" i="1" s="1"/>
  <c r="AF16" i="1" s="1"/>
  <c r="AF17" i="1" s="1"/>
  <c r="AG14" i="1"/>
  <c r="AG15" i="1" s="1"/>
  <c r="AG16" i="1" s="1"/>
  <c r="AG17" i="1" s="1"/>
  <c r="AH14" i="1"/>
  <c r="AH15" i="1" s="1"/>
  <c r="AH16" i="1" s="1"/>
  <c r="AH17" i="1" s="1"/>
  <c r="K15" i="1"/>
  <c r="L15" i="1"/>
  <c r="M15" i="1"/>
  <c r="N15" i="1"/>
  <c r="N16" i="1" s="1"/>
  <c r="N17" i="1" s="1"/>
  <c r="O15" i="1"/>
  <c r="O16" i="1" s="1"/>
  <c r="O17" i="1" s="1"/>
  <c r="S15" i="1"/>
  <c r="T15" i="1"/>
  <c r="V15" i="1"/>
  <c r="V16" i="1" s="1"/>
  <c r="V17" i="1" s="1"/>
  <c r="W15" i="1"/>
  <c r="W16" i="1" s="1"/>
  <c r="W17" i="1" s="1"/>
  <c r="AA15" i="1"/>
  <c r="AB15" i="1"/>
  <c r="AC15" i="1"/>
  <c r="AD15" i="1"/>
  <c r="AD16" i="1" s="1"/>
  <c r="AD17" i="1" s="1"/>
  <c r="AE15" i="1"/>
  <c r="AE16" i="1" s="1"/>
  <c r="AE17" i="1" s="1"/>
  <c r="K16" i="1"/>
  <c r="L16" i="1"/>
  <c r="L17" i="1" s="1"/>
  <c r="M16" i="1"/>
  <c r="M17" i="1" s="1"/>
  <c r="S16" i="1"/>
  <c r="T16" i="1"/>
  <c r="T17" i="1" s="1"/>
  <c r="AA16" i="1"/>
  <c r="AB16" i="1"/>
  <c r="AB17" i="1" s="1"/>
  <c r="AC16" i="1"/>
  <c r="AC17" i="1" s="1"/>
  <c r="K17" i="1"/>
  <c r="S17" i="1"/>
  <c r="AA17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H18" i="1"/>
  <c r="H17" i="1"/>
  <c r="H16" i="1"/>
  <c r="H15" i="1"/>
  <c r="I42" i="1"/>
  <c r="I7" i="1" s="1"/>
  <c r="J42" i="1"/>
  <c r="J7" i="1" s="1"/>
  <c r="K42" i="1"/>
  <c r="K7" i="1" s="1"/>
  <c r="L42" i="1"/>
  <c r="L7" i="1" s="1"/>
  <c r="M42" i="1"/>
  <c r="M7" i="1" s="1"/>
  <c r="N42" i="1"/>
  <c r="N7" i="1" s="1"/>
  <c r="O42" i="1"/>
  <c r="O7" i="1" s="1"/>
  <c r="P42" i="1"/>
  <c r="P7" i="1" s="1"/>
  <c r="P8" i="1" s="1"/>
  <c r="P9" i="1" s="1"/>
  <c r="P10" i="1" s="1"/>
  <c r="Q42" i="1"/>
  <c r="Q7" i="1" s="1"/>
  <c r="R42" i="1"/>
  <c r="R7" i="1" s="1"/>
  <c r="S42" i="1"/>
  <c r="S7" i="1" s="1"/>
  <c r="T42" i="1"/>
  <c r="T7" i="1" s="1"/>
  <c r="U42" i="1"/>
  <c r="U7" i="1" s="1"/>
  <c r="V42" i="1"/>
  <c r="V7" i="1" s="1"/>
  <c r="W42" i="1"/>
  <c r="W7" i="1" s="1"/>
  <c r="X42" i="1"/>
  <c r="X7" i="1" s="1"/>
  <c r="X8" i="1" s="1"/>
  <c r="X9" i="1" s="1"/>
  <c r="X10" i="1" s="1"/>
  <c r="Y42" i="1"/>
  <c r="Y7" i="1" s="1"/>
  <c r="Z42" i="1"/>
  <c r="Z7" i="1" s="1"/>
  <c r="AA42" i="1"/>
  <c r="AA7" i="1" s="1"/>
  <c r="AB42" i="1"/>
  <c r="AB7" i="1" s="1"/>
  <c r="AC42" i="1"/>
  <c r="AC7" i="1" s="1"/>
  <c r="AD42" i="1"/>
  <c r="AD7" i="1" s="1"/>
  <c r="AE42" i="1"/>
  <c r="AE7" i="1" s="1"/>
  <c r="AF42" i="1"/>
  <c r="AF7" i="1" s="1"/>
  <c r="AF8" i="1" s="1"/>
  <c r="AF9" i="1" s="1"/>
  <c r="AF10" i="1" s="1"/>
  <c r="AG42" i="1"/>
  <c r="AG7" i="1" s="1"/>
  <c r="AH42" i="1"/>
  <c r="AH7" i="1" s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H45" i="1"/>
  <c r="H44" i="1"/>
  <c r="H43" i="1"/>
  <c r="H14" i="1" s="1"/>
  <c r="H42" i="1"/>
  <c r="H7" i="1" s="1"/>
  <c r="H8" i="1" s="1"/>
  <c r="H9" i="1" s="1"/>
  <c r="H10" i="1" s="1"/>
  <c r="L11" i="1" l="1"/>
  <c r="L8" i="1"/>
  <c r="L9" i="1" s="1"/>
  <c r="L10" i="1" s="1"/>
  <c r="U11" i="1"/>
  <c r="U8" i="1"/>
  <c r="U9" i="1" s="1"/>
  <c r="U10" i="1" s="1"/>
  <c r="I8" i="1"/>
  <c r="I9" i="1" s="1"/>
  <c r="I10" i="1" s="1"/>
  <c r="I11" i="1"/>
  <c r="AC11" i="1"/>
  <c r="AC8" i="1"/>
  <c r="AC9" i="1" s="1"/>
  <c r="AC10" i="1" s="1"/>
  <c r="AB8" i="1"/>
  <c r="AB9" i="1" s="1"/>
  <c r="AB10" i="1" s="1"/>
  <c r="AB11" i="1"/>
  <c r="AA8" i="1"/>
  <c r="AA9" i="1" s="1"/>
  <c r="AA10" i="1" s="1"/>
  <c r="AA11" i="1"/>
  <c r="AH8" i="1"/>
  <c r="AH9" i="1" s="1"/>
  <c r="AH10" i="1" s="1"/>
  <c r="AH11" i="1"/>
  <c r="R11" i="1"/>
  <c r="R8" i="1"/>
  <c r="R9" i="1" s="1"/>
  <c r="R10" i="1" s="1"/>
  <c r="Q8" i="1"/>
  <c r="Q9" i="1" s="1"/>
  <c r="Q10" i="1" s="1"/>
  <c r="Q11" i="1"/>
  <c r="M11" i="1"/>
  <c r="M8" i="1"/>
  <c r="M9" i="1" s="1"/>
  <c r="M10" i="1" s="1"/>
  <c r="T8" i="1"/>
  <c r="T9" i="1" s="1"/>
  <c r="T10" i="1" s="1"/>
  <c r="T11" i="1"/>
  <c r="S8" i="1"/>
  <c r="S9" i="1" s="1"/>
  <c r="S10" i="1" s="1"/>
  <c r="S11" i="1"/>
  <c r="J8" i="1"/>
  <c r="J9" i="1" s="1"/>
  <c r="J10" i="1" s="1"/>
  <c r="J11" i="1"/>
  <c r="Y11" i="1"/>
  <c r="Y8" i="1"/>
  <c r="Y9" i="1" s="1"/>
  <c r="Y10" i="1" s="1"/>
  <c r="AE8" i="1"/>
  <c r="AE9" i="1" s="1"/>
  <c r="AE10" i="1" s="1"/>
  <c r="AE11" i="1"/>
  <c r="W8" i="1"/>
  <c r="W9" i="1" s="1"/>
  <c r="W10" i="1" s="1"/>
  <c r="W11" i="1"/>
  <c r="O8" i="1"/>
  <c r="O9" i="1" s="1"/>
  <c r="O10" i="1" s="1"/>
  <c r="O11" i="1"/>
  <c r="K8" i="1"/>
  <c r="K9" i="1" s="1"/>
  <c r="K10" i="1" s="1"/>
  <c r="K11" i="1"/>
  <c r="Z11" i="1"/>
  <c r="Z8" i="1"/>
  <c r="Z9" i="1" s="1"/>
  <c r="Z10" i="1" s="1"/>
  <c r="AG8" i="1"/>
  <c r="AG9" i="1" s="1"/>
  <c r="AG10" i="1" s="1"/>
  <c r="AG11" i="1"/>
  <c r="AD11" i="1"/>
  <c r="AD8" i="1"/>
  <c r="AD9" i="1" s="1"/>
  <c r="AD10" i="1" s="1"/>
  <c r="V8" i="1"/>
  <c r="V9" i="1" s="1"/>
  <c r="V10" i="1" s="1"/>
  <c r="V11" i="1"/>
  <c r="N11" i="1"/>
  <c r="N8" i="1"/>
  <c r="N9" i="1" s="1"/>
  <c r="N10" i="1" s="1"/>
  <c r="H11" i="1"/>
  <c r="AF11" i="1"/>
  <c r="X11" i="1"/>
  <c r="P1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I6" i="1"/>
  <c r="H6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<sst xmlns="http://schemas.openxmlformats.org/spreadsheetml/2006/main" count="260" uniqueCount="145">
  <si>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</si>
  <si>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</si>
  <si>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</si>
  <si>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</si>
  <si>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</si>
  <si>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</si>
  <si>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</si>
  <si>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</si>
  <si>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</si>
  <si>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</si>
  <si>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</si>
  <si>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</si>
  <si>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</si>
  <si>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</si>
  <si>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</si>
  <si>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</si>
  <si>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</si>
  <si>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</si>
  <si>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</si>
  <si>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</si>
  <si>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</si>
  <si>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</si>
  <si>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</si>
  <si>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</si>
  <si>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</si>
  <si>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</si>
  <si>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</si>
  <si>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</si>
  <si>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</si>
  <si>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</si>
  <si>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</si>
  <si>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</si>
  <si>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</si>
  <si>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</si>
  <si>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</si>
  <si>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</si>
  <si>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</si>
  <si>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</si>
  <si>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</si>
  <si>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</si>
  <si>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</si>
  <si>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</si>
  <si>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</si>
  <si>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</si>
  <si>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</si>
  <si>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</si>
  <si>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</si>
  <si>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</si>
  <si>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</si>
  <si>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</si>
  <si>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</si>
  <si>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</si>
  <si>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</si>
  <si>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</si>
  <si>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</si>
  <si>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</si>
  <si>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</si>
  <si>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</si>
  <si>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</si>
  <si>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</si>
  <si>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</si>
  <si>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</si>
  <si>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</si>
  <si>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</si>
  <si>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</si>
  <si>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</si>
  <si>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</si>
  <si>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</si>
  <si>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</si>
  <si>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</si>
  <si>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</si>
  <si>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</si>
  <si>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</si>
  <si>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</si>
  <si>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</si>
  <si>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</si>
  <si>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</si>
  <si>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</si>
  <si>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</si>
  <si>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</si>
  <si>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</si>
  <si>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</si>
  <si>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</si>
  <si>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</si>
  <si>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</si>
  <si>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</si>
  <si>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</si>
  <si>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</si>
  <si>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</si>
  <si>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</si>
  <si>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</si>
  <si>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</si>
  <si>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</si>
  <si>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</si>
  <si>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</si>
  <si>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</si>
  <si>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</si>
  <si>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Private cars_Maximum stock</t>
  </si>
  <si>
    <t>UC_Car_Stock</t>
  </si>
  <si>
    <t>Light Goods Truck_Maximum stock</t>
  </si>
  <si>
    <t>UC_LGT_Stock</t>
  </si>
  <si>
    <t>T-LGT*</t>
  </si>
  <si>
    <t>T-CAR*</t>
  </si>
  <si>
    <t>Private Cars</t>
  </si>
  <si>
    <t>Light Goods Truck</t>
  </si>
  <si>
    <t>Medium Goods Truck</t>
  </si>
  <si>
    <t>Heavy Goods Truck</t>
  </si>
  <si>
    <t>TechName</t>
  </si>
  <si>
    <t>*Two-wheelers</t>
  </si>
  <si>
    <t>T-MOT-ICE_GSL00</t>
  </si>
  <si>
    <t>*Private cars</t>
  </si>
  <si>
    <t>T-CAR-ICE_GSL00</t>
  </si>
  <si>
    <t>T-CAR-ICE_DST00</t>
  </si>
  <si>
    <t>T-CAR-ICE_DF00</t>
  </si>
  <si>
    <t>T-CAR-ICE_E8500</t>
  </si>
  <si>
    <t>T-CAR-HEV_GSL00</t>
  </si>
  <si>
    <t>T-CAR-HEV_DST00</t>
  </si>
  <si>
    <t>T-CAR-PHEV_GSL00</t>
  </si>
  <si>
    <t>T-CAR-PHEV_DST00</t>
  </si>
  <si>
    <t>T-CAR-BEV_ELC00</t>
  </si>
  <si>
    <t>*Small sevice vehicle</t>
  </si>
  <si>
    <t>T-TAX-ICE_GSL00</t>
  </si>
  <si>
    <t>T-TAX-ICE_DST00</t>
  </si>
  <si>
    <t>T-TAX-HEV_GSL00</t>
  </si>
  <si>
    <t>*Large sevice vehicle</t>
  </si>
  <si>
    <t>T-BUS-ICE_DST00</t>
  </si>
  <si>
    <t>*Rail</t>
  </si>
  <si>
    <t>T-LPT-BEV_ELC00</t>
  </si>
  <si>
    <t>T-HPT-BEV_ELC00</t>
  </si>
  <si>
    <t>T-HPT-ICE_DST00</t>
  </si>
  <si>
    <t>*Goods vehicle</t>
  </si>
  <si>
    <t>T-LGT-ICE_GSL00</t>
  </si>
  <si>
    <t>T-LGT-ICE_DST00</t>
  </si>
  <si>
    <t>T-MGT-ICE_DST00</t>
  </si>
  <si>
    <t>T-HGT-ICE_DST00</t>
  </si>
  <si>
    <t>T-GTR-ICE_DST00</t>
  </si>
  <si>
    <t>Stock in 2018</t>
  </si>
  <si>
    <t>UC_MGT_Stock</t>
  </si>
  <si>
    <t>T-MGT*</t>
  </si>
  <si>
    <t>Medium Goods Truck_Maximum stock</t>
  </si>
  <si>
    <t>UC_HGT_Stock</t>
  </si>
  <si>
    <t>T-HGT*</t>
  </si>
  <si>
    <t>Heavy Goods Truck_Maximum stock</t>
  </si>
  <si>
    <t>~UC_T:UC_RHSRTS</t>
  </si>
  <si>
    <t>STOCK in 2018 (kunit)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</si>
</sst>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???,???.00"/>
    <numFmt numFmtId="167" formatCode="#,##0.0000"/>
    <numFmt numFmtId="168" formatCode="_-* #,##0.0_-;\-* #,##0.0_-;_-* &quot;-&quot;??_-;_-@_-"/>
    <numFmt numFmtId="169" formatCode="_-* #,##0_-;\-* #,##0_-;_-* &quot;-&quot;??_-;_-@_-"/>
    <numFmt numFmtId="170" formatCode="_-* #,##0.000_-;\-* #,##0.000_-;_-* &quot;-&quot;??_-;_-@_-"/>
    <numFmt numFmtId="171" formatCode="0.0"/>
  </numFmts>
  <fonts count="4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b/>
      <sz val="16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E2EFDA"/>
        <bgColor rgb="FF000000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12" fillId="0" borderId="0"/>
    <xf numFmtId="49" fontId="14" fillId="0" borderId="6" applyNumberFormat="0" applyFont="0" applyFill="0" applyBorder="0" applyProtection="0">
      <alignment horizontal="left" vertical="center" indent="5"/>
    </xf>
    <xf numFmtId="4" fontId="15" fillId="0" borderId="3" applyFill="0" applyBorder="0" applyProtection="0">
      <alignment horizontal="right" vertical="center"/>
    </xf>
    <xf numFmtId="165" fontId="1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/>
    <xf numFmtId="0" fontId="12" fillId="0" borderId="0"/>
    <xf numFmtId="0" fontId="9" fillId="0" borderId="0"/>
    <xf numFmtId="166" fontId="17" fillId="0" borderId="0" applyNumberFormat="0" applyProtection="0">
      <alignment horizontal="center" vertical="center"/>
    </xf>
    <xf numFmtId="0" fontId="13" fillId="0" borderId="0"/>
    <xf numFmtId="0" fontId="20" fillId="0" borderId="0"/>
    <xf numFmtId="4" fontId="14" fillId="0" borderId="4" applyFill="0" applyBorder="0" applyProtection="0">
      <alignment horizontal="right" vertical="center"/>
    </xf>
    <xf numFmtId="0" fontId="14" fillId="0" borderId="4" applyNumberFormat="0" applyFill="0" applyAlignment="0" applyProtection="0"/>
    <xf numFmtId="0" fontId="18" fillId="9" borderId="0" applyNumberFormat="0" applyFont="0" applyBorder="0" applyAlignment="0" applyProtection="0"/>
    <xf numFmtId="167" fontId="14" fillId="10" borderId="4" applyNumberFormat="0" applyFont="0" applyBorder="0" applyAlignment="0" applyProtection="0">
      <alignment horizontal="right" vertical="center"/>
    </xf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4" fillId="0" borderId="0"/>
    <xf numFmtId="0" fontId="19" fillId="0" borderId="7">
      <alignment horizontal="center"/>
      <protection hidden="1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0" applyNumberFormat="0" applyBorder="0" applyAlignment="0" applyProtection="0"/>
    <xf numFmtId="0" fontId="29" fillId="15" borderId="11" applyNumberFormat="0" applyAlignment="0" applyProtection="0"/>
    <xf numFmtId="0" fontId="30" fillId="16" borderId="12" applyNumberFormat="0" applyAlignment="0" applyProtection="0"/>
    <xf numFmtId="0" fontId="31" fillId="16" borderId="11" applyNumberFormat="0" applyAlignment="0" applyProtection="0"/>
    <xf numFmtId="0" fontId="32" fillId="0" borderId="13" applyNumberFormat="0" applyFill="0" applyAlignment="0" applyProtection="0"/>
    <xf numFmtId="0" fontId="33" fillId="17" borderId="14" applyNumberFormat="0" applyAlignment="0" applyProtection="0"/>
    <xf numFmtId="0" fontId="34" fillId="0" borderId="0" applyNumberFormat="0" applyFill="0" applyBorder="0" applyAlignment="0" applyProtection="0"/>
    <xf numFmtId="0" fontId="9" fillId="18" borderId="15" applyNumberFormat="0" applyFont="0" applyAlignment="0" applyProtection="0"/>
    <xf numFmtId="0" fontId="35" fillId="0" borderId="0" applyNumberFormat="0" applyFill="0" applyBorder="0" applyAlignment="0" applyProtection="0"/>
    <xf numFmtId="0" fontId="8" fillId="0" borderId="16" applyNumberFormat="0" applyFill="0" applyAlignment="0" applyProtection="0"/>
    <xf numFmtId="0" fontId="36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36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36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36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36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36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9" fontId="9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Fill="1"/>
    <xf numFmtId="0" fontId="0" fillId="0" borderId="0" xfId="0"/>
    <xf numFmtId="0" fontId="8" fillId="0" borderId="0" xfId="1" applyNumberFormat="1" applyFont="1" applyFill="1" applyBorder="1" applyAlignment="1" applyProtection="1">
      <alignment horizontal="center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applyNumberFormat="1" applyFill="1" applyBorder="1"/>
    <xf numFmtId="2" fontId="0" fillId="0" borderId="0" xfId="0" applyNumberFormat="1" applyBorder="1"/>
    <xf numFmtId="0" fontId="0" fillId="11" borderId="0" xfId="0" applyFill="1"/>
    <xf numFmtId="0" fontId="21" fillId="11" borderId="0" xfId="0" applyFont="1" applyFill="1"/>
    <xf numFmtId="2" fontId="11" fillId="0" borderId="0" xfId="2" applyNumberFormat="1" applyFont="1" applyFill="1" applyBorder="1" applyAlignment="1" applyProtection="1"/>
    <xf numFmtId="0" fontId="37" fillId="0" borderId="0" xfId="0" applyFont="1"/>
    <xf numFmtId="0" fontId="38" fillId="44" borderId="1" xfId="0" applyFont="1" applyFill="1" applyBorder="1" applyAlignment="1">
      <alignment vertical="center"/>
    </xf>
    <xf numFmtId="0" fontId="39" fillId="45" borderId="0" xfId="0" applyFont="1" applyFill="1"/>
    <xf numFmtId="0" fontId="40" fillId="45" borderId="0" xfId="0" applyFont="1" applyFill="1"/>
    <xf numFmtId="168" fontId="37" fillId="0" borderId="0" xfId="0" applyNumberFormat="1" applyFont="1"/>
    <xf numFmtId="169" fontId="37" fillId="0" borderId="0" xfId="0" applyNumberFormat="1" applyFont="1"/>
    <xf numFmtId="43" fontId="37" fillId="0" borderId="0" xfId="0" applyNumberFormat="1" applyFont="1"/>
    <xf numFmtId="170" fontId="37" fillId="0" borderId="0" xfId="0" applyNumberFormat="1" applyFont="1"/>
    <xf numFmtId="2" fontId="37" fillId="0" borderId="0" xfId="26" applyNumberFormat="1" applyFont="1" applyFill="1" applyBorder="1" applyAlignment="1">
      <alignment horizontal="right"/>
    </xf>
    <xf numFmtId="2" fontId="37" fillId="0" borderId="0" xfId="0" applyNumberFormat="1" applyFont="1"/>
    <xf numFmtId="0" fontId="41" fillId="43" borderId="0" xfId="44" applyFont="1" applyFill="1" applyBorder="1"/>
    <xf numFmtId="0" fontId="0" fillId="0" borderId="0" xfId="0"/>
    <xf numFmtId="2" fontId="37" fillId="0" borderId="0" xfId="0" applyNumberFormat="1" applyFont="1" applyBorder="1"/>
    <xf numFmtId="1" fontId="0" fillId="0" borderId="0" xfId="0" applyNumberFormat="1" applyFill="1" applyBorder="1"/>
    <xf numFmtId="1" fontId="0" fillId="0" borderId="2" xfId="0" applyNumberFormat="1" applyFill="1" applyBorder="1"/>
    <xf numFmtId="0" fontId="0" fillId="0" borderId="2" xfId="0" applyFill="1" applyBorder="1"/>
    <xf numFmtId="1" fontId="0" fillId="0" borderId="0" xfId="0" applyNumberFormat="1" applyFill="1"/>
    <xf numFmtId="1" fontId="0" fillId="0" borderId="0" xfId="68" applyNumberFormat="1" applyFont="1" applyFill="1"/>
    <xf numFmtId="43" fontId="0" fillId="0" borderId="0" xfId="0" applyNumberFormat="1"/>
    <xf numFmtId="171" fontId="0" fillId="0" borderId="0" xfId="0" applyNumberFormat="1"/>
  </cellXfs>
  <cellStyles count="69">
    <cellStyle name="20% - Accent1" xfId="45" builtinId="30" customBuiltin="1"/>
    <cellStyle name="20% - Accent2" xfId="49" builtinId="34" customBuiltin="1"/>
    <cellStyle name="20% - Accent3" xfId="53" builtinId="38" customBuiltin="1"/>
    <cellStyle name="20% - Accent4" xfId="57" builtinId="42" customBuiltin="1"/>
    <cellStyle name="20% - Accent5" xfId="61" builtinId="46" customBuiltin="1"/>
    <cellStyle name="20% - Accent6" xfId="65" builtinId="50" customBuiltin="1"/>
    <cellStyle name="40% - Accent1" xfId="46" builtinId="31" customBuiltin="1"/>
    <cellStyle name="40% - Accent2" xfId="50" builtinId="35" customBuiltin="1"/>
    <cellStyle name="40% - Accent3" xfId="54" builtinId="39" customBuiltin="1"/>
    <cellStyle name="40% - Accent4" xfId="58" builtinId="43" customBuiltin="1"/>
    <cellStyle name="40% - Accent5" xfId="62" builtinId="47" customBuiltin="1"/>
    <cellStyle name="40% - Accent6" xfId="66" builtinId="51" customBuiltin="1"/>
    <cellStyle name="5x indented GHG Textfiels" xfId="6" xr:uid="{5CD1B786-0E63-4F5A-BE68-0D84168E146B}"/>
    <cellStyle name="60% - Accent1" xfId="47" builtinId="32" customBuiltin="1"/>
    <cellStyle name="60% - Accent2" xfId="51" builtinId="36" customBuiltin="1"/>
    <cellStyle name="60% - Accent3" xfId="55" builtinId="40" customBuiltin="1"/>
    <cellStyle name="60% - Accent4" xfId="59" builtinId="44" customBuiltin="1"/>
    <cellStyle name="60% - Accent5" xfId="63" builtinId="48" customBuiltin="1"/>
    <cellStyle name="60% - Accent6" xfId="67" builtinId="52" customBuiltin="1"/>
    <cellStyle name="Accent1" xfId="44" builtinId="29" customBuiltin="1"/>
    <cellStyle name="Accent2" xfId="48" builtinId="33" customBuiltin="1"/>
    <cellStyle name="Accent3" xfId="52" builtinId="37" customBuiltin="1"/>
    <cellStyle name="Accent4" xfId="56" builtinId="41" customBuiltin="1"/>
    <cellStyle name="Accent5" xfId="60" builtinId="45" customBuiltin="1"/>
    <cellStyle name="Accent6" xfId="64" builtinId="49" customBuiltin="1"/>
    <cellStyle name="Bad" xfId="33" builtinId="27" customBuiltin="1"/>
    <cellStyle name="Bold GHG Numbers (0.00)" xfId="7" xr:uid="{B5E0B165-DF5F-4A53-9F15-BD85D0EBF6D3}"/>
    <cellStyle name="Calculation" xfId="37" builtinId="22" customBuiltin="1"/>
    <cellStyle name="Check Cell" xfId="39" builtinId="23" customBuiltin="1"/>
    <cellStyle name="Comma" xfId="26" builtinId="3"/>
    <cellStyle name="Comma 2" xfId="9" xr:uid="{C580588E-816A-4338-BF51-E3DFF58D5E2A}"/>
    <cellStyle name="Comma 3" xfId="8" xr:uid="{E2415DD9-724A-421D-A74C-CA085C3FD4F2}"/>
    <cellStyle name="Comma 4" xfId="4" xr:uid="{CBD274FB-443F-49BB-B497-1C652FDA96F6}"/>
    <cellStyle name="Explanatory Text" xfId="42" builtinId="53" customBuiltin="1"/>
    <cellStyle name="Good" xfId="32" builtinId="26" customBuiltin="1"/>
    <cellStyle name="Heading 1" xfId="28" builtinId="16" customBuiltin="1"/>
    <cellStyle name="Heading 2" xfId="29" builtinId="17" customBuiltin="1"/>
    <cellStyle name="Heading 3" xfId="30" builtinId="18" customBuiltin="1"/>
    <cellStyle name="Heading 4" xfId="31" builtinId="19" customBuiltin="1"/>
    <cellStyle name="Headline" xfId="10" xr:uid="{53CDE853-068B-4B11-A7F6-854B8315E3A9}"/>
    <cellStyle name="Input" xfId="35" builtinId="20" customBuiltin="1"/>
    <cellStyle name="Linked Cell" xfId="38" builtinId="24" customBuiltin="1"/>
    <cellStyle name="Neutral" xfId="34" builtinId="28" customBuiltin="1"/>
    <cellStyle name="Normal" xfId="0" builtinId="0"/>
    <cellStyle name="Normal 2" xfId="3" xr:uid="{DD700A9A-6B22-4F04-A043-21F51D827016}"/>
    <cellStyle name="Normal 2 2" xfId="11" xr:uid="{9C1971A0-430E-4C81-AA36-37842A029AA9}"/>
    <cellStyle name="Normal 3" xfId="12" xr:uid="{44C80B3D-FE6C-4C0B-8FC0-DBFD7AD162B1}"/>
    <cellStyle name="Normal 4" xfId="13" xr:uid="{CDBD6D17-AEE9-4DCA-B16C-74F8AA08BCCF}"/>
    <cellStyle name="Normal 5" xfId="14" xr:uid="{82E1FF41-C703-435D-B227-373BF6A7C536}"/>
    <cellStyle name="Normal 6" xfId="15" xr:uid="{B6802FDF-A6E6-4982-85BA-1173B6BFB103}"/>
    <cellStyle name="Normal 7" xfId="16" xr:uid="{5F7B5174-BAE3-4C0E-99D0-5B0051BF1103}"/>
    <cellStyle name="Normal 8" xfId="5" xr:uid="{47D9FC39-31A9-453E-99EA-F7C620ECFC23}"/>
    <cellStyle name="Normal 9" xfId="1" xr:uid="{110BBA9B-03F4-40BD-BC27-B783FEB81A9D}"/>
    <cellStyle name="Normal GHG Numbers (0.00)" xfId="17" xr:uid="{5B406447-567B-4318-8EEA-5EE28693F157}"/>
    <cellStyle name="Normal GHG whole table" xfId="18" xr:uid="{E574FE58-D737-423C-9635-6072C76F45E0}"/>
    <cellStyle name="Normal GHG-Shade" xfId="19" xr:uid="{9671B2CF-3292-4D66-94B0-5D28B1EC8172}"/>
    <cellStyle name="Note" xfId="41" builtinId="10" customBuiltin="1"/>
    <cellStyle name="Output" xfId="36" builtinId="21" customBuiltin="1"/>
    <cellStyle name="Pattern" xfId="20" xr:uid="{37D94D99-9B32-47FC-A78B-8526F392DC28}"/>
    <cellStyle name="Percent" xfId="68" builtinId="5"/>
    <cellStyle name="Percent 2" xfId="22" xr:uid="{B6D0949F-7E96-4A86-B7D1-13C949C929F2}"/>
    <cellStyle name="Percent 3" xfId="21" xr:uid="{05266A86-57BC-4AB2-AE66-A5B1E86C7BB3}"/>
    <cellStyle name="Percent 4" xfId="25" xr:uid="{7E930A6F-8FC1-4C2E-8006-E1F1B979CF4A}"/>
    <cellStyle name="Percent 5" xfId="2" xr:uid="{210CC7B0-862F-4DF0-B3C4-3D762150CB8F}"/>
    <cellStyle name="Standard_FI00EU01" xfId="23" xr:uid="{7E12F411-73DB-437A-B19B-0C748441F39D}"/>
    <cellStyle name="Title" xfId="27" builtinId="15" customBuiltin="1"/>
    <cellStyle name="Total" xfId="43" builtinId="25" customBuiltin="1"/>
    <cellStyle name="Warning Text" xfId="40" builtinId="11" customBuiltin="1"/>
    <cellStyle name="Year" xfId="24" xr:uid="{22DE416A-12A9-417A-AAA9-B33D4279F2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0" t="str" cm="1">
        <f t="array" ref="C3">INDEX(C5:C7,$A$4)</f>
        <v>IE</v>
      </c>
      <c r="D3" s="20" t="str" cm="1">
        <f t="array" ref="D3">INDEX(D5:D7,$A$4)</f>
        <v>National</v>
      </c>
      <c r="E3" s="20" t="str" cm="1">
        <f t="array" ref="E3">INDEX(E5:E7,$A$4)</f>
        <v>IE-CW</v>
      </c>
      <c r="F3" s="20" t="str" cm="1">
        <f t="array" ref="F3">INDEX(F5:F7,$A$4)</f>
        <v>IE-D</v>
      </c>
      <c r="G3" s="20" t="str" cm="1">
        <f t="array" ref="G3">INDEX(G5:G7,$A$4)</f>
        <v>IE-KE</v>
      </c>
      <c r="H3" s="20" t="str" cm="1">
        <f t="array" ref="H3">INDEX(H5:H7,$A$4)</f>
        <v>IE-KK</v>
      </c>
      <c r="I3" s="20" t="str" cm="1">
        <f t="array" ref="I3">INDEX(I5:I7,$A$4)</f>
        <v>IE-LS</v>
      </c>
      <c r="J3" s="20" t="str" cm="1">
        <f t="array" ref="J3">INDEX(J5:J7,$A$4)</f>
        <v>IE-LD</v>
      </c>
      <c r="K3" s="20" t="str" cm="1">
        <f t="array" ref="K3">INDEX(K5:K7,$A$4)</f>
        <v>IE-LH</v>
      </c>
      <c r="L3" s="20" t="str" cm="1">
        <f t="array" ref="L3">INDEX(L5:L7,$A$4)</f>
        <v>IE-MH</v>
      </c>
      <c r="M3" s="20" t="str" cm="1">
        <f t="array" ref="M3">INDEX(M5:M7,$A$4)</f>
        <v>IE-OY</v>
      </c>
      <c r="N3" s="20" t="str" cm="1">
        <f t="array" ref="N3">INDEX(N5:N7,$A$4)</f>
        <v>IE-WH</v>
      </c>
      <c r="O3" s="20" t="str" cm="1">
        <f t="array" ref="O3">INDEX(O5:O7,$A$4)</f>
        <v>IE-WX</v>
      </c>
      <c r="P3" s="20" t="str" cm="1">
        <f t="array" ref="P3">INDEX(P5:P7,$A$4)</f>
        <v>IE-WW</v>
      </c>
      <c r="Q3" s="20" t="str" cm="1">
        <f t="array" ref="Q3">INDEX(Q5:Q7,$A$4)</f>
        <v>IE-CE</v>
      </c>
      <c r="R3" s="20" t="str" cm="1">
        <f t="array" ref="R3">INDEX(R5:R7,$A$4)</f>
        <v>IE-CO</v>
      </c>
      <c r="S3" s="20" t="str" cm="1">
        <f t="array" ref="S3">INDEX(S5:S7,$A$4)</f>
        <v>IE-KY</v>
      </c>
      <c r="T3" s="20" t="str" cm="1">
        <f t="array" ref="T3">INDEX(T5:T7,$A$4)</f>
        <v>IE-LK</v>
      </c>
      <c r="U3" s="20" t="str" cm="1">
        <f t="array" ref="U3">INDEX(U5:U7,$A$4)</f>
        <v>IE-TA</v>
      </c>
      <c r="V3" s="20" t="str" cm="1">
        <f t="array" ref="V3">INDEX(V5:V7,$A$4)</f>
        <v>IE-WD</v>
      </c>
      <c r="W3" s="20" t="str" cm="1">
        <f t="array" ref="W3">INDEX(W5:W7,$A$4)</f>
        <v>IE-G</v>
      </c>
      <c r="X3" s="20" t="str" cm="1">
        <f t="array" ref="X3">INDEX(X5:X7,$A$4)</f>
        <v>IE-LM</v>
      </c>
      <c r="Y3" s="20" t="str" cm="1">
        <f t="array" ref="Y3">INDEX(Y5:Y7,$A$4)</f>
        <v>IE-MO</v>
      </c>
      <c r="Z3" s="20" t="str" cm="1">
        <f t="array" ref="Z3">INDEX(Z5:Z7,$A$4)</f>
        <v>IE-RN</v>
      </c>
      <c r="AA3" s="20" t="str" cm="1">
        <f t="array" ref="AA3">INDEX(AA5:AA7,$A$4)</f>
        <v>IE-SO</v>
      </c>
      <c r="AB3" s="20" t="str" cm="1">
        <f t="array" ref="AB3">INDEX(AB5:AB7,$A$4)</f>
        <v>IE-CN</v>
      </c>
      <c r="AC3" s="20" t="str" cm="1">
        <f t="array" ref="AC3">INDEX(AC5:AC7,$A$4)</f>
        <v>IE-DL</v>
      </c>
      <c r="AD3" s="20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62</v>
      </c>
      <c r="C5" s="21" t="s">
        <v>63</v>
      </c>
      <c r="D5" s="21" t="s">
        <v>64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3">
      <c r="A6" s="15" t="s">
        <v>65</v>
      </c>
      <c r="C6" s="20" t="str">
        <f>C5</f>
        <v>IE</v>
      </c>
      <c r="D6" s="20" t="str">
        <f>"*"&amp;D5</f>
        <v>*National</v>
      </c>
      <c r="E6" s="20" t="str">
        <f t="shared" ref="E6:AD6" si="0">"*"&amp;E5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3">
      <c r="A7" s="15" t="s">
        <v>66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35">
      <c r="A10" s="22" t="s">
        <v>67</v>
      </c>
      <c r="B10" s="22" t="s">
        <v>68</v>
      </c>
    </row>
    <row r="11" spans="1:30" x14ac:dyDescent="0.3">
      <c r="A11" s="23" t="s">
        <v>69</v>
      </c>
      <c r="B11" s="23" t="s">
        <v>60</v>
      </c>
    </row>
    <row r="12" spans="1:30" x14ac:dyDescent="0.3">
      <c r="A12" s="24" t="s">
        <v>70</v>
      </c>
      <c r="B12" s="24" t="s">
        <v>59</v>
      </c>
    </row>
    <row r="13" spans="1:30" x14ac:dyDescent="0.3">
      <c r="A13" s="24" t="s">
        <v>71</v>
      </c>
      <c r="B13" s="24" t="s">
        <v>58</v>
      </c>
    </row>
    <row r="14" spans="1:30" x14ac:dyDescent="0.3">
      <c r="A14" s="24" t="s">
        <v>72</v>
      </c>
      <c r="B14" s="24" t="s">
        <v>57</v>
      </c>
    </row>
    <row r="15" spans="1:30" x14ac:dyDescent="0.3">
      <c r="A15" s="24" t="s">
        <v>73</v>
      </c>
      <c r="B15" s="24" t="s">
        <v>56</v>
      </c>
    </row>
    <row r="16" spans="1:30" x14ac:dyDescent="0.3">
      <c r="A16" s="24" t="s">
        <v>74</v>
      </c>
      <c r="B16" s="24" t="s">
        <v>55</v>
      </c>
    </row>
    <row r="17" spans="1:2" x14ac:dyDescent="0.3">
      <c r="A17" s="24" t="s">
        <v>75</v>
      </c>
      <c r="B17" s="24" t="s">
        <v>54</v>
      </c>
    </row>
    <row r="18" spans="1:2" x14ac:dyDescent="0.3">
      <c r="A18" s="24" t="s">
        <v>76</v>
      </c>
      <c r="B18" s="24" t="s">
        <v>53</v>
      </c>
    </row>
    <row r="19" spans="1:2" x14ac:dyDescent="0.3">
      <c r="A19" s="24" t="s">
        <v>77</v>
      </c>
      <c r="B19" s="24" t="s">
        <v>52</v>
      </c>
    </row>
    <row r="20" spans="1:2" x14ac:dyDescent="0.3">
      <c r="A20" s="24" t="s">
        <v>78</v>
      </c>
      <c r="B20" s="24" t="s">
        <v>51</v>
      </c>
    </row>
    <row r="21" spans="1:2" x14ac:dyDescent="0.3">
      <c r="A21" s="24" t="s">
        <v>79</v>
      </c>
      <c r="B21" s="24" t="s">
        <v>50</v>
      </c>
    </row>
    <row r="22" spans="1:2" x14ac:dyDescent="0.3">
      <c r="A22" s="24" t="s">
        <v>80</v>
      </c>
      <c r="B22" s="24" t="s">
        <v>49</v>
      </c>
    </row>
    <row r="23" spans="1:2" x14ac:dyDescent="0.3">
      <c r="A23" s="24" t="s">
        <v>81</v>
      </c>
      <c r="B23" s="24" t="s">
        <v>48</v>
      </c>
    </row>
    <row r="24" spans="1:2" x14ac:dyDescent="0.3">
      <c r="A24" s="24" t="s">
        <v>82</v>
      </c>
      <c r="B24" s="24" t="s">
        <v>47</v>
      </c>
    </row>
    <row r="25" spans="1:2" x14ac:dyDescent="0.3">
      <c r="A25" s="24" t="s">
        <v>83</v>
      </c>
      <c r="B25" s="24" t="s">
        <v>46</v>
      </c>
    </row>
    <row r="26" spans="1:2" x14ac:dyDescent="0.3">
      <c r="A26" s="24" t="s">
        <v>84</v>
      </c>
      <c r="B26" s="24" t="s">
        <v>45</v>
      </c>
    </row>
    <row r="27" spans="1:2" x14ac:dyDescent="0.3">
      <c r="A27" s="24" t="s">
        <v>85</v>
      </c>
      <c r="B27" s="24" t="s">
        <v>44</v>
      </c>
    </row>
    <row r="28" spans="1:2" x14ac:dyDescent="0.3">
      <c r="A28" s="24" t="s">
        <v>86</v>
      </c>
      <c r="B28" s="24" t="s">
        <v>43</v>
      </c>
    </row>
    <row r="29" spans="1:2" x14ac:dyDescent="0.3">
      <c r="A29" s="24" t="s">
        <v>87</v>
      </c>
      <c r="B29" s="24" t="s">
        <v>42</v>
      </c>
    </row>
    <row r="30" spans="1:2" x14ac:dyDescent="0.3">
      <c r="A30" s="24" t="s">
        <v>88</v>
      </c>
      <c r="B30" s="24" t="s">
        <v>41</v>
      </c>
    </row>
    <row r="31" spans="1:2" x14ac:dyDescent="0.3">
      <c r="A31" s="24" t="s">
        <v>89</v>
      </c>
      <c r="B31" s="24" t="s">
        <v>40</v>
      </c>
    </row>
    <row r="32" spans="1:2" x14ac:dyDescent="0.3">
      <c r="A32" s="24" t="s">
        <v>90</v>
      </c>
      <c r="B32" s="24" t="s">
        <v>39</v>
      </c>
    </row>
    <row r="33" spans="1:2" x14ac:dyDescent="0.3">
      <c r="A33" s="24" t="s">
        <v>91</v>
      </c>
      <c r="B33" s="24" t="s">
        <v>38</v>
      </c>
    </row>
    <row r="34" spans="1:2" x14ac:dyDescent="0.3">
      <c r="A34" s="24" t="s">
        <v>92</v>
      </c>
      <c r="B34" s="24" t="s">
        <v>37</v>
      </c>
    </row>
    <row r="35" spans="1:2" x14ac:dyDescent="0.3">
      <c r="A35" s="24" t="s">
        <v>93</v>
      </c>
      <c r="B35" s="24" t="s">
        <v>36</v>
      </c>
    </row>
    <row r="36" spans="1:2" x14ac:dyDescent="0.3">
      <c r="A36" s="24" t="s">
        <v>94</v>
      </c>
      <c r="B36" s="24" t="s">
        <v>35</v>
      </c>
    </row>
    <row r="37" spans="1:2" x14ac:dyDescent="0.3">
      <c r="A37" s="25" t="s">
        <v>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33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D275"/>
  <sheetViews>
    <sheetView tabSelected="1" topLeftCell="D7" zoomScale="55" zoomScaleNormal="55" workbookViewId="0">
      <selection activeCell="K37" sqref="K37"/>
    </sheetView>
  </sheetViews>
  <sheetFormatPr defaultRowHeight="14.4" x14ac:dyDescent="0.3"/>
  <cols>
    <col min="2" max="2" width="23.6640625" bestFit="1" customWidth="1"/>
    <col min="3" max="3" width="20" bestFit="1" customWidth="1"/>
    <col min="4" max="6" width="10.77734375" bestFit="1" customWidth="1"/>
    <col min="7" max="7" width="39.44140625" customWidth="1"/>
    <col min="8" max="8" width="11.5546875" customWidth="1"/>
    <col min="9" max="9" width="12.21875" bestFit="1" customWidth="1"/>
    <col min="10" max="23" width="10.88671875" bestFit="1" customWidth="1"/>
    <col min="24" max="34" width="10.44140625" bestFit="1" customWidth="1"/>
    <col min="35" max="35" width="12.44140625" customWidth="1"/>
  </cols>
  <sheetData>
    <row r="2" spans="1:35" x14ac:dyDescent="0.3">
      <c r="A2" t="s">
        <v>25</v>
      </c>
    </row>
    <row r="3" spans="1:35" x14ac:dyDescent="0.3">
      <c r="B3" s="7" t="s">
        <v>61</v>
      </c>
    </row>
    <row r="4" spans="1:35" x14ac:dyDescent="0.3">
      <c r="B4" s="7" t="s">
        <v>13</v>
      </c>
    </row>
    <row r="5" spans="1:35" x14ac:dyDescent="0.3">
      <c r="F5" t="s">
        <v>143</v>
      </c>
      <c r="AI5" s="50"/>
    </row>
    <row r="6" spans="1:35" x14ac:dyDescent="0.3">
      <c r="B6" s="16" t="s">
        <v>1</v>
      </c>
      <c r="C6" s="17" t="s">
        <v>4</v>
      </c>
      <c r="D6" s="18" t="s">
        <v>11</v>
      </c>
      <c r="E6" s="18" t="s">
        <v>3</v>
      </c>
      <c r="F6" s="18" t="s">
        <v>12</v>
      </c>
      <c r="G6" s="16" t="s">
        <v>14</v>
      </c>
      <c r="H6" s="16" t="str">
        <f>Regions!C$3</f>
        <v>IE</v>
      </c>
      <c r="I6" s="16" t="str">
        <f>Regions!E$3</f>
        <v>IE-CW</v>
      </c>
      <c r="J6" s="16" t="str">
        <f>Regions!F$3</f>
        <v>IE-D</v>
      </c>
      <c r="K6" s="16" t="str">
        <f>Regions!G$3</f>
        <v>IE-KE</v>
      </c>
      <c r="L6" s="16" t="str">
        <f>Regions!H$3</f>
        <v>IE-KK</v>
      </c>
      <c r="M6" s="16" t="str">
        <f>Regions!I$3</f>
        <v>IE-LS</v>
      </c>
      <c r="N6" s="16" t="str">
        <f>Regions!J$3</f>
        <v>IE-LD</v>
      </c>
      <c r="O6" s="16" t="str">
        <f>Regions!K$3</f>
        <v>IE-LH</v>
      </c>
      <c r="P6" s="16" t="str">
        <f>Regions!L$3</f>
        <v>IE-MH</v>
      </c>
      <c r="Q6" s="16" t="str">
        <f>Regions!M$3</f>
        <v>IE-OY</v>
      </c>
      <c r="R6" s="16" t="str">
        <f>Regions!N$3</f>
        <v>IE-WH</v>
      </c>
      <c r="S6" s="16" t="str">
        <f>Regions!O$3</f>
        <v>IE-WX</v>
      </c>
      <c r="T6" s="16" t="str">
        <f>Regions!P$3</f>
        <v>IE-WW</v>
      </c>
      <c r="U6" s="16" t="str">
        <f>Regions!Q$3</f>
        <v>IE-CE</v>
      </c>
      <c r="V6" s="16" t="str">
        <f>Regions!R$3</f>
        <v>IE-CO</v>
      </c>
      <c r="W6" s="16" t="str">
        <f>Regions!S$3</f>
        <v>IE-KY</v>
      </c>
      <c r="X6" s="16" t="str">
        <f>Regions!T$3</f>
        <v>IE-LK</v>
      </c>
      <c r="Y6" s="16" t="str">
        <f>Regions!U$3</f>
        <v>IE-TA</v>
      </c>
      <c r="Z6" s="16" t="str">
        <f>Regions!V$3</f>
        <v>IE-WD</v>
      </c>
      <c r="AA6" s="16" t="str">
        <f>Regions!W$3</f>
        <v>IE-G</v>
      </c>
      <c r="AB6" s="16" t="str">
        <f>Regions!X$3</f>
        <v>IE-LM</v>
      </c>
      <c r="AC6" s="16" t="str">
        <f>Regions!Y$3</f>
        <v>IE-MO</v>
      </c>
      <c r="AD6" s="16" t="str">
        <f>Regions!Z$3</f>
        <v>IE-RN</v>
      </c>
      <c r="AE6" s="16" t="str">
        <f>Regions!AA$3</f>
        <v>IE-SO</v>
      </c>
      <c r="AF6" s="16" t="str">
        <f>Regions!AB$3</f>
        <v>IE-CN</v>
      </c>
      <c r="AG6" s="16" t="str">
        <f>Regions!AC$3</f>
        <v>IE-DL</v>
      </c>
      <c r="AH6" s="16" t="str">
        <f>Regions!AD$3</f>
        <v>IE-MN</v>
      </c>
      <c r="AI6" s="50"/>
    </row>
    <row r="7" spans="1:35" x14ac:dyDescent="0.3">
      <c r="B7" t="s">
        <v>98</v>
      </c>
      <c r="E7" s="30">
        <v>2018</v>
      </c>
      <c r="F7" t="s">
        <v>96</v>
      </c>
      <c r="G7" t="s">
        <v>97</v>
      </c>
      <c r="H7" s="55">
        <f>H42*1.05</f>
        <v>2228.8843500000003</v>
      </c>
      <c r="I7" s="55">
        <f t="shared" ref="I7:AH7" si="0">I42*1.05</f>
        <v>29.98695</v>
      </c>
      <c r="J7" s="55">
        <f t="shared" si="0"/>
        <v>554.76225000000022</v>
      </c>
      <c r="K7" s="55">
        <f t="shared" si="0"/>
        <v>107.68275000000003</v>
      </c>
      <c r="L7" s="55">
        <f t="shared" si="0"/>
        <v>48.583499999999994</v>
      </c>
      <c r="M7" s="55">
        <f t="shared" si="0"/>
        <v>36.785699999999999</v>
      </c>
      <c r="N7" s="55">
        <f t="shared" si="0"/>
        <v>19.214999999999996</v>
      </c>
      <c r="O7" s="55">
        <f t="shared" si="0"/>
        <v>53.548949999999998</v>
      </c>
      <c r="P7" s="55">
        <f t="shared" si="0"/>
        <v>91.8309</v>
      </c>
      <c r="Q7" s="55">
        <f t="shared" si="0"/>
        <v>36.018149999999999</v>
      </c>
      <c r="R7" s="55">
        <f t="shared" si="0"/>
        <v>43.430099999999996</v>
      </c>
      <c r="S7" s="55">
        <f t="shared" si="0"/>
        <v>78.821400000000011</v>
      </c>
      <c r="T7" s="55">
        <f t="shared" si="0"/>
        <v>71.70975</v>
      </c>
      <c r="U7" s="55">
        <f t="shared" si="0"/>
        <v>60.372900000000001</v>
      </c>
      <c r="V7" s="55">
        <f t="shared" si="0"/>
        <v>271.39140000000003</v>
      </c>
      <c r="W7" s="55">
        <f t="shared" si="0"/>
        <v>76.935599999999994</v>
      </c>
      <c r="X7" s="55">
        <f t="shared" si="0"/>
        <v>92.664599999999993</v>
      </c>
      <c r="Y7" s="55">
        <f t="shared" si="0"/>
        <v>82.989900000000006</v>
      </c>
      <c r="Z7" s="55">
        <f t="shared" si="0"/>
        <v>60.668999999999997</v>
      </c>
      <c r="AA7" s="55">
        <f t="shared" si="0"/>
        <v>136.81920000000005</v>
      </c>
      <c r="AB7" s="55">
        <f t="shared" si="0"/>
        <v>15.622949999999999</v>
      </c>
      <c r="AC7" s="55">
        <f t="shared" si="0"/>
        <v>64.41749999999999</v>
      </c>
      <c r="AD7" s="55">
        <f t="shared" si="0"/>
        <v>34.345500000000008</v>
      </c>
      <c r="AE7" s="55">
        <f t="shared" si="0"/>
        <v>30.602249999999998</v>
      </c>
      <c r="AF7" s="55">
        <f t="shared" si="0"/>
        <v>33.474000000000004</v>
      </c>
      <c r="AG7" s="55">
        <f t="shared" si="0"/>
        <v>67.603200000000015</v>
      </c>
      <c r="AH7" s="55">
        <f t="shared" si="0"/>
        <v>28.600950000000005</v>
      </c>
      <c r="AI7" s="50"/>
    </row>
    <row r="8" spans="1:35" s="50" customFormat="1" x14ac:dyDescent="0.3">
      <c r="E8" s="30">
        <v>2022</v>
      </c>
      <c r="F8" s="50" t="s">
        <v>96</v>
      </c>
      <c r="H8" s="55">
        <f>H7*1.01</f>
        <v>2251.1731935000003</v>
      </c>
      <c r="I8" s="55">
        <f t="shared" ref="I8:AH8" si="1">I7*1.01</f>
        <v>30.2868195</v>
      </c>
      <c r="J8" s="55">
        <f t="shared" si="1"/>
        <v>560.30987250000021</v>
      </c>
      <c r="K8" s="55">
        <f t="shared" si="1"/>
        <v>108.75957750000003</v>
      </c>
      <c r="L8" s="55">
        <f t="shared" si="1"/>
        <v>49.069334999999995</v>
      </c>
      <c r="M8" s="55">
        <f t="shared" si="1"/>
        <v>37.153556999999999</v>
      </c>
      <c r="N8" s="55">
        <f t="shared" si="1"/>
        <v>19.407149999999998</v>
      </c>
      <c r="O8" s="55">
        <f t="shared" si="1"/>
        <v>54.084439499999995</v>
      </c>
      <c r="P8" s="55">
        <f t="shared" si="1"/>
        <v>92.749209000000008</v>
      </c>
      <c r="Q8" s="55">
        <f t="shared" si="1"/>
        <v>36.378331500000002</v>
      </c>
      <c r="R8" s="55">
        <f t="shared" si="1"/>
        <v>43.864400999999994</v>
      </c>
      <c r="S8" s="55">
        <f t="shared" si="1"/>
        <v>79.609614000000008</v>
      </c>
      <c r="T8" s="55">
        <f t="shared" si="1"/>
        <v>72.426847499999994</v>
      </c>
      <c r="U8" s="55">
        <f t="shared" si="1"/>
        <v>60.976629000000003</v>
      </c>
      <c r="V8" s="55">
        <f t="shared" si="1"/>
        <v>274.10531400000002</v>
      </c>
      <c r="W8" s="55">
        <f t="shared" si="1"/>
        <v>77.704955999999996</v>
      </c>
      <c r="X8" s="55">
        <f t="shared" si="1"/>
        <v>93.591245999999998</v>
      </c>
      <c r="Y8" s="55">
        <f t="shared" si="1"/>
        <v>83.819799000000003</v>
      </c>
      <c r="Z8" s="55">
        <f t="shared" si="1"/>
        <v>61.275689999999997</v>
      </c>
      <c r="AA8" s="55">
        <f t="shared" si="1"/>
        <v>138.18739200000005</v>
      </c>
      <c r="AB8" s="55">
        <f t="shared" si="1"/>
        <v>15.7791795</v>
      </c>
      <c r="AC8" s="55">
        <f t="shared" si="1"/>
        <v>65.061674999999994</v>
      </c>
      <c r="AD8" s="55">
        <f t="shared" si="1"/>
        <v>34.688955000000007</v>
      </c>
      <c r="AE8" s="55">
        <f t="shared" si="1"/>
        <v>30.908272499999999</v>
      </c>
      <c r="AF8" s="55">
        <f t="shared" si="1"/>
        <v>33.808740000000007</v>
      </c>
      <c r="AG8" s="55">
        <f t="shared" si="1"/>
        <v>68.279232000000022</v>
      </c>
      <c r="AH8" s="55">
        <f t="shared" si="1"/>
        <v>28.886959500000003</v>
      </c>
    </row>
    <row r="9" spans="1:35" s="50" customFormat="1" x14ac:dyDescent="0.3">
      <c r="E9" s="30">
        <v>2030</v>
      </c>
      <c r="F9" s="50" t="s">
        <v>96</v>
      </c>
      <c r="H9" s="55">
        <f>H8*1.05</f>
        <v>2363.7318531750002</v>
      </c>
      <c r="I9" s="55">
        <f t="shared" ref="I9:AH9" si="2">I8*1.05</f>
        <v>31.801160475</v>
      </c>
      <c r="J9" s="55">
        <f t="shared" si="2"/>
        <v>588.3253661250003</v>
      </c>
      <c r="K9" s="55">
        <f t="shared" si="2"/>
        <v>114.19755637500005</v>
      </c>
      <c r="L9" s="55">
        <f t="shared" si="2"/>
        <v>51.522801749999999</v>
      </c>
      <c r="M9" s="55">
        <f t="shared" si="2"/>
        <v>39.011234850000001</v>
      </c>
      <c r="N9" s="55">
        <f t="shared" si="2"/>
        <v>20.3775075</v>
      </c>
      <c r="O9" s="55">
        <f t="shared" si="2"/>
        <v>56.788661474999998</v>
      </c>
      <c r="P9" s="55">
        <f t="shared" si="2"/>
        <v>97.386669450000014</v>
      </c>
      <c r="Q9" s="55">
        <f t="shared" si="2"/>
        <v>38.197248075000005</v>
      </c>
      <c r="R9" s="55">
        <f t="shared" si="2"/>
        <v>46.057621049999995</v>
      </c>
      <c r="S9" s="55">
        <f t="shared" si="2"/>
        <v>83.590094700000009</v>
      </c>
      <c r="T9" s="55">
        <f t="shared" si="2"/>
        <v>76.048189874999991</v>
      </c>
      <c r="U9" s="55">
        <f t="shared" si="2"/>
        <v>64.025460450000011</v>
      </c>
      <c r="V9" s="55">
        <f t="shared" si="2"/>
        <v>287.81057970000006</v>
      </c>
      <c r="W9" s="55">
        <f t="shared" si="2"/>
        <v>81.590203799999998</v>
      </c>
      <c r="X9" s="55">
        <f t="shared" si="2"/>
        <v>98.270808299999999</v>
      </c>
      <c r="Y9" s="55">
        <f t="shared" si="2"/>
        <v>88.010788950000006</v>
      </c>
      <c r="Z9" s="55">
        <f t="shared" si="2"/>
        <v>64.339474499999994</v>
      </c>
      <c r="AA9" s="55">
        <f t="shared" si="2"/>
        <v>145.09676160000006</v>
      </c>
      <c r="AB9" s="55">
        <f t="shared" si="2"/>
        <v>16.568138475000001</v>
      </c>
      <c r="AC9" s="55">
        <f t="shared" si="2"/>
        <v>68.314758749999996</v>
      </c>
      <c r="AD9" s="55">
        <f t="shared" si="2"/>
        <v>36.423402750000008</v>
      </c>
      <c r="AE9" s="55">
        <f t="shared" si="2"/>
        <v>32.453686124999997</v>
      </c>
      <c r="AF9" s="55">
        <f t="shared" si="2"/>
        <v>35.49917700000001</v>
      </c>
      <c r="AG9" s="55">
        <f t="shared" si="2"/>
        <v>71.693193600000029</v>
      </c>
      <c r="AH9" s="55">
        <f t="shared" si="2"/>
        <v>30.331307475000006</v>
      </c>
    </row>
    <row r="10" spans="1:35" s="50" customFormat="1" x14ac:dyDescent="0.3">
      <c r="E10" s="30">
        <v>2050</v>
      </c>
      <c r="F10" s="50" t="s">
        <v>96</v>
      </c>
      <c r="H10" s="55">
        <f>H9*1.12</f>
        <v>2647.3796755560006</v>
      </c>
      <c r="I10" s="55">
        <f t="shared" ref="I10:AH10" si="3">I9*1.12</f>
        <v>35.617299732000006</v>
      </c>
      <c r="J10" s="55">
        <f t="shared" si="3"/>
        <v>658.92441006000035</v>
      </c>
      <c r="K10" s="55">
        <f t="shared" si="3"/>
        <v>127.90126314000007</v>
      </c>
      <c r="L10" s="55">
        <f t="shared" si="3"/>
        <v>57.705537960000008</v>
      </c>
      <c r="M10" s="55">
        <f t="shared" si="3"/>
        <v>43.692583032000009</v>
      </c>
      <c r="N10" s="55">
        <f t="shared" si="3"/>
        <v>22.822808400000003</v>
      </c>
      <c r="O10" s="55">
        <f t="shared" si="3"/>
        <v>63.603300852000004</v>
      </c>
      <c r="P10" s="55">
        <f t="shared" si="3"/>
        <v>109.07306978400003</v>
      </c>
      <c r="Q10" s="55">
        <f t="shared" si="3"/>
        <v>42.780917844000008</v>
      </c>
      <c r="R10" s="55">
        <f t="shared" si="3"/>
        <v>51.584535576</v>
      </c>
      <c r="S10" s="55">
        <f t="shared" si="3"/>
        <v>93.620906064000025</v>
      </c>
      <c r="T10" s="55">
        <f t="shared" si="3"/>
        <v>85.173972660000004</v>
      </c>
      <c r="U10" s="55">
        <f t="shared" si="3"/>
        <v>71.708515704000021</v>
      </c>
      <c r="V10" s="55">
        <f t="shared" si="3"/>
        <v>322.3478492640001</v>
      </c>
      <c r="W10" s="55">
        <f t="shared" si="3"/>
        <v>91.381028256000008</v>
      </c>
      <c r="X10" s="55">
        <f t="shared" si="3"/>
        <v>110.06330529600001</v>
      </c>
      <c r="Y10" s="55">
        <f t="shared" si="3"/>
        <v>98.572083624000015</v>
      </c>
      <c r="Z10" s="55">
        <f t="shared" si="3"/>
        <v>72.060211440000003</v>
      </c>
      <c r="AA10" s="55">
        <f t="shared" si="3"/>
        <v>162.50837299200009</v>
      </c>
      <c r="AB10" s="55">
        <f t="shared" si="3"/>
        <v>18.556315092000002</v>
      </c>
      <c r="AC10" s="55">
        <f t="shared" si="3"/>
        <v>76.512529799999996</v>
      </c>
      <c r="AD10" s="55">
        <f t="shared" si="3"/>
        <v>40.794211080000011</v>
      </c>
      <c r="AE10" s="55">
        <f t="shared" si="3"/>
        <v>36.348128459999998</v>
      </c>
      <c r="AF10" s="55">
        <f t="shared" si="3"/>
        <v>39.759078240000015</v>
      </c>
      <c r="AG10" s="55">
        <f t="shared" si="3"/>
        <v>80.296376832000036</v>
      </c>
      <c r="AH10" s="55">
        <f t="shared" si="3"/>
        <v>33.971064372000008</v>
      </c>
    </row>
    <row r="11" spans="1:35" s="27" customFormat="1" x14ac:dyDescent="0.3">
      <c r="E11" s="30">
        <v>2070</v>
      </c>
      <c r="F11" s="50" t="s">
        <v>96</v>
      </c>
      <c r="H11" s="55">
        <f>H7*1.35</f>
        <v>3008.9938725000006</v>
      </c>
      <c r="I11" s="55">
        <f t="shared" ref="I11:AH11" si="4">I7*1.35</f>
        <v>40.4823825</v>
      </c>
      <c r="J11" s="55">
        <f t="shared" si="4"/>
        <v>748.92903750000039</v>
      </c>
      <c r="K11" s="55">
        <f t="shared" si="4"/>
        <v>145.37171250000006</v>
      </c>
      <c r="L11" s="55">
        <f t="shared" si="4"/>
        <v>65.587724999999992</v>
      </c>
      <c r="M11" s="55">
        <f t="shared" si="4"/>
        <v>49.660695000000004</v>
      </c>
      <c r="N11" s="55">
        <f t="shared" si="4"/>
        <v>25.940249999999995</v>
      </c>
      <c r="O11" s="55">
        <f t="shared" si="4"/>
        <v>72.291082500000002</v>
      </c>
      <c r="P11" s="55">
        <f t="shared" si="4"/>
        <v>123.971715</v>
      </c>
      <c r="Q11" s="55">
        <f t="shared" si="4"/>
        <v>48.624502499999998</v>
      </c>
      <c r="R11" s="55">
        <f t="shared" si="4"/>
        <v>58.630634999999998</v>
      </c>
      <c r="S11" s="55">
        <f t="shared" si="4"/>
        <v>106.40889000000003</v>
      </c>
      <c r="T11" s="55">
        <f t="shared" si="4"/>
        <v>96.808162500000009</v>
      </c>
      <c r="U11" s="55">
        <f t="shared" si="4"/>
        <v>81.503415000000004</v>
      </c>
      <c r="V11" s="55">
        <f t="shared" si="4"/>
        <v>366.37839000000008</v>
      </c>
      <c r="W11" s="55">
        <f t="shared" si="4"/>
        <v>103.86306</v>
      </c>
      <c r="X11" s="55">
        <f t="shared" si="4"/>
        <v>125.09721</v>
      </c>
      <c r="Y11" s="55">
        <f t="shared" si="4"/>
        <v>112.03636500000002</v>
      </c>
      <c r="Z11" s="55">
        <f t="shared" si="4"/>
        <v>81.903149999999997</v>
      </c>
      <c r="AA11" s="55">
        <f t="shared" si="4"/>
        <v>184.70592000000008</v>
      </c>
      <c r="AB11" s="55">
        <f t="shared" si="4"/>
        <v>21.090982499999999</v>
      </c>
      <c r="AC11" s="55">
        <f t="shared" si="4"/>
        <v>86.963624999999993</v>
      </c>
      <c r="AD11" s="55">
        <f t="shared" si="4"/>
        <v>46.366425000000014</v>
      </c>
      <c r="AE11" s="55">
        <f t="shared" si="4"/>
        <v>41.3130375</v>
      </c>
      <c r="AF11" s="55">
        <f t="shared" si="4"/>
        <v>45.189900000000009</v>
      </c>
      <c r="AG11" s="55">
        <f t="shared" si="4"/>
        <v>91.264320000000026</v>
      </c>
      <c r="AH11" s="55">
        <f t="shared" si="4"/>
        <v>38.611282500000009</v>
      </c>
      <c r="AI11" s="50"/>
    </row>
    <row r="12" spans="1:35" s="27" customFormat="1" x14ac:dyDescent="0.3">
      <c r="B12" s="32"/>
      <c r="D12" s="32"/>
      <c r="E12" s="33">
        <v>0</v>
      </c>
      <c r="F12" s="50" t="s">
        <v>96</v>
      </c>
      <c r="G12" s="32"/>
      <c r="H12" s="52">
        <v>5</v>
      </c>
      <c r="I12" s="52">
        <v>5</v>
      </c>
      <c r="J12" s="52">
        <v>5</v>
      </c>
      <c r="K12" s="52">
        <v>5</v>
      </c>
      <c r="L12" s="52">
        <v>5</v>
      </c>
      <c r="M12" s="52">
        <v>5</v>
      </c>
      <c r="N12" s="52">
        <v>5</v>
      </c>
      <c r="O12" s="52">
        <v>5</v>
      </c>
      <c r="P12" s="52">
        <v>5</v>
      </c>
      <c r="Q12" s="52">
        <v>5</v>
      </c>
      <c r="R12" s="52">
        <v>5</v>
      </c>
      <c r="S12" s="52">
        <v>5</v>
      </c>
      <c r="T12" s="52">
        <v>5</v>
      </c>
      <c r="U12" s="52">
        <v>5</v>
      </c>
      <c r="V12" s="52">
        <v>5</v>
      </c>
      <c r="W12" s="52">
        <v>5</v>
      </c>
      <c r="X12" s="52">
        <v>5</v>
      </c>
      <c r="Y12" s="52">
        <v>5</v>
      </c>
      <c r="Z12" s="52">
        <v>5</v>
      </c>
      <c r="AA12" s="52">
        <v>5</v>
      </c>
      <c r="AB12" s="52">
        <v>5</v>
      </c>
      <c r="AC12" s="52">
        <v>5</v>
      </c>
      <c r="AD12" s="52">
        <v>5</v>
      </c>
      <c r="AE12" s="52">
        <v>5</v>
      </c>
      <c r="AF12" s="52">
        <v>5</v>
      </c>
      <c r="AG12" s="52">
        <v>5</v>
      </c>
      <c r="AH12" s="52">
        <v>5</v>
      </c>
      <c r="AI12" s="32"/>
    </row>
    <row r="13" spans="1:35" s="50" customFormat="1" x14ac:dyDescent="0.3">
      <c r="B13" s="29"/>
      <c r="C13" s="29" t="s">
        <v>102</v>
      </c>
      <c r="D13" s="29" t="s">
        <v>9</v>
      </c>
      <c r="E13" s="31">
        <v>2018</v>
      </c>
      <c r="F13" s="54"/>
      <c r="G13" s="29"/>
      <c r="H13" s="53">
        <v>1</v>
      </c>
      <c r="I13" s="53">
        <v>1</v>
      </c>
      <c r="J13" s="53">
        <v>1</v>
      </c>
      <c r="K13" s="53">
        <v>1</v>
      </c>
      <c r="L13" s="53">
        <v>1</v>
      </c>
      <c r="M13" s="53">
        <v>1</v>
      </c>
      <c r="N13" s="53">
        <v>1</v>
      </c>
      <c r="O13" s="53">
        <v>1</v>
      </c>
      <c r="P13" s="53">
        <v>1</v>
      </c>
      <c r="Q13" s="53">
        <v>1</v>
      </c>
      <c r="R13" s="53">
        <v>1</v>
      </c>
      <c r="S13" s="53">
        <v>1</v>
      </c>
      <c r="T13" s="53">
        <v>1</v>
      </c>
      <c r="U13" s="53">
        <v>1</v>
      </c>
      <c r="V13" s="53">
        <v>1</v>
      </c>
      <c r="W13" s="53">
        <v>1</v>
      </c>
      <c r="X13" s="53">
        <v>1</v>
      </c>
      <c r="Y13" s="53">
        <v>1</v>
      </c>
      <c r="Z13" s="53">
        <v>1</v>
      </c>
      <c r="AA13" s="53">
        <v>1</v>
      </c>
      <c r="AB13" s="53">
        <v>1</v>
      </c>
      <c r="AC13" s="53">
        <v>1</v>
      </c>
      <c r="AD13" s="53">
        <v>1</v>
      </c>
      <c r="AE13" s="53">
        <v>1</v>
      </c>
      <c r="AF13" s="53">
        <v>1</v>
      </c>
      <c r="AG13" s="53">
        <v>1</v>
      </c>
      <c r="AH13" s="53">
        <v>1</v>
      </c>
      <c r="AI13" s="32"/>
    </row>
    <row r="14" spans="1:35" s="27" customFormat="1" x14ac:dyDescent="0.3">
      <c r="B14" s="32" t="s">
        <v>100</v>
      </c>
      <c r="C14" s="50"/>
      <c r="D14" s="50"/>
      <c r="E14" s="30">
        <v>2018</v>
      </c>
      <c r="F14" s="50" t="s">
        <v>96</v>
      </c>
      <c r="G14" s="32" t="s">
        <v>99</v>
      </c>
      <c r="H14" s="34">
        <f>H43*1.05</f>
        <v>337.86165</v>
      </c>
      <c r="I14" s="34">
        <f t="shared" ref="I14:AH14" si="5">I43*1.05</f>
        <v>5.5355999999999996</v>
      </c>
      <c r="J14" s="34">
        <f t="shared" si="5"/>
        <v>71.057700000000011</v>
      </c>
      <c r="K14" s="34">
        <f t="shared" si="5"/>
        <v>15.147300000000001</v>
      </c>
      <c r="L14" s="34">
        <f t="shared" si="5"/>
        <v>7.62195</v>
      </c>
      <c r="M14" s="34">
        <f t="shared" si="5"/>
        <v>5.6301000000000005</v>
      </c>
      <c r="N14" s="34">
        <f t="shared" si="5"/>
        <v>3.7054499999999999</v>
      </c>
      <c r="O14" s="34">
        <f t="shared" si="5"/>
        <v>7.5117000000000003</v>
      </c>
      <c r="P14" s="34">
        <f t="shared" si="5"/>
        <v>13.52505</v>
      </c>
      <c r="Q14" s="34">
        <f t="shared" si="5"/>
        <v>6.3388499999999999</v>
      </c>
      <c r="R14" s="34">
        <f t="shared" si="5"/>
        <v>7.9747500000000011</v>
      </c>
      <c r="S14" s="34">
        <f t="shared" si="5"/>
        <v>12.81945</v>
      </c>
      <c r="T14" s="34">
        <f t="shared" si="5"/>
        <v>9.2746500000000012</v>
      </c>
      <c r="U14" s="34">
        <f t="shared" si="5"/>
        <v>9.2589000000000006</v>
      </c>
      <c r="V14" s="34">
        <f t="shared" si="5"/>
        <v>39.687900000000006</v>
      </c>
      <c r="W14" s="34">
        <f t="shared" si="5"/>
        <v>11.69805</v>
      </c>
      <c r="X14" s="34">
        <f t="shared" si="5"/>
        <v>12.60735</v>
      </c>
      <c r="Y14" s="34">
        <f t="shared" si="5"/>
        <v>13.128150000000002</v>
      </c>
      <c r="Z14" s="34">
        <f t="shared" si="5"/>
        <v>7.9768500000000007</v>
      </c>
      <c r="AA14" s="34">
        <f t="shared" si="5"/>
        <v>19.723199999999999</v>
      </c>
      <c r="AB14" s="34">
        <f t="shared" si="5"/>
        <v>3.3547500000000001</v>
      </c>
      <c r="AC14" s="34">
        <f t="shared" si="5"/>
        <v>13.156499999999999</v>
      </c>
      <c r="AD14" s="34">
        <f t="shared" si="5"/>
        <v>6.2055000000000007</v>
      </c>
      <c r="AE14" s="34">
        <f t="shared" si="5"/>
        <v>5.8894500000000001</v>
      </c>
      <c r="AF14" s="34">
        <f t="shared" si="5"/>
        <v>7.7458499999999999</v>
      </c>
      <c r="AG14" s="34">
        <f t="shared" si="5"/>
        <v>14.27685</v>
      </c>
      <c r="AH14" s="34">
        <f t="shared" si="5"/>
        <v>7.0097999999999994</v>
      </c>
      <c r="AI14" s="32"/>
    </row>
    <row r="15" spans="1:35" s="50" customFormat="1" x14ac:dyDescent="0.3">
      <c r="B15" s="32"/>
      <c r="E15" s="30">
        <v>2022</v>
      </c>
      <c r="F15" s="50" t="s">
        <v>96</v>
      </c>
      <c r="G15" s="32"/>
      <c r="H15" s="52">
        <f>H14*1.1</f>
        <v>371.64781500000004</v>
      </c>
      <c r="I15" s="52">
        <f t="shared" ref="I15:AH15" si="6">I14*1.1</f>
        <v>6.0891599999999997</v>
      </c>
      <c r="J15" s="52">
        <f t="shared" si="6"/>
        <v>78.163470000000018</v>
      </c>
      <c r="K15" s="52">
        <f t="shared" si="6"/>
        <v>16.662030000000001</v>
      </c>
      <c r="L15" s="52">
        <f t="shared" si="6"/>
        <v>8.3841450000000002</v>
      </c>
      <c r="M15" s="52">
        <f t="shared" si="6"/>
        <v>6.1931100000000008</v>
      </c>
      <c r="N15" s="52">
        <f t="shared" si="6"/>
        <v>4.0759949999999998</v>
      </c>
      <c r="O15" s="52">
        <f t="shared" si="6"/>
        <v>8.2628700000000013</v>
      </c>
      <c r="P15" s="52">
        <f t="shared" si="6"/>
        <v>14.877555000000001</v>
      </c>
      <c r="Q15" s="52">
        <f t="shared" si="6"/>
        <v>6.9727350000000001</v>
      </c>
      <c r="R15" s="52">
        <f t="shared" si="6"/>
        <v>8.7722250000000024</v>
      </c>
      <c r="S15" s="52">
        <f t="shared" si="6"/>
        <v>14.101395</v>
      </c>
      <c r="T15" s="52">
        <f t="shared" si="6"/>
        <v>10.202115000000003</v>
      </c>
      <c r="U15" s="52">
        <f t="shared" si="6"/>
        <v>10.184790000000001</v>
      </c>
      <c r="V15" s="52">
        <f t="shared" si="6"/>
        <v>43.656690000000012</v>
      </c>
      <c r="W15" s="52">
        <f t="shared" si="6"/>
        <v>12.867855</v>
      </c>
      <c r="X15" s="52">
        <f t="shared" si="6"/>
        <v>13.868085000000001</v>
      </c>
      <c r="Y15" s="52">
        <f t="shared" si="6"/>
        <v>14.440965000000002</v>
      </c>
      <c r="Z15" s="52">
        <f t="shared" si="6"/>
        <v>8.774535000000002</v>
      </c>
      <c r="AA15" s="52">
        <f t="shared" si="6"/>
        <v>21.695519999999998</v>
      </c>
      <c r="AB15" s="52">
        <f t="shared" si="6"/>
        <v>3.6902250000000003</v>
      </c>
      <c r="AC15" s="52">
        <f t="shared" si="6"/>
        <v>14.472150000000001</v>
      </c>
      <c r="AD15" s="52">
        <f t="shared" si="6"/>
        <v>6.8260500000000013</v>
      </c>
      <c r="AE15" s="52">
        <f t="shared" si="6"/>
        <v>6.4783950000000008</v>
      </c>
      <c r="AF15" s="52">
        <f t="shared" si="6"/>
        <v>8.5204350000000009</v>
      </c>
      <c r="AG15" s="52">
        <f t="shared" si="6"/>
        <v>15.704535000000002</v>
      </c>
      <c r="AH15" s="52">
        <f t="shared" si="6"/>
        <v>7.7107799999999997</v>
      </c>
      <c r="AI15" s="32"/>
    </row>
    <row r="16" spans="1:35" s="50" customFormat="1" x14ac:dyDescent="0.3">
      <c r="B16" s="32"/>
      <c r="E16" s="30">
        <v>2030</v>
      </c>
      <c r="F16" s="50" t="s">
        <v>96</v>
      </c>
      <c r="G16" s="32"/>
      <c r="H16" s="52">
        <f>H15*1.09</f>
        <v>405.0961183500001</v>
      </c>
      <c r="I16" s="52">
        <f t="shared" ref="I16:AH16" si="7">I15*1.09</f>
        <v>6.6371843999999998</v>
      </c>
      <c r="J16" s="52">
        <f t="shared" si="7"/>
        <v>85.198182300000028</v>
      </c>
      <c r="K16" s="52">
        <f t="shared" si="7"/>
        <v>18.161612700000003</v>
      </c>
      <c r="L16" s="52">
        <f t="shared" si="7"/>
        <v>9.1387180500000014</v>
      </c>
      <c r="M16" s="52">
        <f t="shared" si="7"/>
        <v>6.7504899000000016</v>
      </c>
      <c r="N16" s="52">
        <f t="shared" si="7"/>
        <v>4.4428345499999997</v>
      </c>
      <c r="O16" s="52">
        <f t="shared" si="7"/>
        <v>9.0065283000000029</v>
      </c>
      <c r="P16" s="52">
        <f t="shared" si="7"/>
        <v>16.216534950000003</v>
      </c>
      <c r="Q16" s="52">
        <f t="shared" si="7"/>
        <v>7.6002811500000007</v>
      </c>
      <c r="R16" s="52">
        <f t="shared" si="7"/>
        <v>9.5617252500000038</v>
      </c>
      <c r="S16" s="52">
        <f t="shared" si="7"/>
        <v>15.370520550000002</v>
      </c>
      <c r="T16" s="52">
        <f t="shared" si="7"/>
        <v>11.120305350000004</v>
      </c>
      <c r="U16" s="52">
        <f t="shared" si="7"/>
        <v>11.101421100000003</v>
      </c>
      <c r="V16" s="52">
        <f t="shared" si="7"/>
        <v>47.585792100000013</v>
      </c>
      <c r="W16" s="52">
        <f t="shared" si="7"/>
        <v>14.025961950000001</v>
      </c>
      <c r="X16" s="52">
        <f t="shared" si="7"/>
        <v>15.116212650000001</v>
      </c>
      <c r="Y16" s="52">
        <f t="shared" si="7"/>
        <v>15.740651850000003</v>
      </c>
      <c r="Z16" s="52">
        <f t="shared" si="7"/>
        <v>9.5642431500000029</v>
      </c>
      <c r="AA16" s="52">
        <f t="shared" si="7"/>
        <v>23.6481168</v>
      </c>
      <c r="AB16" s="52">
        <f t="shared" si="7"/>
        <v>4.0223452500000008</v>
      </c>
      <c r="AC16" s="52">
        <f t="shared" si="7"/>
        <v>15.774643500000002</v>
      </c>
      <c r="AD16" s="52">
        <f t="shared" si="7"/>
        <v>7.4403945000000018</v>
      </c>
      <c r="AE16" s="52">
        <f t="shared" si="7"/>
        <v>7.0614505500000018</v>
      </c>
      <c r="AF16" s="52">
        <f t="shared" si="7"/>
        <v>9.2872741500000018</v>
      </c>
      <c r="AG16" s="52">
        <f t="shared" si="7"/>
        <v>17.117943150000002</v>
      </c>
      <c r="AH16" s="52">
        <f t="shared" si="7"/>
        <v>8.4047502000000005</v>
      </c>
      <c r="AI16" s="32"/>
    </row>
    <row r="17" spans="2:35" s="50" customFormat="1" x14ac:dyDescent="0.3">
      <c r="B17" s="32"/>
      <c r="E17" s="30">
        <v>2050</v>
      </c>
      <c r="F17" s="50" t="s">
        <v>96</v>
      </c>
      <c r="G17" s="32"/>
      <c r="H17" s="52">
        <f>H16*1.37</f>
        <v>554.98168213950021</v>
      </c>
      <c r="I17" s="52">
        <f t="shared" ref="I17:AH17" si="8">I16*1.37</f>
        <v>9.0929426280000012</v>
      </c>
      <c r="J17" s="52">
        <f t="shared" si="8"/>
        <v>116.72150975100004</v>
      </c>
      <c r="K17" s="52">
        <f t="shared" si="8"/>
        <v>24.881409399000006</v>
      </c>
      <c r="L17" s="52">
        <f t="shared" si="8"/>
        <v>12.520043728500003</v>
      </c>
      <c r="M17" s="52">
        <f t="shared" si="8"/>
        <v>9.2481711630000021</v>
      </c>
      <c r="N17" s="52">
        <f t="shared" si="8"/>
        <v>6.0866833334999999</v>
      </c>
      <c r="O17" s="52">
        <f t="shared" si="8"/>
        <v>12.338943771000006</v>
      </c>
      <c r="P17" s="52">
        <f t="shared" si="8"/>
        <v>22.216652881500007</v>
      </c>
      <c r="Q17" s="52">
        <f t="shared" si="8"/>
        <v>10.412385175500003</v>
      </c>
      <c r="R17" s="52">
        <f t="shared" si="8"/>
        <v>13.099563592500006</v>
      </c>
      <c r="S17" s="52">
        <f t="shared" si="8"/>
        <v>21.057613153500004</v>
      </c>
      <c r="T17" s="52">
        <f t="shared" si="8"/>
        <v>15.234818329500007</v>
      </c>
      <c r="U17" s="52">
        <f t="shared" si="8"/>
        <v>15.208946907000005</v>
      </c>
      <c r="V17" s="52">
        <f t="shared" si="8"/>
        <v>65.192535177000025</v>
      </c>
      <c r="W17" s="52">
        <f t="shared" si="8"/>
        <v>19.215567871500003</v>
      </c>
      <c r="X17" s="52">
        <f t="shared" si="8"/>
        <v>20.709211330500004</v>
      </c>
      <c r="Y17" s="52">
        <f t="shared" si="8"/>
        <v>21.564693034500007</v>
      </c>
      <c r="Z17" s="52">
        <f t="shared" si="8"/>
        <v>13.103013115500005</v>
      </c>
      <c r="AA17" s="52">
        <f t="shared" si="8"/>
        <v>32.397920016</v>
      </c>
      <c r="AB17" s="52">
        <f t="shared" si="8"/>
        <v>5.5106129925000014</v>
      </c>
      <c r="AC17" s="52">
        <f t="shared" si="8"/>
        <v>21.611261595000006</v>
      </c>
      <c r="AD17" s="52">
        <f t="shared" si="8"/>
        <v>10.193340465000004</v>
      </c>
      <c r="AE17" s="52">
        <f t="shared" si="8"/>
        <v>9.6741872535000031</v>
      </c>
      <c r="AF17" s="52">
        <f t="shared" si="8"/>
        <v>12.723565585500003</v>
      </c>
      <c r="AG17" s="52">
        <f t="shared" si="8"/>
        <v>23.451582115500006</v>
      </c>
      <c r="AH17" s="52">
        <f t="shared" si="8"/>
        <v>11.514507774000002</v>
      </c>
      <c r="AI17" s="32"/>
    </row>
    <row r="18" spans="2:35" s="27" customFormat="1" x14ac:dyDescent="0.3">
      <c r="B18" s="32"/>
      <c r="C18" s="50"/>
      <c r="D18" s="50"/>
      <c r="E18" s="30">
        <v>2070</v>
      </c>
      <c r="F18" s="50" t="s">
        <v>96</v>
      </c>
      <c r="G18" s="32"/>
      <c r="H18" s="52">
        <f>H14*2.5</f>
        <v>844.65412500000002</v>
      </c>
      <c r="I18" s="52">
        <f t="shared" ref="I18:AH18" si="9">I14*2.5</f>
        <v>13.838999999999999</v>
      </c>
      <c r="J18" s="52">
        <f t="shared" si="9"/>
        <v>177.64425000000003</v>
      </c>
      <c r="K18" s="52">
        <f t="shared" si="9"/>
        <v>37.868250000000003</v>
      </c>
      <c r="L18" s="52">
        <f t="shared" si="9"/>
        <v>19.054874999999999</v>
      </c>
      <c r="M18" s="52">
        <f t="shared" si="9"/>
        <v>14.07525</v>
      </c>
      <c r="N18" s="52">
        <f t="shared" si="9"/>
        <v>9.2636249999999993</v>
      </c>
      <c r="O18" s="52">
        <f t="shared" si="9"/>
        <v>18.779250000000001</v>
      </c>
      <c r="P18" s="52">
        <f t="shared" si="9"/>
        <v>33.812624999999997</v>
      </c>
      <c r="Q18" s="52">
        <f t="shared" si="9"/>
        <v>15.847125</v>
      </c>
      <c r="R18" s="52">
        <f t="shared" si="9"/>
        <v>19.936875000000004</v>
      </c>
      <c r="S18" s="52">
        <f t="shared" si="9"/>
        <v>32.048625000000001</v>
      </c>
      <c r="T18" s="52">
        <f t="shared" si="9"/>
        <v>23.186625000000003</v>
      </c>
      <c r="U18" s="52">
        <f t="shared" si="9"/>
        <v>23.14725</v>
      </c>
      <c r="V18" s="52">
        <f t="shared" si="9"/>
        <v>99.219750000000019</v>
      </c>
      <c r="W18" s="52">
        <f t="shared" si="9"/>
        <v>29.245125000000002</v>
      </c>
      <c r="X18" s="52">
        <f t="shared" si="9"/>
        <v>31.518374999999999</v>
      </c>
      <c r="Y18" s="52">
        <f t="shared" si="9"/>
        <v>32.820375000000006</v>
      </c>
      <c r="Z18" s="52">
        <f t="shared" si="9"/>
        <v>19.942125000000001</v>
      </c>
      <c r="AA18" s="52">
        <f t="shared" si="9"/>
        <v>49.307999999999993</v>
      </c>
      <c r="AB18" s="52">
        <f t="shared" si="9"/>
        <v>8.3868749999999999</v>
      </c>
      <c r="AC18" s="52">
        <f t="shared" si="9"/>
        <v>32.891249999999999</v>
      </c>
      <c r="AD18" s="52">
        <f t="shared" si="9"/>
        <v>15.513750000000002</v>
      </c>
      <c r="AE18" s="52">
        <f t="shared" si="9"/>
        <v>14.723625</v>
      </c>
      <c r="AF18" s="52">
        <f t="shared" si="9"/>
        <v>19.364625</v>
      </c>
      <c r="AG18" s="52">
        <f t="shared" si="9"/>
        <v>35.692124999999997</v>
      </c>
      <c r="AH18" s="52">
        <f t="shared" si="9"/>
        <v>17.5245</v>
      </c>
      <c r="AI18" s="32"/>
    </row>
    <row r="19" spans="2:35" s="27" customFormat="1" x14ac:dyDescent="0.3">
      <c r="B19" s="32"/>
      <c r="C19" s="50"/>
      <c r="D19" s="32"/>
      <c r="E19" s="33">
        <v>0</v>
      </c>
      <c r="F19" s="50" t="s">
        <v>96</v>
      </c>
      <c r="G19" s="32"/>
      <c r="H19" s="52">
        <v>5</v>
      </c>
      <c r="I19" s="52">
        <v>5</v>
      </c>
      <c r="J19" s="52">
        <v>5</v>
      </c>
      <c r="K19" s="52">
        <v>5</v>
      </c>
      <c r="L19" s="52">
        <v>5</v>
      </c>
      <c r="M19" s="52">
        <v>5</v>
      </c>
      <c r="N19" s="52">
        <v>5</v>
      </c>
      <c r="O19" s="52">
        <v>5</v>
      </c>
      <c r="P19" s="52">
        <v>5</v>
      </c>
      <c r="Q19" s="52">
        <v>5</v>
      </c>
      <c r="R19" s="52">
        <v>5</v>
      </c>
      <c r="S19" s="52">
        <v>5</v>
      </c>
      <c r="T19" s="52">
        <v>5</v>
      </c>
      <c r="U19" s="52">
        <v>5</v>
      </c>
      <c r="V19" s="52">
        <v>5</v>
      </c>
      <c r="W19" s="52">
        <v>5</v>
      </c>
      <c r="X19" s="52">
        <v>5</v>
      </c>
      <c r="Y19" s="52">
        <v>5</v>
      </c>
      <c r="Z19" s="52">
        <v>5</v>
      </c>
      <c r="AA19" s="52">
        <v>5</v>
      </c>
      <c r="AB19" s="52">
        <v>5</v>
      </c>
      <c r="AC19" s="52">
        <v>5</v>
      </c>
      <c r="AD19" s="52">
        <v>5</v>
      </c>
      <c r="AE19" s="52">
        <v>5</v>
      </c>
      <c r="AF19" s="52">
        <v>5</v>
      </c>
      <c r="AG19" s="52">
        <v>5</v>
      </c>
      <c r="AH19" s="52">
        <v>5</v>
      </c>
      <c r="AI19" s="32"/>
    </row>
    <row r="20" spans="2:35" s="50" customFormat="1" x14ac:dyDescent="0.3">
      <c r="B20" s="29"/>
      <c r="C20" s="29" t="s">
        <v>101</v>
      </c>
      <c r="D20" s="29" t="s">
        <v>9</v>
      </c>
      <c r="E20" s="31">
        <v>2018</v>
      </c>
      <c r="F20" s="54"/>
      <c r="G20" s="29"/>
      <c r="H20" s="53">
        <v>1</v>
      </c>
      <c r="I20" s="53">
        <v>1</v>
      </c>
      <c r="J20" s="53">
        <v>1</v>
      </c>
      <c r="K20" s="53">
        <v>1</v>
      </c>
      <c r="L20" s="53">
        <v>1</v>
      </c>
      <c r="M20" s="53">
        <v>1</v>
      </c>
      <c r="N20" s="53">
        <v>1</v>
      </c>
      <c r="O20" s="53">
        <v>1</v>
      </c>
      <c r="P20" s="53">
        <v>1</v>
      </c>
      <c r="Q20" s="53">
        <v>1</v>
      </c>
      <c r="R20" s="53">
        <v>1</v>
      </c>
      <c r="S20" s="53">
        <v>1</v>
      </c>
      <c r="T20" s="53">
        <v>1</v>
      </c>
      <c r="U20" s="53">
        <v>1</v>
      </c>
      <c r="V20" s="53">
        <v>1</v>
      </c>
      <c r="W20" s="53">
        <v>1</v>
      </c>
      <c r="X20" s="53">
        <v>1</v>
      </c>
      <c r="Y20" s="53">
        <v>1</v>
      </c>
      <c r="Z20" s="53">
        <v>1</v>
      </c>
      <c r="AA20" s="53">
        <v>1</v>
      </c>
      <c r="AB20" s="53">
        <v>1</v>
      </c>
      <c r="AC20" s="53">
        <v>1</v>
      </c>
      <c r="AD20" s="53">
        <v>1</v>
      </c>
      <c r="AE20" s="53">
        <v>1</v>
      </c>
      <c r="AF20" s="53">
        <v>1</v>
      </c>
      <c r="AG20" s="53">
        <v>1</v>
      </c>
      <c r="AH20" s="53">
        <v>1</v>
      </c>
      <c r="AI20" s="32"/>
    </row>
    <row r="21" spans="2:35" s="27" customFormat="1" x14ac:dyDescent="0.3">
      <c r="B21" s="32" t="s">
        <v>137</v>
      </c>
      <c r="C21" s="50"/>
      <c r="D21" s="50"/>
      <c r="E21" s="30">
        <v>2018</v>
      </c>
      <c r="F21" s="50" t="s">
        <v>96</v>
      </c>
      <c r="G21" s="32" t="s">
        <v>139</v>
      </c>
      <c r="H21" s="52">
        <f>H44*1.05</f>
        <v>11.58675</v>
      </c>
      <c r="I21" s="52">
        <f t="shared" ref="I21:AH21" si="10">I44*1.05</f>
        <v>0.15434999999999999</v>
      </c>
      <c r="J21" s="52">
        <f t="shared" si="10"/>
        <v>3.1143000000000005</v>
      </c>
      <c r="K21" s="52">
        <f t="shared" si="10"/>
        <v>0.58065000000000011</v>
      </c>
      <c r="L21" s="52">
        <f t="shared" si="10"/>
        <v>0.26145000000000002</v>
      </c>
      <c r="M21" s="52">
        <f t="shared" si="10"/>
        <v>0.22785</v>
      </c>
      <c r="N21" s="52">
        <f t="shared" si="10"/>
        <v>0.14070000000000002</v>
      </c>
      <c r="O21" s="52">
        <f t="shared" si="10"/>
        <v>0.3906</v>
      </c>
      <c r="P21" s="52">
        <f t="shared" si="10"/>
        <v>0.50295000000000001</v>
      </c>
      <c r="Q21" s="52">
        <f t="shared" si="10"/>
        <v>0.17430000000000001</v>
      </c>
      <c r="R21" s="52">
        <f t="shared" si="10"/>
        <v>0.20790000000000003</v>
      </c>
      <c r="S21" s="52">
        <f t="shared" si="10"/>
        <v>0.40845000000000004</v>
      </c>
      <c r="T21" s="52">
        <f t="shared" si="10"/>
        <v>0.21734999999999999</v>
      </c>
      <c r="U21" s="52">
        <f t="shared" si="10"/>
        <v>0.23100000000000001</v>
      </c>
      <c r="V21" s="52">
        <f t="shared" si="10"/>
        <v>1.2253500000000002</v>
      </c>
      <c r="W21" s="52">
        <f t="shared" si="10"/>
        <v>0.27510000000000001</v>
      </c>
      <c r="X21" s="52">
        <f t="shared" si="10"/>
        <v>0.73499999999999999</v>
      </c>
      <c r="Y21" s="52">
        <f t="shared" si="10"/>
        <v>0.42945</v>
      </c>
      <c r="Z21" s="52">
        <f t="shared" si="10"/>
        <v>0.21734999999999999</v>
      </c>
      <c r="AA21" s="52">
        <f t="shared" si="10"/>
        <v>0.57435000000000003</v>
      </c>
      <c r="AB21" s="52">
        <f t="shared" si="10"/>
        <v>7.7700000000000005E-2</v>
      </c>
      <c r="AC21" s="52">
        <f t="shared" si="10"/>
        <v>0.27405000000000002</v>
      </c>
      <c r="AD21" s="52">
        <f t="shared" si="10"/>
        <v>0.15540000000000001</v>
      </c>
      <c r="AE21" s="52">
        <f t="shared" si="10"/>
        <v>0.21525</v>
      </c>
      <c r="AF21" s="52">
        <f t="shared" si="10"/>
        <v>0.19320000000000001</v>
      </c>
      <c r="AG21" s="52">
        <f t="shared" si="10"/>
        <v>0.33390000000000003</v>
      </c>
      <c r="AH21" s="52">
        <f t="shared" si="10"/>
        <v>0.26880000000000004</v>
      </c>
      <c r="AI21" s="32"/>
    </row>
    <row r="22" spans="2:35" s="50" customFormat="1" x14ac:dyDescent="0.3">
      <c r="B22" s="32"/>
      <c r="E22" s="30">
        <v>2022</v>
      </c>
      <c r="F22" s="50" t="s">
        <v>96</v>
      </c>
      <c r="G22" s="32"/>
      <c r="H22" s="52">
        <f>H21</f>
        <v>11.58675</v>
      </c>
      <c r="I22" s="52">
        <f t="shared" ref="I22:AH22" si="11">I21</f>
        <v>0.15434999999999999</v>
      </c>
      <c r="J22" s="52">
        <f t="shared" si="11"/>
        <v>3.1143000000000005</v>
      </c>
      <c r="K22" s="52">
        <f t="shared" si="11"/>
        <v>0.58065000000000011</v>
      </c>
      <c r="L22" s="52">
        <f t="shared" si="11"/>
        <v>0.26145000000000002</v>
      </c>
      <c r="M22" s="52">
        <f t="shared" si="11"/>
        <v>0.22785</v>
      </c>
      <c r="N22" s="52">
        <f t="shared" si="11"/>
        <v>0.14070000000000002</v>
      </c>
      <c r="O22" s="52">
        <f t="shared" si="11"/>
        <v>0.3906</v>
      </c>
      <c r="P22" s="52">
        <f t="shared" si="11"/>
        <v>0.50295000000000001</v>
      </c>
      <c r="Q22" s="52">
        <f t="shared" si="11"/>
        <v>0.17430000000000001</v>
      </c>
      <c r="R22" s="52">
        <f t="shared" si="11"/>
        <v>0.20790000000000003</v>
      </c>
      <c r="S22" s="52">
        <f t="shared" si="11"/>
        <v>0.40845000000000004</v>
      </c>
      <c r="T22" s="52">
        <f t="shared" si="11"/>
        <v>0.21734999999999999</v>
      </c>
      <c r="U22" s="52">
        <f t="shared" si="11"/>
        <v>0.23100000000000001</v>
      </c>
      <c r="V22" s="52">
        <f t="shared" si="11"/>
        <v>1.2253500000000002</v>
      </c>
      <c r="W22" s="52">
        <f t="shared" si="11"/>
        <v>0.27510000000000001</v>
      </c>
      <c r="X22" s="52">
        <f t="shared" si="11"/>
        <v>0.73499999999999999</v>
      </c>
      <c r="Y22" s="52">
        <f t="shared" si="11"/>
        <v>0.42945</v>
      </c>
      <c r="Z22" s="52">
        <f t="shared" si="11"/>
        <v>0.21734999999999999</v>
      </c>
      <c r="AA22" s="52">
        <f t="shared" si="11"/>
        <v>0.57435000000000003</v>
      </c>
      <c r="AB22" s="52">
        <f t="shared" si="11"/>
        <v>7.7700000000000005E-2</v>
      </c>
      <c r="AC22" s="52">
        <f t="shared" si="11"/>
        <v>0.27405000000000002</v>
      </c>
      <c r="AD22" s="52">
        <f t="shared" si="11"/>
        <v>0.15540000000000001</v>
      </c>
      <c r="AE22" s="52">
        <f t="shared" si="11"/>
        <v>0.21525</v>
      </c>
      <c r="AF22" s="52">
        <f t="shared" si="11"/>
        <v>0.19320000000000001</v>
      </c>
      <c r="AG22" s="52">
        <f t="shared" si="11"/>
        <v>0.33390000000000003</v>
      </c>
      <c r="AH22" s="52">
        <f t="shared" si="11"/>
        <v>0.26880000000000004</v>
      </c>
      <c r="AI22" s="32"/>
    </row>
    <row r="23" spans="2:35" s="50" customFormat="1" x14ac:dyDescent="0.3">
      <c r="B23" s="32"/>
      <c r="E23" s="30">
        <v>2030</v>
      </c>
      <c r="F23" s="50" t="s">
        <v>96</v>
      </c>
      <c r="G23" s="32"/>
      <c r="H23" s="52">
        <f>H22*1.3</f>
        <v>15.062775</v>
      </c>
      <c r="I23" s="52">
        <f t="shared" ref="I23:AH23" si="12">I22*1.3</f>
        <v>0.200655</v>
      </c>
      <c r="J23" s="52">
        <f t="shared" si="12"/>
        <v>4.0485900000000008</v>
      </c>
      <c r="K23" s="52">
        <f t="shared" si="12"/>
        <v>0.75484500000000021</v>
      </c>
      <c r="L23" s="52">
        <f t="shared" si="12"/>
        <v>0.33988500000000005</v>
      </c>
      <c r="M23" s="52">
        <f t="shared" si="12"/>
        <v>0.296205</v>
      </c>
      <c r="N23" s="52">
        <f t="shared" si="12"/>
        <v>0.18291000000000004</v>
      </c>
      <c r="O23" s="52">
        <f t="shared" si="12"/>
        <v>0.50778000000000001</v>
      </c>
      <c r="P23" s="52">
        <f t="shared" si="12"/>
        <v>0.65383500000000006</v>
      </c>
      <c r="Q23" s="52">
        <f t="shared" si="12"/>
        <v>0.22659000000000001</v>
      </c>
      <c r="R23" s="52">
        <f t="shared" si="12"/>
        <v>0.27027000000000007</v>
      </c>
      <c r="S23" s="52">
        <f t="shared" si="12"/>
        <v>0.53098500000000004</v>
      </c>
      <c r="T23" s="52">
        <f t="shared" si="12"/>
        <v>0.282555</v>
      </c>
      <c r="U23" s="52">
        <f t="shared" si="12"/>
        <v>0.30030000000000001</v>
      </c>
      <c r="V23" s="52">
        <f t="shared" si="12"/>
        <v>1.5929550000000003</v>
      </c>
      <c r="W23" s="52">
        <f t="shared" si="12"/>
        <v>0.35763</v>
      </c>
      <c r="X23" s="52">
        <f t="shared" si="12"/>
        <v>0.95550000000000002</v>
      </c>
      <c r="Y23" s="52">
        <f t="shared" si="12"/>
        <v>0.55828500000000003</v>
      </c>
      <c r="Z23" s="52">
        <f t="shared" si="12"/>
        <v>0.282555</v>
      </c>
      <c r="AA23" s="52">
        <f t="shared" si="12"/>
        <v>0.74665500000000007</v>
      </c>
      <c r="AB23" s="52">
        <f t="shared" si="12"/>
        <v>0.10101000000000002</v>
      </c>
      <c r="AC23" s="52">
        <f t="shared" si="12"/>
        <v>0.35626500000000005</v>
      </c>
      <c r="AD23" s="52">
        <f t="shared" si="12"/>
        <v>0.20202000000000003</v>
      </c>
      <c r="AE23" s="52">
        <f t="shared" si="12"/>
        <v>0.27982499999999999</v>
      </c>
      <c r="AF23" s="52">
        <f t="shared" si="12"/>
        <v>0.25116000000000005</v>
      </c>
      <c r="AG23" s="52">
        <f t="shared" si="12"/>
        <v>0.43407000000000007</v>
      </c>
      <c r="AH23" s="52">
        <f t="shared" si="12"/>
        <v>0.34944000000000008</v>
      </c>
      <c r="AI23" s="32"/>
    </row>
    <row r="24" spans="2:35" s="50" customFormat="1" x14ac:dyDescent="0.3">
      <c r="B24" s="32"/>
      <c r="E24" s="30">
        <v>2050</v>
      </c>
      <c r="F24" s="50" t="s">
        <v>96</v>
      </c>
      <c r="G24" s="32"/>
      <c r="H24" s="52">
        <f>H23*2.3</f>
        <v>34.644382499999999</v>
      </c>
      <c r="I24" s="52">
        <f t="shared" ref="I24:AH24" si="13">I23*2.3</f>
        <v>0.46150649999999999</v>
      </c>
      <c r="J24" s="52">
        <f t="shared" si="13"/>
        <v>9.3117570000000018</v>
      </c>
      <c r="K24" s="52">
        <f t="shared" si="13"/>
        <v>1.7361435000000003</v>
      </c>
      <c r="L24" s="52">
        <f t="shared" si="13"/>
        <v>0.78173550000000003</v>
      </c>
      <c r="M24" s="52">
        <f t="shared" si="13"/>
        <v>0.68127149999999992</v>
      </c>
      <c r="N24" s="52">
        <f t="shared" si="13"/>
        <v>0.42069300000000009</v>
      </c>
      <c r="O24" s="52">
        <f t="shared" si="13"/>
        <v>1.167894</v>
      </c>
      <c r="P24" s="52">
        <f t="shared" si="13"/>
        <v>1.5038205</v>
      </c>
      <c r="Q24" s="52">
        <f t="shared" si="13"/>
        <v>0.52115699999999998</v>
      </c>
      <c r="R24" s="52">
        <f t="shared" si="13"/>
        <v>0.62162100000000009</v>
      </c>
      <c r="S24" s="52">
        <f t="shared" si="13"/>
        <v>1.2212654999999999</v>
      </c>
      <c r="T24" s="52">
        <f t="shared" si="13"/>
        <v>0.64987649999999997</v>
      </c>
      <c r="U24" s="52">
        <f t="shared" si="13"/>
        <v>0.69069000000000003</v>
      </c>
      <c r="V24" s="52">
        <f t="shared" si="13"/>
        <v>3.6637965000000006</v>
      </c>
      <c r="W24" s="52">
        <f t="shared" si="13"/>
        <v>0.82254899999999997</v>
      </c>
      <c r="X24" s="52">
        <f t="shared" si="13"/>
        <v>2.1976499999999999</v>
      </c>
      <c r="Y24" s="52">
        <f t="shared" si="13"/>
        <v>1.2840555</v>
      </c>
      <c r="Z24" s="52">
        <f t="shared" si="13"/>
        <v>0.64987649999999997</v>
      </c>
      <c r="AA24" s="52">
        <f t="shared" si="13"/>
        <v>1.7173065000000001</v>
      </c>
      <c r="AB24" s="52">
        <f t="shared" si="13"/>
        <v>0.23232300000000003</v>
      </c>
      <c r="AC24" s="52">
        <f t="shared" si="13"/>
        <v>0.81940950000000001</v>
      </c>
      <c r="AD24" s="52">
        <f t="shared" si="13"/>
        <v>0.46464600000000006</v>
      </c>
      <c r="AE24" s="52">
        <f t="shared" si="13"/>
        <v>0.64359749999999993</v>
      </c>
      <c r="AF24" s="52">
        <f t="shared" si="13"/>
        <v>0.57766800000000007</v>
      </c>
      <c r="AG24" s="52">
        <f t="shared" si="13"/>
        <v>0.99836100000000005</v>
      </c>
      <c r="AH24" s="52">
        <f t="shared" si="13"/>
        <v>0.80371200000000009</v>
      </c>
      <c r="AI24" s="32"/>
    </row>
    <row r="25" spans="2:35" s="27" customFormat="1" x14ac:dyDescent="0.3">
      <c r="B25" s="32"/>
      <c r="C25" s="50"/>
      <c r="D25" s="50"/>
      <c r="E25" s="30">
        <v>2070</v>
      </c>
      <c r="F25" s="50" t="s">
        <v>96</v>
      </c>
      <c r="G25" s="32"/>
      <c r="H25" s="52">
        <f>H21*3.4</f>
        <v>39.394950000000001</v>
      </c>
      <c r="I25" s="52">
        <f t="shared" ref="I25:AH25" si="14">I21*3.4</f>
        <v>0.52478999999999998</v>
      </c>
      <c r="J25" s="52">
        <f t="shared" si="14"/>
        <v>10.588620000000001</v>
      </c>
      <c r="K25" s="52">
        <f t="shared" si="14"/>
        <v>1.9742100000000002</v>
      </c>
      <c r="L25" s="52">
        <f t="shared" si="14"/>
        <v>0.88893</v>
      </c>
      <c r="M25" s="52">
        <f t="shared" si="14"/>
        <v>0.77468999999999999</v>
      </c>
      <c r="N25" s="52">
        <f t="shared" si="14"/>
        <v>0.47838000000000003</v>
      </c>
      <c r="O25" s="52">
        <f t="shared" si="14"/>
        <v>1.3280399999999999</v>
      </c>
      <c r="P25" s="52">
        <f t="shared" si="14"/>
        <v>1.7100299999999999</v>
      </c>
      <c r="Q25" s="52">
        <f t="shared" si="14"/>
        <v>0.59262000000000004</v>
      </c>
      <c r="R25" s="52">
        <f t="shared" si="14"/>
        <v>0.70686000000000004</v>
      </c>
      <c r="S25" s="52">
        <f t="shared" si="14"/>
        <v>1.38873</v>
      </c>
      <c r="T25" s="52">
        <f t="shared" si="14"/>
        <v>0.73898999999999992</v>
      </c>
      <c r="U25" s="52">
        <f t="shared" si="14"/>
        <v>0.78539999999999999</v>
      </c>
      <c r="V25" s="52">
        <f t="shared" si="14"/>
        <v>4.1661900000000003</v>
      </c>
      <c r="W25" s="52">
        <f t="shared" si="14"/>
        <v>0.93534000000000006</v>
      </c>
      <c r="X25" s="52">
        <f t="shared" si="14"/>
        <v>2.4990000000000001</v>
      </c>
      <c r="Y25" s="52">
        <f t="shared" si="14"/>
        <v>1.4601299999999999</v>
      </c>
      <c r="Z25" s="52">
        <f t="shared" si="14"/>
        <v>0.73898999999999992</v>
      </c>
      <c r="AA25" s="52">
        <f t="shared" si="14"/>
        <v>1.95279</v>
      </c>
      <c r="AB25" s="52">
        <f t="shared" si="14"/>
        <v>0.26418000000000003</v>
      </c>
      <c r="AC25" s="52">
        <f t="shared" si="14"/>
        <v>0.93176999999999999</v>
      </c>
      <c r="AD25" s="52">
        <f t="shared" si="14"/>
        <v>0.52836000000000005</v>
      </c>
      <c r="AE25" s="52">
        <f t="shared" si="14"/>
        <v>0.73185</v>
      </c>
      <c r="AF25" s="52">
        <f t="shared" si="14"/>
        <v>0.65688000000000002</v>
      </c>
      <c r="AG25" s="52">
        <f t="shared" si="14"/>
        <v>1.1352600000000002</v>
      </c>
      <c r="AH25" s="52">
        <f t="shared" si="14"/>
        <v>0.91392000000000007</v>
      </c>
      <c r="AI25" s="32"/>
    </row>
    <row r="26" spans="2:35" s="27" customFormat="1" x14ac:dyDescent="0.3">
      <c r="B26" s="32"/>
      <c r="C26" s="50"/>
      <c r="D26" s="32"/>
      <c r="E26" s="33">
        <v>0</v>
      </c>
      <c r="F26" s="50" t="s">
        <v>96</v>
      </c>
      <c r="G26" s="32"/>
      <c r="H26" s="52">
        <v>5</v>
      </c>
      <c r="I26" s="52">
        <v>5</v>
      </c>
      <c r="J26" s="52">
        <v>5</v>
      </c>
      <c r="K26" s="52">
        <v>5</v>
      </c>
      <c r="L26" s="52">
        <v>5</v>
      </c>
      <c r="M26" s="52">
        <v>5</v>
      </c>
      <c r="N26" s="52">
        <v>5</v>
      </c>
      <c r="O26" s="52">
        <v>5</v>
      </c>
      <c r="P26" s="52">
        <v>5</v>
      </c>
      <c r="Q26" s="52">
        <v>5</v>
      </c>
      <c r="R26" s="52">
        <v>5</v>
      </c>
      <c r="S26" s="52">
        <v>5</v>
      </c>
      <c r="T26" s="52">
        <v>5</v>
      </c>
      <c r="U26" s="52">
        <v>5</v>
      </c>
      <c r="V26" s="52">
        <v>5</v>
      </c>
      <c r="W26" s="52">
        <v>5</v>
      </c>
      <c r="X26" s="52">
        <v>5</v>
      </c>
      <c r="Y26" s="52">
        <v>5</v>
      </c>
      <c r="Z26" s="52">
        <v>5</v>
      </c>
      <c r="AA26" s="52">
        <v>5</v>
      </c>
      <c r="AB26" s="52">
        <v>5</v>
      </c>
      <c r="AC26" s="52">
        <v>5</v>
      </c>
      <c r="AD26" s="52">
        <v>5</v>
      </c>
      <c r="AE26" s="52">
        <v>5</v>
      </c>
      <c r="AF26" s="52">
        <v>5</v>
      </c>
      <c r="AG26" s="52">
        <v>5</v>
      </c>
      <c r="AH26" s="52">
        <v>5</v>
      </c>
      <c r="AI26" s="32"/>
    </row>
    <row r="27" spans="2:35" s="50" customFormat="1" x14ac:dyDescent="0.3">
      <c r="B27" s="29"/>
      <c r="C27" s="29" t="s">
        <v>138</v>
      </c>
      <c r="D27" s="29" t="s">
        <v>9</v>
      </c>
      <c r="E27" s="31">
        <v>2018</v>
      </c>
      <c r="F27" s="54"/>
      <c r="G27" s="29"/>
      <c r="H27" s="53">
        <v>1</v>
      </c>
      <c r="I27" s="53">
        <v>1</v>
      </c>
      <c r="J27" s="53">
        <v>1</v>
      </c>
      <c r="K27" s="53">
        <v>1</v>
      </c>
      <c r="L27" s="53">
        <v>1</v>
      </c>
      <c r="M27" s="53">
        <v>1</v>
      </c>
      <c r="N27" s="53">
        <v>1</v>
      </c>
      <c r="O27" s="53">
        <v>1</v>
      </c>
      <c r="P27" s="53">
        <v>1</v>
      </c>
      <c r="Q27" s="53">
        <v>1</v>
      </c>
      <c r="R27" s="53">
        <v>1</v>
      </c>
      <c r="S27" s="53">
        <v>1</v>
      </c>
      <c r="T27" s="53">
        <v>1</v>
      </c>
      <c r="U27" s="53">
        <v>1</v>
      </c>
      <c r="V27" s="53">
        <v>1</v>
      </c>
      <c r="W27" s="53">
        <v>1</v>
      </c>
      <c r="X27" s="53">
        <v>1</v>
      </c>
      <c r="Y27" s="53">
        <v>1</v>
      </c>
      <c r="Z27" s="53">
        <v>1</v>
      </c>
      <c r="AA27" s="53">
        <v>1</v>
      </c>
      <c r="AB27" s="53">
        <v>1</v>
      </c>
      <c r="AC27" s="53">
        <v>1</v>
      </c>
      <c r="AD27" s="53">
        <v>1</v>
      </c>
      <c r="AE27" s="53">
        <v>1</v>
      </c>
      <c r="AF27" s="53">
        <v>1</v>
      </c>
      <c r="AG27" s="53">
        <v>1</v>
      </c>
      <c r="AH27" s="53">
        <v>1</v>
      </c>
      <c r="AI27" s="32"/>
    </row>
    <row r="28" spans="2:35" s="27" customFormat="1" x14ac:dyDescent="0.3">
      <c r="B28" s="32" t="s">
        <v>140</v>
      </c>
      <c r="C28" s="50"/>
      <c r="D28" s="50"/>
      <c r="E28" s="30">
        <v>2018</v>
      </c>
      <c r="F28" s="50" t="s">
        <v>96</v>
      </c>
      <c r="G28" s="32" t="s">
        <v>142</v>
      </c>
      <c r="H28" s="52">
        <f>H45*1.16</f>
        <v>25.111680000000003</v>
      </c>
      <c r="I28" s="52">
        <f t="shared" ref="I28:AH28" si="15">I45*1.16</f>
        <v>0.45239999999999997</v>
      </c>
      <c r="J28" s="52">
        <f t="shared" si="15"/>
        <v>4.5042799999999996</v>
      </c>
      <c r="K28" s="52">
        <f t="shared" si="15"/>
        <v>1.28992</v>
      </c>
      <c r="L28" s="52">
        <f t="shared" si="15"/>
        <v>0.82707999999999993</v>
      </c>
      <c r="M28" s="52">
        <f t="shared" si="15"/>
        <v>0.52779999999999994</v>
      </c>
      <c r="N28" s="52">
        <f t="shared" si="15"/>
        <v>0.32016</v>
      </c>
      <c r="O28" s="52">
        <f t="shared" si="15"/>
        <v>0.71571999999999991</v>
      </c>
      <c r="P28" s="52">
        <f t="shared" si="15"/>
        <v>1.6518399999999998</v>
      </c>
      <c r="Q28" s="52">
        <f t="shared" si="15"/>
        <v>0.37467999999999996</v>
      </c>
      <c r="R28" s="52">
        <f t="shared" si="15"/>
        <v>0.36656</v>
      </c>
      <c r="S28" s="52">
        <f t="shared" si="15"/>
        <v>1.6123999999999998</v>
      </c>
      <c r="T28" s="52">
        <f t="shared" si="15"/>
        <v>0.45935999999999999</v>
      </c>
      <c r="U28" s="52">
        <f t="shared" si="15"/>
        <v>0.46051999999999998</v>
      </c>
      <c r="V28" s="52">
        <f t="shared" si="15"/>
        <v>2.9672799999999997</v>
      </c>
      <c r="W28" s="52">
        <f t="shared" si="15"/>
        <v>0.59855999999999998</v>
      </c>
      <c r="X28" s="52">
        <f t="shared" si="15"/>
        <v>1.0915599999999999</v>
      </c>
      <c r="Y28" s="52">
        <f t="shared" si="15"/>
        <v>1.218</v>
      </c>
      <c r="Z28" s="52">
        <f t="shared" si="15"/>
        <v>0.41527999999999993</v>
      </c>
      <c r="AA28" s="52">
        <f t="shared" si="15"/>
        <v>1.1901599999999999</v>
      </c>
      <c r="AB28" s="52">
        <f t="shared" si="15"/>
        <v>0.15659999999999999</v>
      </c>
      <c r="AC28" s="52">
        <f t="shared" si="15"/>
        <v>0.6611999999999999</v>
      </c>
      <c r="AD28" s="52">
        <f t="shared" si="15"/>
        <v>0.37816</v>
      </c>
      <c r="AE28" s="52">
        <f t="shared" si="15"/>
        <v>0.26911999999999997</v>
      </c>
      <c r="AF28" s="52">
        <f t="shared" si="15"/>
        <v>0.56607999999999992</v>
      </c>
      <c r="AG28" s="52">
        <f t="shared" si="15"/>
        <v>0.83519999999999994</v>
      </c>
      <c r="AH28" s="52">
        <f t="shared" si="15"/>
        <v>1.2017599999999999</v>
      </c>
      <c r="AI28" s="32"/>
    </row>
    <row r="29" spans="2:35" s="50" customFormat="1" x14ac:dyDescent="0.3">
      <c r="B29" s="32"/>
      <c r="E29" s="30">
        <v>2022</v>
      </c>
      <c r="F29" s="50" t="s">
        <v>96</v>
      </c>
      <c r="G29" s="32"/>
      <c r="H29" s="52">
        <f>H28</f>
        <v>25.111680000000003</v>
      </c>
      <c r="I29" s="52">
        <f t="shared" ref="I29:AH29" si="16">I28</f>
        <v>0.45239999999999997</v>
      </c>
      <c r="J29" s="52">
        <f t="shared" si="16"/>
        <v>4.5042799999999996</v>
      </c>
      <c r="K29" s="52">
        <f t="shared" si="16"/>
        <v>1.28992</v>
      </c>
      <c r="L29" s="52">
        <f t="shared" si="16"/>
        <v>0.82707999999999993</v>
      </c>
      <c r="M29" s="52">
        <f t="shared" si="16"/>
        <v>0.52779999999999994</v>
      </c>
      <c r="N29" s="52">
        <f t="shared" si="16"/>
        <v>0.32016</v>
      </c>
      <c r="O29" s="52">
        <f t="shared" si="16"/>
        <v>0.71571999999999991</v>
      </c>
      <c r="P29" s="52">
        <f t="shared" si="16"/>
        <v>1.6518399999999998</v>
      </c>
      <c r="Q29" s="52">
        <f t="shared" si="16"/>
        <v>0.37467999999999996</v>
      </c>
      <c r="R29" s="52">
        <f t="shared" si="16"/>
        <v>0.36656</v>
      </c>
      <c r="S29" s="52">
        <f t="shared" si="16"/>
        <v>1.6123999999999998</v>
      </c>
      <c r="T29" s="52">
        <f t="shared" si="16"/>
        <v>0.45935999999999999</v>
      </c>
      <c r="U29" s="52">
        <f t="shared" si="16"/>
        <v>0.46051999999999998</v>
      </c>
      <c r="V29" s="52">
        <f t="shared" si="16"/>
        <v>2.9672799999999997</v>
      </c>
      <c r="W29" s="52">
        <f t="shared" si="16"/>
        <v>0.59855999999999998</v>
      </c>
      <c r="X29" s="52">
        <f t="shared" si="16"/>
        <v>1.0915599999999999</v>
      </c>
      <c r="Y29" s="52">
        <f t="shared" si="16"/>
        <v>1.218</v>
      </c>
      <c r="Z29" s="52">
        <f t="shared" si="16"/>
        <v>0.41527999999999993</v>
      </c>
      <c r="AA29" s="52">
        <f t="shared" si="16"/>
        <v>1.1901599999999999</v>
      </c>
      <c r="AB29" s="52">
        <f t="shared" si="16"/>
        <v>0.15659999999999999</v>
      </c>
      <c r="AC29" s="52">
        <f t="shared" si="16"/>
        <v>0.6611999999999999</v>
      </c>
      <c r="AD29" s="52">
        <f t="shared" si="16"/>
        <v>0.37816</v>
      </c>
      <c r="AE29" s="52">
        <f t="shared" si="16"/>
        <v>0.26911999999999997</v>
      </c>
      <c r="AF29" s="52">
        <f t="shared" si="16"/>
        <v>0.56607999999999992</v>
      </c>
      <c r="AG29" s="52">
        <f t="shared" si="16"/>
        <v>0.83519999999999994</v>
      </c>
      <c r="AH29" s="52">
        <f t="shared" si="16"/>
        <v>1.2017599999999999</v>
      </c>
      <c r="AI29" s="32"/>
    </row>
    <row r="30" spans="2:35" s="50" customFormat="1" x14ac:dyDescent="0.3">
      <c r="B30" s="32"/>
      <c r="E30" s="30">
        <v>2030</v>
      </c>
      <c r="F30" s="50" t="s">
        <v>96</v>
      </c>
      <c r="G30" s="32"/>
      <c r="H30" s="52">
        <f>H29*1.25</f>
        <v>31.389600000000005</v>
      </c>
      <c r="I30" s="52">
        <f t="shared" ref="I30:AH30" si="17">I29*1.25</f>
        <v>0.5655</v>
      </c>
      <c r="J30" s="52">
        <f t="shared" si="17"/>
        <v>5.63035</v>
      </c>
      <c r="K30" s="52">
        <f t="shared" si="17"/>
        <v>1.6124000000000001</v>
      </c>
      <c r="L30" s="52">
        <f t="shared" si="17"/>
        <v>1.0338499999999999</v>
      </c>
      <c r="M30" s="52">
        <f t="shared" si="17"/>
        <v>0.65974999999999995</v>
      </c>
      <c r="N30" s="52">
        <f t="shared" si="17"/>
        <v>0.4002</v>
      </c>
      <c r="O30" s="52">
        <f t="shared" si="17"/>
        <v>0.89464999999999995</v>
      </c>
      <c r="P30" s="52">
        <f t="shared" si="17"/>
        <v>2.0647999999999995</v>
      </c>
      <c r="Q30" s="52">
        <f t="shared" si="17"/>
        <v>0.46834999999999993</v>
      </c>
      <c r="R30" s="52">
        <f t="shared" si="17"/>
        <v>0.4582</v>
      </c>
      <c r="S30" s="52">
        <f t="shared" si="17"/>
        <v>2.0154999999999998</v>
      </c>
      <c r="T30" s="52">
        <f t="shared" si="17"/>
        <v>0.57420000000000004</v>
      </c>
      <c r="U30" s="52">
        <f t="shared" si="17"/>
        <v>0.57565</v>
      </c>
      <c r="V30" s="52">
        <f t="shared" si="17"/>
        <v>3.7090999999999994</v>
      </c>
      <c r="W30" s="52">
        <f t="shared" si="17"/>
        <v>0.74819999999999998</v>
      </c>
      <c r="X30" s="52">
        <f t="shared" si="17"/>
        <v>1.3644499999999997</v>
      </c>
      <c r="Y30" s="52">
        <f t="shared" si="17"/>
        <v>1.5225</v>
      </c>
      <c r="Z30" s="52">
        <f t="shared" si="17"/>
        <v>0.51909999999999989</v>
      </c>
      <c r="AA30" s="52">
        <f t="shared" si="17"/>
        <v>1.4876999999999998</v>
      </c>
      <c r="AB30" s="52">
        <f t="shared" si="17"/>
        <v>0.19574999999999998</v>
      </c>
      <c r="AC30" s="52">
        <f t="shared" si="17"/>
        <v>0.8264999999999999</v>
      </c>
      <c r="AD30" s="52">
        <f t="shared" si="17"/>
        <v>0.47270000000000001</v>
      </c>
      <c r="AE30" s="52">
        <f t="shared" si="17"/>
        <v>0.33639999999999998</v>
      </c>
      <c r="AF30" s="52">
        <f t="shared" si="17"/>
        <v>0.7075999999999999</v>
      </c>
      <c r="AG30" s="52">
        <f t="shared" si="17"/>
        <v>1.044</v>
      </c>
      <c r="AH30" s="52">
        <f t="shared" si="17"/>
        <v>1.5022</v>
      </c>
      <c r="AI30" s="32"/>
    </row>
    <row r="31" spans="2:35" s="50" customFormat="1" x14ac:dyDescent="0.3">
      <c r="B31" s="32"/>
      <c r="E31" s="30">
        <v>2050</v>
      </c>
      <c r="F31" s="50" t="s">
        <v>96</v>
      </c>
      <c r="G31" s="32"/>
      <c r="H31" s="52">
        <f>H30*1.9</f>
        <v>59.640240000000006</v>
      </c>
      <c r="I31" s="52">
        <f t="shared" ref="I31:AH31" si="18">I30*1.9</f>
        <v>1.0744499999999999</v>
      </c>
      <c r="J31" s="52">
        <f t="shared" si="18"/>
        <v>10.697664999999999</v>
      </c>
      <c r="K31" s="52">
        <f t="shared" si="18"/>
        <v>3.0635599999999998</v>
      </c>
      <c r="L31" s="52">
        <f t="shared" si="18"/>
        <v>1.9643149999999998</v>
      </c>
      <c r="M31" s="52">
        <f t="shared" si="18"/>
        <v>1.2535249999999998</v>
      </c>
      <c r="N31" s="52">
        <f t="shared" si="18"/>
        <v>0.76037999999999994</v>
      </c>
      <c r="O31" s="52">
        <f t="shared" si="18"/>
        <v>1.6998349999999998</v>
      </c>
      <c r="P31" s="52">
        <f t="shared" si="18"/>
        <v>3.9231199999999991</v>
      </c>
      <c r="Q31" s="52">
        <f t="shared" si="18"/>
        <v>0.8898649999999998</v>
      </c>
      <c r="R31" s="52">
        <f t="shared" si="18"/>
        <v>0.87057999999999991</v>
      </c>
      <c r="S31" s="52">
        <f t="shared" si="18"/>
        <v>3.8294499999999996</v>
      </c>
      <c r="T31" s="52">
        <f t="shared" si="18"/>
        <v>1.0909800000000001</v>
      </c>
      <c r="U31" s="52">
        <f t="shared" si="18"/>
        <v>1.0937349999999999</v>
      </c>
      <c r="V31" s="52">
        <f t="shared" si="18"/>
        <v>7.0472899999999985</v>
      </c>
      <c r="W31" s="52">
        <f t="shared" si="18"/>
        <v>1.4215799999999998</v>
      </c>
      <c r="X31" s="52">
        <f t="shared" si="18"/>
        <v>2.5924549999999993</v>
      </c>
      <c r="Y31" s="52">
        <f t="shared" si="18"/>
        <v>2.8927499999999999</v>
      </c>
      <c r="Z31" s="52">
        <f t="shared" si="18"/>
        <v>0.98628999999999978</v>
      </c>
      <c r="AA31" s="52">
        <f t="shared" si="18"/>
        <v>2.8266299999999993</v>
      </c>
      <c r="AB31" s="52">
        <f t="shared" si="18"/>
        <v>0.37192499999999995</v>
      </c>
      <c r="AC31" s="52">
        <f t="shared" si="18"/>
        <v>1.5703499999999997</v>
      </c>
      <c r="AD31" s="52">
        <f t="shared" si="18"/>
        <v>0.89812999999999998</v>
      </c>
      <c r="AE31" s="52">
        <f t="shared" si="18"/>
        <v>0.63915999999999995</v>
      </c>
      <c r="AF31" s="52">
        <f t="shared" si="18"/>
        <v>1.3444399999999996</v>
      </c>
      <c r="AG31" s="52">
        <f t="shared" si="18"/>
        <v>1.9836</v>
      </c>
      <c r="AH31" s="52">
        <f t="shared" si="18"/>
        <v>2.8541799999999999</v>
      </c>
      <c r="AI31" s="32"/>
    </row>
    <row r="32" spans="2:35" s="50" customFormat="1" x14ac:dyDescent="0.3">
      <c r="B32" s="32"/>
      <c r="E32" s="30">
        <v>2070</v>
      </c>
      <c r="F32" s="50" t="s">
        <v>96</v>
      </c>
      <c r="G32" s="32"/>
      <c r="H32" s="52">
        <f>H28*3.27</f>
        <v>82.115193600000012</v>
      </c>
      <c r="I32" s="52">
        <f t="shared" ref="I32:AH32" si="19">I28*3.27</f>
        <v>1.4793479999999999</v>
      </c>
      <c r="J32" s="52">
        <f t="shared" si="19"/>
        <v>14.728995599999999</v>
      </c>
      <c r="K32" s="52">
        <f t="shared" si="19"/>
        <v>4.2180384000000002</v>
      </c>
      <c r="L32" s="52">
        <f t="shared" si="19"/>
        <v>2.7045515999999998</v>
      </c>
      <c r="M32" s="52">
        <f t="shared" si="19"/>
        <v>1.7259059999999997</v>
      </c>
      <c r="N32" s="52">
        <f t="shared" si="19"/>
        <v>1.0469231999999999</v>
      </c>
      <c r="O32" s="52">
        <f t="shared" si="19"/>
        <v>2.3404043999999997</v>
      </c>
      <c r="P32" s="52">
        <f t="shared" si="19"/>
        <v>5.4015167999999996</v>
      </c>
      <c r="Q32" s="52">
        <f t="shared" si="19"/>
        <v>1.2252035999999999</v>
      </c>
      <c r="R32" s="52">
        <f t="shared" si="19"/>
        <v>1.1986512</v>
      </c>
      <c r="S32" s="52">
        <f t="shared" si="19"/>
        <v>5.2725479999999996</v>
      </c>
      <c r="T32" s="52">
        <f t="shared" si="19"/>
        <v>1.5021072</v>
      </c>
      <c r="U32" s="52">
        <f t="shared" si="19"/>
        <v>1.5059004</v>
      </c>
      <c r="V32" s="52">
        <f t="shared" si="19"/>
        <v>9.7030055999999991</v>
      </c>
      <c r="W32" s="52">
        <f t="shared" si="19"/>
        <v>1.9572912</v>
      </c>
      <c r="X32" s="52">
        <f t="shared" si="19"/>
        <v>3.5694011999999997</v>
      </c>
      <c r="Y32" s="52">
        <f t="shared" si="19"/>
        <v>3.9828600000000001</v>
      </c>
      <c r="Z32" s="52">
        <f t="shared" si="19"/>
        <v>1.3579655999999998</v>
      </c>
      <c r="AA32" s="52">
        <f t="shared" si="19"/>
        <v>3.8918231999999997</v>
      </c>
      <c r="AB32" s="52">
        <f t="shared" si="19"/>
        <v>0.51208199999999993</v>
      </c>
      <c r="AC32" s="52">
        <f t="shared" si="19"/>
        <v>2.1621239999999995</v>
      </c>
      <c r="AD32" s="52">
        <f t="shared" si="19"/>
        <v>1.2365832000000001</v>
      </c>
      <c r="AE32" s="52">
        <f t="shared" si="19"/>
        <v>0.88002239999999987</v>
      </c>
      <c r="AF32" s="52">
        <f t="shared" si="19"/>
        <v>1.8510815999999997</v>
      </c>
      <c r="AG32" s="52">
        <f t="shared" si="19"/>
        <v>2.7311039999999998</v>
      </c>
      <c r="AH32" s="52">
        <f t="shared" si="19"/>
        <v>3.9297551999999998</v>
      </c>
      <c r="AI32" s="32"/>
    </row>
    <row r="33" spans="1:56" s="27" customFormat="1" x14ac:dyDescent="0.3">
      <c r="B33" s="32"/>
      <c r="C33" s="50"/>
      <c r="D33" s="32"/>
      <c r="E33" s="33">
        <v>0</v>
      </c>
      <c r="F33" s="32" t="s">
        <v>96</v>
      </c>
      <c r="G33" s="32"/>
      <c r="H33" s="52">
        <v>5</v>
      </c>
      <c r="I33" s="52">
        <v>5</v>
      </c>
      <c r="J33" s="52">
        <v>5</v>
      </c>
      <c r="K33" s="52">
        <v>5</v>
      </c>
      <c r="L33" s="52">
        <v>5</v>
      </c>
      <c r="M33" s="52">
        <v>5</v>
      </c>
      <c r="N33" s="52">
        <v>5</v>
      </c>
      <c r="O33" s="52">
        <v>5</v>
      </c>
      <c r="P33" s="52">
        <v>5</v>
      </c>
      <c r="Q33" s="52">
        <v>5</v>
      </c>
      <c r="R33" s="52">
        <v>5</v>
      </c>
      <c r="S33" s="52">
        <v>5</v>
      </c>
      <c r="T33" s="52">
        <v>5</v>
      </c>
      <c r="U33" s="52">
        <v>5</v>
      </c>
      <c r="V33" s="52">
        <v>5</v>
      </c>
      <c r="W33" s="52">
        <v>5</v>
      </c>
      <c r="X33" s="52">
        <v>5</v>
      </c>
      <c r="Y33" s="52">
        <v>5</v>
      </c>
      <c r="Z33" s="52">
        <v>5</v>
      </c>
      <c r="AA33" s="52">
        <v>5</v>
      </c>
      <c r="AB33" s="52">
        <v>5</v>
      </c>
      <c r="AC33" s="52">
        <v>5</v>
      </c>
      <c r="AD33" s="52">
        <v>5</v>
      </c>
      <c r="AE33" s="52">
        <v>5</v>
      </c>
      <c r="AF33" s="52">
        <v>5</v>
      </c>
      <c r="AG33" s="52">
        <v>5</v>
      </c>
      <c r="AH33" s="52">
        <v>5</v>
      </c>
      <c r="AI33" s="32"/>
    </row>
    <row r="34" spans="1:56" s="27" customFormat="1" x14ac:dyDescent="0.3">
      <c r="B34" s="29"/>
      <c r="C34" s="29" t="s">
        <v>141</v>
      </c>
      <c r="D34" s="29" t="s">
        <v>9</v>
      </c>
      <c r="E34" s="31">
        <v>2018</v>
      </c>
      <c r="F34" s="54"/>
      <c r="G34" s="29"/>
      <c r="H34" s="53">
        <v>1</v>
      </c>
      <c r="I34" s="53">
        <v>1</v>
      </c>
      <c r="J34" s="53">
        <v>1</v>
      </c>
      <c r="K34" s="53">
        <v>1</v>
      </c>
      <c r="L34" s="53">
        <v>1</v>
      </c>
      <c r="M34" s="53">
        <v>1</v>
      </c>
      <c r="N34" s="53">
        <v>1</v>
      </c>
      <c r="O34" s="53">
        <v>1</v>
      </c>
      <c r="P34" s="53">
        <v>1</v>
      </c>
      <c r="Q34" s="53">
        <v>1</v>
      </c>
      <c r="R34" s="53">
        <v>1</v>
      </c>
      <c r="S34" s="53">
        <v>1</v>
      </c>
      <c r="T34" s="53">
        <v>1</v>
      </c>
      <c r="U34" s="53">
        <v>1</v>
      </c>
      <c r="V34" s="53">
        <v>1</v>
      </c>
      <c r="W34" s="53">
        <v>1</v>
      </c>
      <c r="X34" s="53">
        <v>1</v>
      </c>
      <c r="Y34" s="53">
        <v>1</v>
      </c>
      <c r="Z34" s="53">
        <v>1</v>
      </c>
      <c r="AA34" s="53">
        <v>1</v>
      </c>
      <c r="AB34" s="53">
        <v>1</v>
      </c>
      <c r="AC34" s="53">
        <v>1</v>
      </c>
      <c r="AD34" s="53">
        <v>1</v>
      </c>
      <c r="AE34" s="53">
        <v>1</v>
      </c>
      <c r="AF34" s="53">
        <v>1</v>
      </c>
      <c r="AG34" s="53">
        <v>1</v>
      </c>
      <c r="AH34" s="53">
        <v>1</v>
      </c>
      <c r="AI34" s="32"/>
    </row>
    <row r="35" spans="1:56" s="27" customFormat="1" x14ac:dyDescent="0.3">
      <c r="B35" s="32"/>
      <c r="C35" s="32"/>
      <c r="D35" s="32"/>
      <c r="E35" s="33"/>
      <c r="F35" s="32"/>
      <c r="G35" s="3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32"/>
    </row>
    <row r="36" spans="1:56" s="27" customFormat="1" x14ac:dyDescent="0.3">
      <c r="B36" s="32"/>
      <c r="C36" s="32"/>
      <c r="D36" s="32"/>
      <c r="E36" s="33"/>
      <c r="F36" s="32"/>
      <c r="G36" s="3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32"/>
    </row>
    <row r="37" spans="1:56" s="27" customFormat="1" x14ac:dyDescent="0.3">
      <c r="H37" s="55"/>
      <c r="I37" s="56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19"/>
    </row>
    <row r="38" spans="1:56" s="27" customFormat="1" x14ac:dyDescent="0.3">
      <c r="B38" s="51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19"/>
    </row>
    <row r="39" spans="1:56" s="27" customFormat="1" x14ac:dyDescent="0.3">
      <c r="B39" s="51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35"/>
    </row>
    <row r="40" spans="1:56" ht="21" x14ac:dyDescent="0.4">
      <c r="B40" s="51"/>
      <c r="C40" s="27"/>
      <c r="D40" s="27"/>
      <c r="E40" s="27"/>
      <c r="F40" s="27"/>
      <c r="G40" s="37" t="s">
        <v>144</v>
      </c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5"/>
      <c r="AJ40" s="27"/>
      <c r="AK40" s="27"/>
    </row>
    <row r="41" spans="1:56" x14ac:dyDescent="0.3">
      <c r="B41" s="51"/>
      <c r="C41" s="58"/>
      <c r="D41" s="27"/>
      <c r="E41" s="27"/>
      <c r="F41" s="27"/>
      <c r="G41" s="16"/>
      <c r="H41" s="16" t="str">
        <f>Regions!C$3</f>
        <v>IE</v>
      </c>
      <c r="I41" s="16" t="str">
        <f>Regions!E$3</f>
        <v>IE-CW</v>
      </c>
      <c r="J41" s="16" t="str">
        <f>Regions!F$3</f>
        <v>IE-D</v>
      </c>
      <c r="K41" s="16" t="str">
        <f>Regions!G$3</f>
        <v>IE-KE</v>
      </c>
      <c r="L41" s="16" t="str">
        <f>Regions!H$3</f>
        <v>IE-KK</v>
      </c>
      <c r="M41" s="16" t="str">
        <f>Regions!I$3</f>
        <v>IE-LS</v>
      </c>
      <c r="N41" s="16" t="str">
        <f>Regions!J$3</f>
        <v>IE-LD</v>
      </c>
      <c r="O41" s="16" t="str">
        <f>Regions!K$3</f>
        <v>IE-LH</v>
      </c>
      <c r="P41" s="16" t="str">
        <f>Regions!L$3</f>
        <v>IE-MH</v>
      </c>
      <c r="Q41" s="16" t="str">
        <f>Regions!M$3</f>
        <v>IE-OY</v>
      </c>
      <c r="R41" s="16" t="str">
        <f>Regions!N$3</f>
        <v>IE-WH</v>
      </c>
      <c r="S41" s="16" t="str">
        <f>Regions!O$3</f>
        <v>IE-WX</v>
      </c>
      <c r="T41" s="16" t="str">
        <f>Regions!P$3</f>
        <v>IE-WW</v>
      </c>
      <c r="U41" s="16" t="str">
        <f>Regions!Q$3</f>
        <v>IE-CE</v>
      </c>
      <c r="V41" s="16" t="str">
        <f>Regions!R$3</f>
        <v>IE-CO</v>
      </c>
      <c r="W41" s="16" t="str">
        <f>Regions!S$3</f>
        <v>IE-KY</v>
      </c>
      <c r="X41" s="16" t="str">
        <f>Regions!T$3</f>
        <v>IE-LK</v>
      </c>
      <c r="Y41" s="16" t="str">
        <f>Regions!U$3</f>
        <v>IE-TA</v>
      </c>
      <c r="Z41" s="16" t="str">
        <f>Regions!V$3</f>
        <v>IE-WD</v>
      </c>
      <c r="AA41" s="16" t="str">
        <f>Regions!W$3</f>
        <v>IE-G</v>
      </c>
      <c r="AB41" s="16" t="str">
        <f>Regions!X$3</f>
        <v>IE-LM</v>
      </c>
      <c r="AC41" s="16" t="str">
        <f>Regions!Y$3</f>
        <v>IE-MO</v>
      </c>
      <c r="AD41" s="16" t="str">
        <f>Regions!Z$3</f>
        <v>IE-RN</v>
      </c>
      <c r="AE41" s="16" t="str">
        <f>Regions!AA$3</f>
        <v>IE-SO</v>
      </c>
      <c r="AF41" s="16" t="str">
        <f>Regions!AB$3</f>
        <v>IE-CN</v>
      </c>
      <c r="AG41" s="16" t="str">
        <f>Regions!AC$3</f>
        <v>IE-DL</v>
      </c>
      <c r="AH41" s="16" t="str">
        <f>Regions!AD$3</f>
        <v>IE-MN</v>
      </c>
      <c r="AI41" s="35"/>
      <c r="AJ41" s="27"/>
      <c r="AK41" s="27"/>
    </row>
    <row r="42" spans="1:56" x14ac:dyDescent="0.3">
      <c r="B42" s="51"/>
      <c r="C42" s="58"/>
      <c r="D42" s="27"/>
      <c r="E42" s="27"/>
      <c r="F42" s="27"/>
      <c r="G42" s="28" t="s">
        <v>103</v>
      </c>
      <c r="H42" s="38">
        <f>SUM(H55:H63)</f>
        <v>2122.7470000000003</v>
      </c>
      <c r="I42" s="38">
        <f t="shared" ref="I42:AH42" si="20">SUM(I55:I63)</f>
        <v>28.558999999999997</v>
      </c>
      <c r="J42" s="38">
        <f t="shared" si="20"/>
        <v>528.34500000000014</v>
      </c>
      <c r="K42" s="38">
        <f t="shared" si="20"/>
        <v>102.55500000000002</v>
      </c>
      <c r="L42" s="38">
        <f t="shared" si="20"/>
        <v>46.269999999999989</v>
      </c>
      <c r="M42" s="38">
        <f t="shared" si="20"/>
        <v>35.033999999999999</v>
      </c>
      <c r="N42" s="38">
        <f t="shared" si="20"/>
        <v>18.299999999999997</v>
      </c>
      <c r="O42" s="38">
        <f t="shared" si="20"/>
        <v>50.998999999999995</v>
      </c>
      <c r="P42" s="38">
        <f t="shared" si="20"/>
        <v>87.457999999999998</v>
      </c>
      <c r="Q42" s="38">
        <f t="shared" si="20"/>
        <v>34.302999999999997</v>
      </c>
      <c r="R42" s="38">
        <f t="shared" si="20"/>
        <v>41.361999999999995</v>
      </c>
      <c r="S42" s="38">
        <f t="shared" si="20"/>
        <v>75.068000000000012</v>
      </c>
      <c r="T42" s="38">
        <f t="shared" si="20"/>
        <v>68.295000000000002</v>
      </c>
      <c r="U42" s="38">
        <f t="shared" si="20"/>
        <v>57.497999999999998</v>
      </c>
      <c r="V42" s="38">
        <f t="shared" si="20"/>
        <v>258.46800000000002</v>
      </c>
      <c r="W42" s="38">
        <f t="shared" si="20"/>
        <v>73.271999999999991</v>
      </c>
      <c r="X42" s="38">
        <f t="shared" si="20"/>
        <v>88.251999999999995</v>
      </c>
      <c r="Y42" s="38">
        <f t="shared" si="20"/>
        <v>79.037999999999997</v>
      </c>
      <c r="Z42" s="38">
        <f t="shared" si="20"/>
        <v>57.779999999999994</v>
      </c>
      <c r="AA42" s="38">
        <f t="shared" si="20"/>
        <v>130.30400000000003</v>
      </c>
      <c r="AB42" s="38">
        <f t="shared" si="20"/>
        <v>14.879</v>
      </c>
      <c r="AC42" s="38">
        <f t="shared" si="20"/>
        <v>61.349999999999994</v>
      </c>
      <c r="AD42" s="38">
        <f t="shared" si="20"/>
        <v>32.710000000000008</v>
      </c>
      <c r="AE42" s="38">
        <f t="shared" si="20"/>
        <v>29.144999999999996</v>
      </c>
      <c r="AF42" s="38">
        <f t="shared" si="20"/>
        <v>31.88</v>
      </c>
      <c r="AG42" s="38">
        <f t="shared" si="20"/>
        <v>64.384000000000015</v>
      </c>
      <c r="AH42" s="38">
        <f t="shared" si="20"/>
        <v>27.239000000000004</v>
      </c>
      <c r="AI42" s="27"/>
      <c r="AJ42" s="27"/>
      <c r="AK42" s="27"/>
    </row>
    <row r="43" spans="1:56" x14ac:dyDescent="0.3">
      <c r="B43" s="51"/>
      <c r="C43" s="58"/>
      <c r="D43" s="27"/>
      <c r="E43" s="27"/>
      <c r="F43" s="27"/>
      <c r="G43" s="28" t="s">
        <v>104</v>
      </c>
      <c r="H43" s="38">
        <f>H75+H76</f>
        <v>321.77299999999997</v>
      </c>
      <c r="I43" s="38">
        <f t="shared" ref="I43:AH43" si="21">I75+I76</f>
        <v>5.2719999999999994</v>
      </c>
      <c r="J43" s="38">
        <f t="shared" si="21"/>
        <v>67.674000000000007</v>
      </c>
      <c r="K43" s="38">
        <f t="shared" si="21"/>
        <v>14.426</v>
      </c>
      <c r="L43" s="38">
        <f t="shared" si="21"/>
        <v>7.2589999999999995</v>
      </c>
      <c r="M43" s="38">
        <f t="shared" si="21"/>
        <v>5.3620000000000001</v>
      </c>
      <c r="N43" s="38">
        <f t="shared" si="21"/>
        <v>3.5289999999999999</v>
      </c>
      <c r="O43" s="38">
        <f t="shared" si="21"/>
        <v>7.1539999999999999</v>
      </c>
      <c r="P43" s="38">
        <f t="shared" si="21"/>
        <v>12.881</v>
      </c>
      <c r="Q43" s="38">
        <f t="shared" si="21"/>
        <v>6.0369999999999999</v>
      </c>
      <c r="R43" s="38">
        <f t="shared" si="21"/>
        <v>7.5950000000000006</v>
      </c>
      <c r="S43" s="38">
        <f t="shared" si="21"/>
        <v>12.209</v>
      </c>
      <c r="T43" s="38">
        <f t="shared" si="21"/>
        <v>8.8330000000000002</v>
      </c>
      <c r="U43" s="38">
        <f t="shared" si="21"/>
        <v>8.8179999999999996</v>
      </c>
      <c r="V43" s="38">
        <f t="shared" si="21"/>
        <v>37.798000000000002</v>
      </c>
      <c r="W43" s="38">
        <f t="shared" si="21"/>
        <v>11.141</v>
      </c>
      <c r="X43" s="38">
        <f t="shared" si="21"/>
        <v>12.007</v>
      </c>
      <c r="Y43" s="38">
        <f t="shared" si="21"/>
        <v>12.503</v>
      </c>
      <c r="Z43" s="38">
        <f t="shared" si="21"/>
        <v>7.5970000000000004</v>
      </c>
      <c r="AA43" s="38">
        <f t="shared" si="21"/>
        <v>18.783999999999999</v>
      </c>
      <c r="AB43" s="38">
        <f t="shared" si="21"/>
        <v>3.1949999999999998</v>
      </c>
      <c r="AC43" s="38">
        <f t="shared" si="21"/>
        <v>12.53</v>
      </c>
      <c r="AD43" s="38">
        <f t="shared" si="21"/>
        <v>5.91</v>
      </c>
      <c r="AE43" s="38">
        <f t="shared" si="21"/>
        <v>5.609</v>
      </c>
      <c r="AF43" s="38">
        <f t="shared" si="21"/>
        <v>7.3769999999999998</v>
      </c>
      <c r="AG43" s="38">
        <f t="shared" si="21"/>
        <v>13.597</v>
      </c>
      <c r="AH43" s="38">
        <f t="shared" si="21"/>
        <v>6.6759999999999993</v>
      </c>
      <c r="AI43" s="27"/>
      <c r="AJ43" s="27"/>
      <c r="AK43" s="27"/>
    </row>
    <row r="44" spans="1:56" x14ac:dyDescent="0.3">
      <c r="B44" s="51"/>
      <c r="C44" s="58"/>
      <c r="D44" s="27"/>
      <c r="E44" s="27"/>
      <c r="F44" s="27"/>
      <c r="G44" s="28" t="s">
        <v>105</v>
      </c>
      <c r="H44" s="38">
        <f>H77</f>
        <v>11.035</v>
      </c>
      <c r="I44" s="38">
        <f t="shared" ref="I44:AH44" si="22">I77</f>
        <v>0.14699999999999999</v>
      </c>
      <c r="J44" s="38">
        <f t="shared" si="22"/>
        <v>2.9660000000000002</v>
      </c>
      <c r="K44" s="38">
        <f t="shared" si="22"/>
        <v>0.55300000000000005</v>
      </c>
      <c r="L44" s="38">
        <f t="shared" si="22"/>
        <v>0.249</v>
      </c>
      <c r="M44" s="38">
        <f t="shared" si="22"/>
        <v>0.217</v>
      </c>
      <c r="N44" s="38">
        <f t="shared" si="22"/>
        <v>0.13400000000000001</v>
      </c>
      <c r="O44" s="38">
        <f t="shared" si="22"/>
        <v>0.372</v>
      </c>
      <c r="P44" s="38">
        <f t="shared" si="22"/>
        <v>0.47899999999999998</v>
      </c>
      <c r="Q44" s="38">
        <f t="shared" si="22"/>
        <v>0.16600000000000001</v>
      </c>
      <c r="R44" s="38">
        <f t="shared" si="22"/>
        <v>0.19800000000000001</v>
      </c>
      <c r="S44" s="38">
        <f t="shared" si="22"/>
        <v>0.38900000000000001</v>
      </c>
      <c r="T44" s="38">
        <f t="shared" si="22"/>
        <v>0.20699999999999999</v>
      </c>
      <c r="U44" s="38">
        <f t="shared" si="22"/>
        <v>0.22</v>
      </c>
      <c r="V44" s="38">
        <f t="shared" si="22"/>
        <v>1.167</v>
      </c>
      <c r="W44" s="38">
        <f t="shared" si="22"/>
        <v>0.26200000000000001</v>
      </c>
      <c r="X44" s="38">
        <f t="shared" si="22"/>
        <v>0.7</v>
      </c>
      <c r="Y44" s="38">
        <f t="shared" si="22"/>
        <v>0.40899999999999997</v>
      </c>
      <c r="Z44" s="38">
        <f t="shared" si="22"/>
        <v>0.20699999999999999</v>
      </c>
      <c r="AA44" s="38">
        <f t="shared" si="22"/>
        <v>0.54700000000000004</v>
      </c>
      <c r="AB44" s="38">
        <f t="shared" si="22"/>
        <v>7.3999999999999996E-2</v>
      </c>
      <c r="AC44" s="38">
        <f t="shared" si="22"/>
        <v>0.26100000000000001</v>
      </c>
      <c r="AD44" s="38">
        <f t="shared" si="22"/>
        <v>0.14799999999999999</v>
      </c>
      <c r="AE44" s="38">
        <f t="shared" si="22"/>
        <v>0.20499999999999999</v>
      </c>
      <c r="AF44" s="38">
        <f t="shared" si="22"/>
        <v>0.184</v>
      </c>
      <c r="AG44" s="38">
        <f t="shared" si="22"/>
        <v>0.318</v>
      </c>
      <c r="AH44" s="38">
        <f t="shared" si="22"/>
        <v>0.25600000000000001</v>
      </c>
      <c r="AI44" s="27"/>
      <c r="AJ44" s="27"/>
      <c r="AK44" s="27"/>
    </row>
    <row r="45" spans="1:56" x14ac:dyDescent="0.3">
      <c r="B45" s="51"/>
      <c r="C45" s="58"/>
      <c r="D45" s="27"/>
      <c r="E45" s="27"/>
      <c r="F45" s="27"/>
      <c r="G45" s="28" t="s">
        <v>106</v>
      </c>
      <c r="H45" s="38">
        <f>H78</f>
        <v>21.648000000000003</v>
      </c>
      <c r="I45" s="38">
        <f t="shared" ref="I45:AH45" si="23">I78</f>
        <v>0.39</v>
      </c>
      <c r="J45" s="38">
        <f t="shared" si="23"/>
        <v>3.883</v>
      </c>
      <c r="K45" s="38">
        <f t="shared" si="23"/>
        <v>1.1120000000000001</v>
      </c>
      <c r="L45" s="38">
        <f t="shared" si="23"/>
        <v>0.71299999999999997</v>
      </c>
      <c r="M45" s="38">
        <f t="shared" si="23"/>
        <v>0.45500000000000002</v>
      </c>
      <c r="N45" s="38">
        <f t="shared" si="23"/>
        <v>0.27600000000000002</v>
      </c>
      <c r="O45" s="38">
        <f t="shared" si="23"/>
        <v>0.61699999999999999</v>
      </c>
      <c r="P45" s="38">
        <f t="shared" si="23"/>
        <v>1.4239999999999999</v>
      </c>
      <c r="Q45" s="38">
        <f t="shared" si="23"/>
        <v>0.32300000000000001</v>
      </c>
      <c r="R45" s="38">
        <f t="shared" si="23"/>
        <v>0.316</v>
      </c>
      <c r="S45" s="38">
        <f t="shared" si="23"/>
        <v>1.39</v>
      </c>
      <c r="T45" s="38">
        <f t="shared" si="23"/>
        <v>0.39600000000000002</v>
      </c>
      <c r="U45" s="38">
        <f t="shared" si="23"/>
        <v>0.39700000000000002</v>
      </c>
      <c r="V45" s="38">
        <f t="shared" si="23"/>
        <v>2.5579999999999998</v>
      </c>
      <c r="W45" s="38">
        <f t="shared" si="23"/>
        <v>0.51600000000000001</v>
      </c>
      <c r="X45" s="38">
        <f t="shared" si="23"/>
        <v>0.94099999999999995</v>
      </c>
      <c r="Y45" s="38">
        <f t="shared" si="23"/>
        <v>1.05</v>
      </c>
      <c r="Z45" s="38">
        <f t="shared" si="23"/>
        <v>0.35799999999999998</v>
      </c>
      <c r="AA45" s="38">
        <f t="shared" si="23"/>
        <v>1.026</v>
      </c>
      <c r="AB45" s="38">
        <f t="shared" si="23"/>
        <v>0.13500000000000001</v>
      </c>
      <c r="AC45" s="38">
        <f t="shared" si="23"/>
        <v>0.56999999999999995</v>
      </c>
      <c r="AD45" s="38">
        <f t="shared" si="23"/>
        <v>0.32600000000000001</v>
      </c>
      <c r="AE45" s="38">
        <f t="shared" si="23"/>
        <v>0.23200000000000001</v>
      </c>
      <c r="AF45" s="38">
        <f t="shared" si="23"/>
        <v>0.48799999999999999</v>
      </c>
      <c r="AG45" s="38">
        <f t="shared" si="23"/>
        <v>0.72</v>
      </c>
      <c r="AH45" s="38">
        <f t="shared" si="23"/>
        <v>1.036</v>
      </c>
      <c r="AI45" s="27"/>
      <c r="AJ45" s="27"/>
      <c r="AK45" s="27"/>
    </row>
    <row r="46" spans="1:56" x14ac:dyDescent="0.3">
      <c r="A46" s="27"/>
      <c r="B46" s="51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</row>
    <row r="47" spans="1:56" x14ac:dyDescent="0.3">
      <c r="A47" s="27"/>
      <c r="B47" s="51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</row>
    <row r="48" spans="1:56" x14ac:dyDescent="0.3">
      <c r="A48" s="27"/>
      <c r="B48" s="50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</row>
    <row r="49" spans="1:56" x14ac:dyDescent="0.3">
      <c r="A49" s="27"/>
      <c r="B49" s="50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</row>
    <row r="50" spans="1:56" ht="15.6" x14ac:dyDescent="0.3">
      <c r="A50" s="27"/>
      <c r="B50" s="50"/>
      <c r="D50" s="50"/>
      <c r="E50" s="50"/>
      <c r="F50" s="50"/>
      <c r="G50" s="49" t="s">
        <v>136</v>
      </c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</row>
    <row r="51" spans="1:56" ht="15" thickBot="1" x14ac:dyDescent="0.35">
      <c r="A51" s="27"/>
      <c r="B51" s="50"/>
      <c r="D51" s="50"/>
      <c r="E51" s="50"/>
      <c r="F51" s="50"/>
      <c r="G51" s="40" t="s">
        <v>107</v>
      </c>
      <c r="H51" s="40" t="s">
        <v>63</v>
      </c>
      <c r="I51" s="40" t="s">
        <v>69</v>
      </c>
      <c r="J51" s="40" t="s">
        <v>74</v>
      </c>
      <c r="K51" s="40" t="s">
        <v>77</v>
      </c>
      <c r="L51" s="40" t="s">
        <v>78</v>
      </c>
      <c r="M51" s="40" t="s">
        <v>79</v>
      </c>
      <c r="N51" s="40" t="s">
        <v>82</v>
      </c>
      <c r="O51" s="40" t="s">
        <v>83</v>
      </c>
      <c r="P51" s="40" t="s">
        <v>85</v>
      </c>
      <c r="Q51" s="40" t="s">
        <v>87</v>
      </c>
      <c r="R51" s="40" t="s">
        <v>92</v>
      </c>
      <c r="S51" s="40" t="s">
        <v>93</v>
      </c>
      <c r="T51" s="40" t="s">
        <v>94</v>
      </c>
      <c r="U51" s="40" t="s">
        <v>71</v>
      </c>
      <c r="V51" s="40" t="s">
        <v>72</v>
      </c>
      <c r="W51" s="40" t="s">
        <v>76</v>
      </c>
      <c r="X51" s="40" t="s">
        <v>81</v>
      </c>
      <c r="Y51" s="40" t="s">
        <v>90</v>
      </c>
      <c r="Z51" s="40" t="s">
        <v>91</v>
      </c>
      <c r="AA51" s="40" t="s">
        <v>75</v>
      </c>
      <c r="AB51" s="40" t="s">
        <v>80</v>
      </c>
      <c r="AC51" s="40" t="s">
        <v>84</v>
      </c>
      <c r="AD51" s="40" t="s">
        <v>88</v>
      </c>
      <c r="AE51" s="40" t="s">
        <v>89</v>
      </c>
      <c r="AF51" s="40" t="s">
        <v>70</v>
      </c>
      <c r="AG51" s="40" t="s">
        <v>73</v>
      </c>
      <c r="AH51" s="40" t="s">
        <v>86</v>
      </c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</row>
    <row r="52" spans="1:56" ht="15.6" x14ac:dyDescent="0.3">
      <c r="A52" s="27"/>
      <c r="B52" s="50"/>
      <c r="D52" s="50"/>
      <c r="E52" s="50"/>
      <c r="F52" s="50"/>
      <c r="G52" s="41" t="s">
        <v>108</v>
      </c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</row>
    <row r="53" spans="1:56" x14ac:dyDescent="0.3">
      <c r="A53" s="27"/>
      <c r="B53" s="50"/>
      <c r="D53" s="50"/>
      <c r="E53" s="50"/>
      <c r="F53" s="50"/>
      <c r="G53" s="39" t="s">
        <v>109</v>
      </c>
      <c r="H53" s="43">
        <v>39.851999999999997</v>
      </c>
      <c r="I53" s="43">
        <v>0.56299999999999994</v>
      </c>
      <c r="J53" s="43">
        <v>12.616</v>
      </c>
      <c r="K53" s="43">
        <v>2.1680000000000001</v>
      </c>
      <c r="L53" s="43">
        <v>0.872</v>
      </c>
      <c r="M53" s="43">
        <v>0.51300000000000001</v>
      </c>
      <c r="N53" s="43">
        <v>0.21299999999999999</v>
      </c>
      <c r="O53" s="43">
        <v>0.85499999999999998</v>
      </c>
      <c r="P53" s="43">
        <v>1.6839999999999999</v>
      </c>
      <c r="Q53" s="43">
        <v>0.66900000000000004</v>
      </c>
      <c r="R53" s="43">
        <v>0.60399999999999998</v>
      </c>
      <c r="S53" s="43">
        <v>1.506</v>
      </c>
      <c r="T53" s="43">
        <v>1.554</v>
      </c>
      <c r="U53" s="43">
        <v>0.92400000000000004</v>
      </c>
      <c r="V53" s="43">
        <v>5.452</v>
      </c>
      <c r="W53" s="43">
        <v>1.0620000000000001</v>
      </c>
      <c r="X53" s="43">
        <v>1.4890000000000001</v>
      </c>
      <c r="Y53" s="43">
        <v>1.4119999999999999</v>
      </c>
      <c r="Z53" s="43">
        <v>1.2929999999999999</v>
      </c>
      <c r="AA53" s="43">
        <v>1.458</v>
      </c>
      <c r="AB53" s="43">
        <v>0.16</v>
      </c>
      <c r="AC53" s="43">
        <v>0.60499999999999998</v>
      </c>
      <c r="AD53" s="43">
        <v>0.29499999999999998</v>
      </c>
      <c r="AE53" s="43">
        <v>0.4</v>
      </c>
      <c r="AF53" s="43">
        <v>0.44800000000000001</v>
      </c>
      <c r="AG53" s="43">
        <v>0.73599999999999999</v>
      </c>
      <c r="AH53" s="43">
        <v>0.30099999999999999</v>
      </c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</row>
    <row r="54" spans="1:56" ht="15.6" x14ac:dyDescent="0.3">
      <c r="A54" s="27"/>
      <c r="B54" s="50"/>
      <c r="D54" s="50"/>
      <c r="E54" s="50"/>
      <c r="F54" s="50"/>
      <c r="G54" s="41" t="s">
        <v>110</v>
      </c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</row>
    <row r="55" spans="1:56" x14ac:dyDescent="0.3">
      <c r="A55" s="27"/>
      <c r="D55" s="50"/>
      <c r="E55" s="50"/>
      <c r="F55" s="50"/>
      <c r="G55" s="39" t="s">
        <v>111</v>
      </c>
      <c r="H55" s="44">
        <v>946.86</v>
      </c>
      <c r="I55" s="45">
        <v>10.795999999999999</v>
      </c>
      <c r="J55" s="45">
        <v>299.40800000000002</v>
      </c>
      <c r="K55" s="45">
        <v>44.521000000000001</v>
      </c>
      <c r="L55" s="45">
        <v>17.346</v>
      </c>
      <c r="M55" s="45">
        <v>12.391</v>
      </c>
      <c r="N55" s="45">
        <v>5.8040000000000003</v>
      </c>
      <c r="O55" s="45">
        <v>20.722000000000001</v>
      </c>
      <c r="P55" s="45">
        <v>34.216000000000001</v>
      </c>
      <c r="Q55" s="45">
        <v>12.252000000000001</v>
      </c>
      <c r="R55" s="45">
        <v>14.417</v>
      </c>
      <c r="S55" s="45">
        <v>29.236000000000001</v>
      </c>
      <c r="T55" s="45">
        <v>32.847000000000001</v>
      </c>
      <c r="U55" s="45">
        <v>24.056999999999999</v>
      </c>
      <c r="V55" s="45">
        <v>121.22799999999999</v>
      </c>
      <c r="W55" s="45">
        <v>31.727</v>
      </c>
      <c r="X55" s="45">
        <v>40.146000000000001</v>
      </c>
      <c r="Y55" s="45">
        <v>30.853999999999999</v>
      </c>
      <c r="Z55" s="45">
        <v>27.158999999999999</v>
      </c>
      <c r="AA55" s="45">
        <v>45.82</v>
      </c>
      <c r="AB55" s="45">
        <v>4.9610000000000003</v>
      </c>
      <c r="AC55" s="45">
        <v>22.404</v>
      </c>
      <c r="AD55" s="45">
        <v>11.971</v>
      </c>
      <c r="AE55" s="45">
        <v>11.760999999999999</v>
      </c>
      <c r="AF55" s="45">
        <v>10.568</v>
      </c>
      <c r="AG55" s="45">
        <v>22.398</v>
      </c>
      <c r="AH55" s="45">
        <v>7.85</v>
      </c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</row>
    <row r="56" spans="1:56" x14ac:dyDescent="0.3">
      <c r="A56" s="27"/>
      <c r="D56" s="50"/>
      <c r="E56" s="50"/>
      <c r="F56" s="50"/>
      <c r="G56" s="39" t="s">
        <v>112</v>
      </c>
      <c r="H56" s="44">
        <v>1129.4039999999998</v>
      </c>
      <c r="I56" s="45">
        <v>17.385000000000002</v>
      </c>
      <c r="J56" s="45">
        <v>225.70599999999999</v>
      </c>
      <c r="K56" s="45">
        <v>56.834000000000003</v>
      </c>
      <c r="L56" s="45">
        <v>26.673999999999999</v>
      </c>
      <c r="M56" s="45">
        <v>22.058</v>
      </c>
      <c r="N56" s="45">
        <v>11.27</v>
      </c>
      <c r="O56" s="45">
        <v>29.946999999999999</v>
      </c>
      <c r="P56" s="45">
        <v>52.423999999999999</v>
      </c>
      <c r="Q56" s="45">
        <v>21.785</v>
      </c>
      <c r="R56" s="45">
        <v>26.113</v>
      </c>
      <c r="S56" s="45">
        <v>44.970999999999997</v>
      </c>
      <c r="T56" s="45">
        <v>34.195</v>
      </c>
      <c r="U56" s="45">
        <v>32.584000000000003</v>
      </c>
      <c r="V56" s="45">
        <v>132.29499999999999</v>
      </c>
      <c r="W56" s="45">
        <v>39.247</v>
      </c>
      <c r="X56" s="45">
        <v>47.853000000000002</v>
      </c>
      <c r="Y56" s="45">
        <v>47.713999999999999</v>
      </c>
      <c r="Z56" s="45">
        <v>29.673999999999999</v>
      </c>
      <c r="AA56" s="45">
        <v>66.337000000000003</v>
      </c>
      <c r="AB56" s="45">
        <v>9.4540000000000006</v>
      </c>
      <c r="AC56" s="45">
        <v>37.994</v>
      </c>
      <c r="AD56" s="45">
        <v>20.248000000000001</v>
      </c>
      <c r="AE56" s="45">
        <v>16.992999999999999</v>
      </c>
      <c r="AF56" s="45">
        <v>20.89</v>
      </c>
      <c r="AG56" s="45">
        <v>41.125</v>
      </c>
      <c r="AH56" s="45">
        <v>17.634</v>
      </c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</row>
    <row r="57" spans="1:56" x14ac:dyDescent="0.3">
      <c r="A57" s="27"/>
      <c r="D57" s="50"/>
      <c r="E57" s="50"/>
      <c r="F57" s="50"/>
      <c r="G57" s="39" t="s">
        <v>113</v>
      </c>
      <c r="H57" s="44">
        <v>6.7000000000000018E-2</v>
      </c>
      <c r="I57" s="45">
        <v>0</v>
      </c>
      <c r="J57" s="45">
        <v>2.8000000000000001E-2</v>
      </c>
      <c r="K57" s="45">
        <v>1E-3</v>
      </c>
      <c r="L57" s="45">
        <v>1E-3</v>
      </c>
      <c r="M57" s="45">
        <v>0</v>
      </c>
      <c r="N57" s="45">
        <v>2E-3</v>
      </c>
      <c r="O57" s="45">
        <v>1E-3</v>
      </c>
      <c r="P57" s="45">
        <v>2E-3</v>
      </c>
      <c r="Q57" s="45">
        <v>3.0000000000000001E-3</v>
      </c>
      <c r="R57" s="45">
        <v>1E-3</v>
      </c>
      <c r="S57" s="45">
        <v>3.0000000000000001E-3</v>
      </c>
      <c r="T57" s="45">
        <v>5.0000000000000001E-3</v>
      </c>
      <c r="U57" s="45">
        <v>1E-3</v>
      </c>
      <c r="V57" s="45">
        <v>5.0000000000000001E-3</v>
      </c>
      <c r="W57" s="45">
        <v>3.0000000000000001E-3</v>
      </c>
      <c r="X57" s="45">
        <v>2E-3</v>
      </c>
      <c r="Y57" s="45">
        <v>0</v>
      </c>
      <c r="Z57" s="45">
        <v>0</v>
      </c>
      <c r="AA57" s="45">
        <v>7.0000000000000001E-3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  <c r="AG57" s="45">
        <v>2E-3</v>
      </c>
      <c r="AH57" s="45">
        <v>0</v>
      </c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</row>
    <row r="58" spans="1:56" x14ac:dyDescent="0.3">
      <c r="A58" s="27"/>
      <c r="D58" s="50"/>
      <c r="E58" s="50"/>
      <c r="F58" s="50"/>
      <c r="G58" s="39" t="s">
        <v>114</v>
      </c>
      <c r="H58" s="44">
        <v>8.5289999999999999</v>
      </c>
      <c r="I58" s="45">
        <v>9.8000000000000004E-2</v>
      </c>
      <c r="J58" s="45">
        <v>0.26500000000000001</v>
      </c>
      <c r="K58" s="45">
        <v>0.28100000000000003</v>
      </c>
      <c r="L58" s="45">
        <v>0.57399999999999995</v>
      </c>
      <c r="M58" s="45">
        <v>0.124</v>
      </c>
      <c r="N58" s="45">
        <v>0.316</v>
      </c>
      <c r="O58" s="45">
        <v>4.1000000000000002E-2</v>
      </c>
      <c r="P58" s="45">
        <v>8.3000000000000004E-2</v>
      </c>
      <c r="Q58" s="45">
        <v>5.2999999999999999E-2</v>
      </c>
      <c r="R58" s="45">
        <v>0.26</v>
      </c>
      <c r="S58" s="45">
        <v>0.17699999999999999</v>
      </c>
      <c r="T58" s="45">
        <v>0.315</v>
      </c>
      <c r="U58" s="45">
        <v>0.20499999999999999</v>
      </c>
      <c r="V58" s="45">
        <v>1.1619999999999999</v>
      </c>
      <c r="W58" s="45">
        <v>0.35</v>
      </c>
      <c r="X58" s="45">
        <v>3.3000000000000002E-2</v>
      </c>
      <c r="Y58" s="45">
        <v>7.4999999999999997E-2</v>
      </c>
      <c r="Z58" s="45">
        <v>0.22900000000000001</v>
      </c>
      <c r="AA58" s="45">
        <v>2.6259999999999999</v>
      </c>
      <c r="AB58" s="45">
        <v>0.107</v>
      </c>
      <c r="AC58" s="45">
        <v>0.247</v>
      </c>
      <c r="AD58" s="45">
        <v>8.5000000000000006E-2</v>
      </c>
      <c r="AE58" s="45">
        <v>7.4999999999999997E-2</v>
      </c>
      <c r="AF58" s="45">
        <v>9.0999999999999998E-2</v>
      </c>
      <c r="AG58" s="45">
        <v>0.185</v>
      </c>
      <c r="AH58" s="45">
        <v>0.47199999999999998</v>
      </c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</row>
    <row r="59" spans="1:56" x14ac:dyDescent="0.3">
      <c r="A59" s="27"/>
      <c r="D59" s="50"/>
      <c r="E59" s="50"/>
      <c r="F59" s="50"/>
      <c r="G59" s="39" t="s">
        <v>115</v>
      </c>
      <c r="H59" s="44">
        <v>29.799999999999997</v>
      </c>
      <c r="I59" s="45">
        <v>0.20499999999999999</v>
      </c>
      <c r="J59" s="45">
        <v>1.109</v>
      </c>
      <c r="K59" s="45">
        <v>0.57199999999999995</v>
      </c>
      <c r="L59" s="45">
        <v>1.4279999999999999</v>
      </c>
      <c r="M59" s="45">
        <v>0.36499999999999999</v>
      </c>
      <c r="N59" s="45">
        <v>0.80500000000000005</v>
      </c>
      <c r="O59" s="45">
        <v>0.159</v>
      </c>
      <c r="P59" s="45">
        <v>0.45700000000000002</v>
      </c>
      <c r="Q59" s="45">
        <v>0.161</v>
      </c>
      <c r="R59" s="45">
        <v>0.41799999999999998</v>
      </c>
      <c r="S59" s="45">
        <v>0.48799999999999999</v>
      </c>
      <c r="T59" s="45">
        <v>0.61599999999999999</v>
      </c>
      <c r="U59" s="45">
        <v>0.49199999999999999</v>
      </c>
      <c r="V59" s="45">
        <v>2.9289999999999998</v>
      </c>
      <c r="W59" s="45">
        <v>1.663</v>
      </c>
      <c r="X59" s="45">
        <v>0.09</v>
      </c>
      <c r="Y59" s="45">
        <v>0.27300000000000002</v>
      </c>
      <c r="Z59" s="45">
        <v>0.56499999999999995</v>
      </c>
      <c r="AA59" s="45">
        <v>13.569000000000001</v>
      </c>
      <c r="AB59" s="45">
        <v>0.307</v>
      </c>
      <c r="AC59" s="45">
        <v>0.58299999999999996</v>
      </c>
      <c r="AD59" s="45">
        <v>0.34699999999999998</v>
      </c>
      <c r="AE59" s="45">
        <v>0.26500000000000001</v>
      </c>
      <c r="AF59" s="45">
        <v>0.25600000000000001</v>
      </c>
      <c r="AG59" s="45">
        <v>0.57299999999999995</v>
      </c>
      <c r="AH59" s="45">
        <v>1.105</v>
      </c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</row>
    <row r="60" spans="1:56" x14ac:dyDescent="0.3">
      <c r="A60" s="27"/>
      <c r="D60" s="50"/>
      <c r="E60" s="50"/>
      <c r="F60" s="50"/>
      <c r="G60" s="39" t="s">
        <v>116</v>
      </c>
      <c r="H60" s="44">
        <v>0.77300000000000024</v>
      </c>
      <c r="I60" s="45">
        <v>1.4E-2</v>
      </c>
      <c r="J60" s="45">
        <v>3.3000000000000002E-2</v>
      </c>
      <c r="K60" s="45">
        <v>1.9E-2</v>
      </c>
      <c r="L60" s="45">
        <v>4.2999999999999997E-2</v>
      </c>
      <c r="M60" s="45">
        <v>1.6E-2</v>
      </c>
      <c r="N60" s="45">
        <v>2.4E-2</v>
      </c>
      <c r="O60" s="45">
        <v>8.0000000000000002E-3</v>
      </c>
      <c r="P60" s="45">
        <v>1.2999999999999999E-2</v>
      </c>
      <c r="Q60" s="45">
        <v>0.01</v>
      </c>
      <c r="R60" s="45">
        <v>2.3E-2</v>
      </c>
      <c r="S60" s="45">
        <v>1.6E-2</v>
      </c>
      <c r="T60" s="45">
        <v>1.7000000000000001E-2</v>
      </c>
      <c r="U60" s="45">
        <v>1.2999999999999999E-2</v>
      </c>
      <c r="V60" s="45">
        <v>7.0999999999999994E-2</v>
      </c>
      <c r="W60" s="45">
        <v>3.2000000000000001E-2</v>
      </c>
      <c r="X60" s="45">
        <v>2E-3</v>
      </c>
      <c r="Y60" s="45">
        <v>4.0000000000000001E-3</v>
      </c>
      <c r="Z60" s="45">
        <v>1.2999999999999999E-2</v>
      </c>
      <c r="AA60" s="45">
        <v>0.28699999999999998</v>
      </c>
      <c r="AB60" s="45">
        <v>1.6E-2</v>
      </c>
      <c r="AC60" s="45">
        <v>1.7000000000000001E-2</v>
      </c>
      <c r="AD60" s="45">
        <v>1.0999999999999999E-2</v>
      </c>
      <c r="AE60" s="45">
        <v>5.0000000000000001E-3</v>
      </c>
      <c r="AF60" s="45">
        <v>1.6E-2</v>
      </c>
      <c r="AG60" s="45">
        <v>1.2E-2</v>
      </c>
      <c r="AH60" s="45">
        <v>3.7999999999999999E-2</v>
      </c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</row>
    <row r="61" spans="1:56" x14ac:dyDescent="0.3">
      <c r="A61" s="27"/>
      <c r="D61" s="50"/>
      <c r="E61" s="50"/>
      <c r="F61" s="50"/>
      <c r="G61" s="39" t="s">
        <v>117</v>
      </c>
      <c r="H61" s="44">
        <v>2.7589999999999999</v>
      </c>
      <c r="I61" s="45">
        <v>1.4999999999999999E-2</v>
      </c>
      <c r="J61" s="45">
        <v>0.109</v>
      </c>
      <c r="K61" s="45">
        <v>3.3000000000000002E-2</v>
      </c>
      <c r="L61" s="45">
        <v>0.15</v>
      </c>
      <c r="M61" s="45">
        <v>2.4E-2</v>
      </c>
      <c r="N61" s="45">
        <v>5.3999999999999999E-2</v>
      </c>
      <c r="O61" s="45">
        <v>1.7999999999999999E-2</v>
      </c>
      <c r="P61" s="45">
        <v>2.3E-2</v>
      </c>
      <c r="Q61" s="45">
        <v>0.01</v>
      </c>
      <c r="R61" s="45">
        <v>3.2000000000000001E-2</v>
      </c>
      <c r="S61" s="45">
        <v>3.5000000000000003E-2</v>
      </c>
      <c r="T61" s="45">
        <v>4.2000000000000003E-2</v>
      </c>
      <c r="U61" s="45">
        <v>3.6999999999999998E-2</v>
      </c>
      <c r="V61" s="45">
        <v>0.26200000000000001</v>
      </c>
      <c r="W61" s="45">
        <v>0.152</v>
      </c>
      <c r="X61" s="45">
        <v>3.0000000000000001E-3</v>
      </c>
      <c r="Y61" s="45">
        <v>2.3E-2</v>
      </c>
      <c r="Z61" s="45">
        <v>0.04</v>
      </c>
      <c r="AA61" s="45">
        <v>1.43</v>
      </c>
      <c r="AB61" s="45">
        <v>1.7000000000000001E-2</v>
      </c>
      <c r="AC61" s="45">
        <v>4.7E-2</v>
      </c>
      <c r="AD61" s="45">
        <v>1.7999999999999999E-2</v>
      </c>
      <c r="AE61" s="45">
        <v>1.6E-2</v>
      </c>
      <c r="AF61" s="45">
        <v>2.4E-2</v>
      </c>
      <c r="AG61" s="45">
        <v>3.6999999999999998E-2</v>
      </c>
      <c r="AH61" s="45">
        <v>0.108</v>
      </c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</row>
    <row r="62" spans="1:56" x14ac:dyDescent="0.3">
      <c r="A62" s="27"/>
      <c r="D62" s="50"/>
      <c r="E62" s="50"/>
      <c r="F62" s="50"/>
      <c r="G62" s="39" t="s">
        <v>118</v>
      </c>
      <c r="H62" s="44">
        <v>2.5000000000000008E-2</v>
      </c>
      <c r="I62" s="45">
        <v>0</v>
      </c>
      <c r="J62" s="45">
        <v>1.0999999999999999E-2</v>
      </c>
      <c r="K62" s="45">
        <v>2E-3</v>
      </c>
      <c r="L62" s="45">
        <v>0</v>
      </c>
      <c r="M62" s="45">
        <v>0</v>
      </c>
      <c r="N62" s="45">
        <v>1E-3</v>
      </c>
      <c r="O62" s="45">
        <v>0</v>
      </c>
      <c r="P62" s="45">
        <v>1E-3</v>
      </c>
      <c r="Q62" s="45">
        <v>0</v>
      </c>
      <c r="R62" s="45">
        <v>0</v>
      </c>
      <c r="S62" s="45">
        <v>1E-3</v>
      </c>
      <c r="T62" s="45">
        <v>1E-3</v>
      </c>
      <c r="U62" s="45">
        <v>2E-3</v>
      </c>
      <c r="V62" s="45">
        <v>2E-3</v>
      </c>
      <c r="W62" s="45">
        <v>0</v>
      </c>
      <c r="X62" s="45">
        <v>0</v>
      </c>
      <c r="Y62" s="45">
        <v>1E-3</v>
      </c>
      <c r="Z62" s="45">
        <v>0</v>
      </c>
      <c r="AA62" s="45">
        <v>0</v>
      </c>
      <c r="AB62" s="45">
        <v>0</v>
      </c>
      <c r="AC62" s="45">
        <v>0</v>
      </c>
      <c r="AD62" s="45">
        <v>0</v>
      </c>
      <c r="AE62" s="45">
        <v>1E-3</v>
      </c>
      <c r="AF62" s="45">
        <v>0</v>
      </c>
      <c r="AG62" s="45">
        <v>1E-3</v>
      </c>
      <c r="AH62" s="45">
        <v>1E-3</v>
      </c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</row>
    <row r="63" spans="1:56" x14ac:dyDescent="0.3">
      <c r="A63" s="27"/>
      <c r="D63" s="50"/>
      <c r="E63" s="50"/>
      <c r="F63" s="50"/>
      <c r="G63" s="39" t="s">
        <v>119</v>
      </c>
      <c r="H63" s="44">
        <v>4.53</v>
      </c>
      <c r="I63" s="45">
        <v>4.5999999999999999E-2</v>
      </c>
      <c r="J63" s="45">
        <v>1.6759999999999999</v>
      </c>
      <c r="K63" s="45">
        <v>0.29199999999999998</v>
      </c>
      <c r="L63" s="45">
        <v>5.3999999999999999E-2</v>
      </c>
      <c r="M63" s="45">
        <v>5.6000000000000001E-2</v>
      </c>
      <c r="N63" s="45">
        <v>2.4E-2</v>
      </c>
      <c r="O63" s="45">
        <v>0.10299999999999999</v>
      </c>
      <c r="P63" s="45">
        <v>0.23899999999999999</v>
      </c>
      <c r="Q63" s="45">
        <v>2.9000000000000001E-2</v>
      </c>
      <c r="R63" s="45">
        <v>9.8000000000000004E-2</v>
      </c>
      <c r="S63" s="45">
        <v>0.14099999999999999</v>
      </c>
      <c r="T63" s="45">
        <v>0.25700000000000001</v>
      </c>
      <c r="U63" s="45">
        <v>0.107</v>
      </c>
      <c r="V63" s="45">
        <v>0.51400000000000001</v>
      </c>
      <c r="W63" s="45">
        <v>9.8000000000000004E-2</v>
      </c>
      <c r="X63" s="45">
        <v>0.123</v>
      </c>
      <c r="Y63" s="45">
        <v>9.4E-2</v>
      </c>
      <c r="Z63" s="45">
        <v>0.1</v>
      </c>
      <c r="AA63" s="45">
        <v>0.22800000000000001</v>
      </c>
      <c r="AB63" s="45">
        <v>1.7000000000000001E-2</v>
      </c>
      <c r="AC63" s="45">
        <v>5.8000000000000003E-2</v>
      </c>
      <c r="AD63" s="45">
        <v>0.03</v>
      </c>
      <c r="AE63" s="45">
        <v>2.9000000000000001E-2</v>
      </c>
      <c r="AF63" s="45">
        <v>3.5000000000000003E-2</v>
      </c>
      <c r="AG63" s="45">
        <v>5.0999999999999997E-2</v>
      </c>
      <c r="AH63" s="45">
        <v>3.1E-2</v>
      </c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</row>
    <row r="64" spans="1:56" s="15" customFormat="1" ht="15.6" x14ac:dyDescent="0.3">
      <c r="A64" s="27"/>
      <c r="D64" s="50"/>
      <c r="E64" s="50"/>
      <c r="F64" s="50"/>
      <c r="G64" s="41" t="s">
        <v>120</v>
      </c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</row>
    <row r="65" spans="1:56" s="15" customFormat="1" x14ac:dyDescent="0.3">
      <c r="A65" s="27"/>
      <c r="D65" s="50"/>
      <c r="E65" s="50"/>
      <c r="F65" s="50"/>
      <c r="G65" s="39" t="s">
        <v>121</v>
      </c>
      <c r="H65" s="44">
        <v>2.5000000000000004</v>
      </c>
      <c r="I65" s="45">
        <v>0.01</v>
      </c>
      <c r="J65" s="45">
        <v>1.579</v>
      </c>
      <c r="K65" s="45">
        <v>7.0999999999999994E-2</v>
      </c>
      <c r="L65" s="45">
        <v>0.01</v>
      </c>
      <c r="M65" s="45">
        <v>1.2E-2</v>
      </c>
      <c r="N65" s="45">
        <v>4.0000000000000001E-3</v>
      </c>
      <c r="O65" s="45">
        <v>4.8000000000000001E-2</v>
      </c>
      <c r="P65" s="45">
        <v>9.5000000000000001E-2</v>
      </c>
      <c r="Q65" s="45">
        <v>1.4E-2</v>
      </c>
      <c r="R65" s="45">
        <v>1.4E-2</v>
      </c>
      <c r="S65" s="45">
        <v>1.7000000000000001E-2</v>
      </c>
      <c r="T65" s="45">
        <v>3.1E-2</v>
      </c>
      <c r="U65" s="45">
        <v>4.3999999999999997E-2</v>
      </c>
      <c r="V65" s="45">
        <v>0.16400000000000001</v>
      </c>
      <c r="W65" s="45">
        <v>2.8000000000000001E-2</v>
      </c>
      <c r="X65" s="45">
        <v>0.125</v>
      </c>
      <c r="Y65" s="45">
        <v>1.2E-2</v>
      </c>
      <c r="Z65" s="45">
        <v>4.3999999999999997E-2</v>
      </c>
      <c r="AA65" s="45">
        <v>0.115</v>
      </c>
      <c r="AB65" s="45">
        <v>0</v>
      </c>
      <c r="AC65" s="45">
        <v>0.02</v>
      </c>
      <c r="AD65" s="45">
        <v>3.0000000000000001E-3</v>
      </c>
      <c r="AE65" s="45">
        <v>1.2E-2</v>
      </c>
      <c r="AF65" s="45">
        <v>7.0000000000000001E-3</v>
      </c>
      <c r="AG65" s="45">
        <v>1.7000000000000001E-2</v>
      </c>
      <c r="AH65" s="45">
        <v>4.0000000000000001E-3</v>
      </c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</row>
    <row r="66" spans="1:56" s="15" customFormat="1" x14ac:dyDescent="0.3">
      <c r="A66" s="27"/>
      <c r="D66" s="50"/>
      <c r="E66" s="50"/>
      <c r="F66" s="50"/>
      <c r="G66" s="39" t="s">
        <v>122</v>
      </c>
      <c r="H66" s="44">
        <v>17.463000000000001</v>
      </c>
      <c r="I66" s="45">
        <v>0.14699999999999999</v>
      </c>
      <c r="J66" s="45">
        <v>8.5139999999999993</v>
      </c>
      <c r="K66" s="45">
        <v>0.71499999999999997</v>
      </c>
      <c r="L66" s="45">
        <v>0.20399999999999999</v>
      </c>
      <c r="M66" s="45">
        <v>0.2</v>
      </c>
      <c r="N66" s="45">
        <v>8.3000000000000004E-2</v>
      </c>
      <c r="O66" s="45">
        <v>0.50800000000000001</v>
      </c>
      <c r="P66" s="45">
        <v>0.83199999999999996</v>
      </c>
      <c r="Q66" s="45">
        <v>0.15</v>
      </c>
      <c r="R66" s="45">
        <v>0.25900000000000001</v>
      </c>
      <c r="S66" s="45">
        <v>0.25</v>
      </c>
      <c r="T66" s="45">
        <v>0.315</v>
      </c>
      <c r="U66" s="45">
        <v>0.30099999999999999</v>
      </c>
      <c r="V66" s="45">
        <v>1.538</v>
      </c>
      <c r="W66" s="45">
        <v>0.436</v>
      </c>
      <c r="X66" s="45">
        <v>0.48699999999999999</v>
      </c>
      <c r="Y66" s="45">
        <v>0.24099999999999999</v>
      </c>
      <c r="Z66" s="45">
        <v>0.26200000000000001</v>
      </c>
      <c r="AA66" s="45">
        <v>0.82199999999999995</v>
      </c>
      <c r="AB66" s="45">
        <v>6.5000000000000002E-2</v>
      </c>
      <c r="AC66" s="45">
        <v>0.27</v>
      </c>
      <c r="AD66" s="45">
        <v>0.129</v>
      </c>
      <c r="AE66" s="45">
        <v>0.155</v>
      </c>
      <c r="AF66" s="45">
        <v>0.157</v>
      </c>
      <c r="AG66" s="45">
        <v>0.34799999999999998</v>
      </c>
      <c r="AH66" s="45">
        <v>7.4999999999999997E-2</v>
      </c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</row>
    <row r="67" spans="1:56" s="15" customFormat="1" x14ac:dyDescent="0.3">
      <c r="A67" s="27"/>
      <c r="D67" s="50"/>
      <c r="E67" s="50"/>
      <c r="F67" s="50"/>
      <c r="G67" s="39" t="s">
        <v>123</v>
      </c>
      <c r="H67" s="44">
        <v>1.3499999999999988</v>
      </c>
      <c r="I67" s="45">
        <v>4.0000000000000001E-3</v>
      </c>
      <c r="J67" s="45">
        <v>1.0549999999999999</v>
      </c>
      <c r="K67" s="45">
        <v>3.6999999999999998E-2</v>
      </c>
      <c r="L67" s="45">
        <v>1E-3</v>
      </c>
      <c r="M67" s="45">
        <v>1.6E-2</v>
      </c>
      <c r="N67" s="45">
        <v>0</v>
      </c>
      <c r="O67" s="45">
        <v>2.5000000000000001E-2</v>
      </c>
      <c r="P67" s="45">
        <v>5.0999999999999997E-2</v>
      </c>
      <c r="Q67" s="45">
        <v>3.0000000000000001E-3</v>
      </c>
      <c r="R67" s="45">
        <v>6.0000000000000001E-3</v>
      </c>
      <c r="S67" s="45">
        <v>3.0000000000000001E-3</v>
      </c>
      <c r="T67" s="45">
        <v>1.2999999999999999E-2</v>
      </c>
      <c r="U67" s="45">
        <v>7.0000000000000001E-3</v>
      </c>
      <c r="V67" s="45">
        <v>4.9000000000000002E-2</v>
      </c>
      <c r="W67" s="45">
        <v>4.0000000000000001E-3</v>
      </c>
      <c r="X67" s="45">
        <v>4.2000000000000003E-2</v>
      </c>
      <c r="Y67" s="45">
        <v>3.0000000000000001E-3</v>
      </c>
      <c r="Z67" s="45">
        <v>1E-3</v>
      </c>
      <c r="AA67" s="45">
        <v>2.4E-2</v>
      </c>
      <c r="AB67" s="45">
        <v>0</v>
      </c>
      <c r="AC67" s="45">
        <v>2E-3</v>
      </c>
      <c r="AD67" s="45">
        <v>0</v>
      </c>
      <c r="AE67" s="45">
        <v>2E-3</v>
      </c>
      <c r="AF67" s="45">
        <v>1E-3</v>
      </c>
      <c r="AG67" s="45">
        <v>1E-3</v>
      </c>
      <c r="AH67" s="45">
        <v>0</v>
      </c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</row>
    <row r="68" spans="1:56" s="15" customFormat="1" ht="15.6" x14ac:dyDescent="0.3">
      <c r="A68" s="27"/>
      <c r="D68" s="50"/>
      <c r="E68" s="50"/>
      <c r="F68" s="50"/>
      <c r="G68" s="41" t="s">
        <v>124</v>
      </c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</row>
    <row r="69" spans="1:56" s="15" customFormat="1" x14ac:dyDescent="0.3">
      <c r="A69" s="27"/>
      <c r="D69" s="50"/>
      <c r="E69" s="50"/>
      <c r="F69" s="50"/>
      <c r="G69" s="39" t="s">
        <v>125</v>
      </c>
      <c r="H69" s="44">
        <v>10.695000000000004</v>
      </c>
      <c r="I69" s="45">
        <v>0.14899999999999999</v>
      </c>
      <c r="J69" s="45">
        <v>3.0659999999999998</v>
      </c>
      <c r="K69" s="45">
        <v>0.501</v>
      </c>
      <c r="L69" s="45">
        <v>0.29499999999999998</v>
      </c>
      <c r="M69" s="45">
        <v>0.19800000000000001</v>
      </c>
      <c r="N69" s="45">
        <v>0.105</v>
      </c>
      <c r="O69" s="45">
        <v>0.23</v>
      </c>
      <c r="P69" s="45">
        <v>0.376</v>
      </c>
      <c r="Q69" s="45">
        <v>0.21099999999999999</v>
      </c>
      <c r="R69" s="45">
        <v>0.16</v>
      </c>
      <c r="S69" s="45">
        <v>0.28899999999999998</v>
      </c>
      <c r="T69" s="45">
        <v>0.251</v>
      </c>
      <c r="U69" s="45">
        <v>0.23799999999999999</v>
      </c>
      <c r="V69" s="45">
        <v>0.89700000000000002</v>
      </c>
      <c r="W69" s="45">
        <v>0.52400000000000002</v>
      </c>
      <c r="X69" s="45">
        <v>0.314</v>
      </c>
      <c r="Y69" s="45">
        <v>0.39100000000000001</v>
      </c>
      <c r="Z69" s="45">
        <v>0.17899999999999999</v>
      </c>
      <c r="AA69" s="45">
        <v>0.59599999999999997</v>
      </c>
      <c r="AB69" s="45">
        <v>9.9000000000000005E-2</v>
      </c>
      <c r="AC69" s="45">
        <v>0.34100000000000003</v>
      </c>
      <c r="AD69" s="45">
        <v>0.126</v>
      </c>
      <c r="AE69" s="45">
        <v>0.11899999999999999</v>
      </c>
      <c r="AF69" s="45">
        <v>0.19400000000000001</v>
      </c>
      <c r="AG69" s="45">
        <v>0.625</v>
      </c>
      <c r="AH69" s="45">
        <v>0.221</v>
      </c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</row>
    <row r="70" spans="1:56" s="27" customFormat="1" ht="15.6" x14ac:dyDescent="0.3">
      <c r="D70" s="50"/>
      <c r="E70" s="50"/>
      <c r="F70" s="50"/>
      <c r="G70" s="41" t="s">
        <v>126</v>
      </c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</row>
    <row r="71" spans="1:56" s="27" customFormat="1" x14ac:dyDescent="0.3">
      <c r="D71" s="50"/>
      <c r="E71" s="50"/>
      <c r="F71" s="50"/>
      <c r="G71" s="39" t="s">
        <v>127</v>
      </c>
      <c r="H71" s="46">
        <v>7.2999999999999995E-2</v>
      </c>
      <c r="I71" s="47">
        <v>0</v>
      </c>
      <c r="J71" s="47">
        <v>7.2999999999999995E-2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</row>
    <row r="72" spans="1:56" s="15" customFormat="1" x14ac:dyDescent="0.3">
      <c r="A72" s="27"/>
      <c r="D72" s="50"/>
      <c r="E72" s="50"/>
      <c r="F72" s="50"/>
      <c r="G72" s="39" t="s">
        <v>128</v>
      </c>
      <c r="H72" s="46">
        <v>5.1999999999999998E-2</v>
      </c>
      <c r="I72" s="48">
        <v>0</v>
      </c>
      <c r="J72" s="48">
        <v>5.1999999999999998E-2</v>
      </c>
      <c r="K72" s="48">
        <v>0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</row>
    <row r="73" spans="1:56" s="15" customFormat="1" x14ac:dyDescent="0.3">
      <c r="A73" s="27"/>
      <c r="D73" s="50"/>
      <c r="E73" s="50"/>
      <c r="F73" s="50"/>
      <c r="G73" s="39" t="s">
        <v>129</v>
      </c>
      <c r="H73" s="46">
        <v>0.14399999999999996</v>
      </c>
      <c r="I73" s="45">
        <v>1.7216380556777638E-3</v>
      </c>
      <c r="J73" s="45">
        <v>4.0744476376377785E-2</v>
      </c>
      <c r="K73" s="45">
        <v>6.7285771436191438E-3</v>
      </c>
      <c r="L73" s="45">
        <v>3.0008007366861492E-3</v>
      </c>
      <c r="M73" s="45">
        <v>2.5612586665098632E-3</v>
      </c>
      <c r="N73" s="45">
        <v>1.236009840682169E-3</v>
      </c>
      <c r="O73" s="45">
        <v>3.8974847039972759E-3</v>
      </c>
      <c r="P73" s="45">
        <v>5.8981798098014073E-3</v>
      </c>
      <c r="Q73" s="45">
        <v>2.357560325628717E-3</v>
      </c>
      <c r="R73" s="45">
        <v>2.6844272149672429E-3</v>
      </c>
      <c r="S73" s="45">
        <v>4.5276310857195624E-3</v>
      </c>
      <c r="T73" s="45">
        <v>4.3069679631824896E-3</v>
      </c>
      <c r="U73" s="45">
        <v>3.5930560820182822E-3</v>
      </c>
      <c r="V73" s="45">
        <v>1.6416465397486056E-2</v>
      </c>
      <c r="W73" s="45">
        <v>4.4666969769197543E-3</v>
      </c>
      <c r="X73" s="45">
        <v>5.8937949731880214E-3</v>
      </c>
      <c r="Y73" s="45">
        <v>4.8249230081071149E-3</v>
      </c>
      <c r="Z73" s="45">
        <v>3.5131915751496498E-3</v>
      </c>
      <c r="AA73" s="45">
        <v>7.8037390812213227E-3</v>
      </c>
      <c r="AB73" s="45">
        <v>9.6901865130573773E-4</v>
      </c>
      <c r="AC73" s="45">
        <v>3.9465646338146896E-3</v>
      </c>
      <c r="AD73" s="45">
        <v>1.9518268577542609E-3</v>
      </c>
      <c r="AE73" s="45">
        <v>1.9817949479878144E-3</v>
      </c>
      <c r="AF73" s="45">
        <v>2.3035814749053137E-3</v>
      </c>
      <c r="AG73" s="45">
        <v>4.8140062769524089E-3</v>
      </c>
      <c r="AH73" s="45">
        <v>1.8563281403399705E-3</v>
      </c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</row>
    <row r="74" spans="1:56" s="15" customFormat="1" ht="15.6" x14ac:dyDescent="0.3">
      <c r="A74" s="27"/>
      <c r="D74" s="50"/>
      <c r="E74" s="50"/>
      <c r="F74" s="50"/>
      <c r="G74" s="41" t="s">
        <v>130</v>
      </c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</row>
    <row r="75" spans="1:56" s="15" customFormat="1" x14ac:dyDescent="0.3">
      <c r="A75" s="27"/>
      <c r="D75" s="50"/>
      <c r="E75" s="50"/>
      <c r="F75" s="50"/>
      <c r="G75" s="39" t="s">
        <v>131</v>
      </c>
      <c r="H75" s="44">
        <v>0.89000000000000035</v>
      </c>
      <c r="I75" s="45">
        <v>0.01</v>
      </c>
      <c r="J75" s="45">
        <v>0.27800000000000002</v>
      </c>
      <c r="K75" s="45">
        <v>4.9000000000000002E-2</v>
      </c>
      <c r="L75" s="45">
        <v>1.4999999999999999E-2</v>
      </c>
      <c r="M75" s="45">
        <v>2.1000000000000001E-2</v>
      </c>
      <c r="N75" s="45">
        <v>8.0000000000000002E-3</v>
      </c>
      <c r="O75" s="45">
        <v>1.4999999999999999E-2</v>
      </c>
      <c r="P75" s="45">
        <v>2.1000000000000001E-2</v>
      </c>
      <c r="Q75" s="45">
        <v>0.01</v>
      </c>
      <c r="R75" s="45">
        <v>1.4E-2</v>
      </c>
      <c r="S75" s="45">
        <v>2.8000000000000001E-2</v>
      </c>
      <c r="T75" s="45">
        <v>4.5999999999999999E-2</v>
      </c>
      <c r="U75" s="45">
        <v>1.6E-2</v>
      </c>
      <c r="V75" s="45">
        <v>0.13100000000000001</v>
      </c>
      <c r="W75" s="45">
        <v>2.1000000000000001E-2</v>
      </c>
      <c r="X75" s="45">
        <v>1.4E-2</v>
      </c>
      <c r="Y75" s="45">
        <v>2.7E-2</v>
      </c>
      <c r="Z75" s="45">
        <v>0.03</v>
      </c>
      <c r="AA75" s="45">
        <v>4.3999999999999997E-2</v>
      </c>
      <c r="AB75" s="45">
        <v>2E-3</v>
      </c>
      <c r="AC75" s="45">
        <v>1.9E-2</v>
      </c>
      <c r="AD75" s="45">
        <v>1.4E-2</v>
      </c>
      <c r="AE75" s="45">
        <v>8.9999999999999993E-3</v>
      </c>
      <c r="AF75" s="45">
        <v>7.0000000000000001E-3</v>
      </c>
      <c r="AG75" s="45">
        <v>2.9000000000000001E-2</v>
      </c>
      <c r="AH75" s="45">
        <v>1.2E-2</v>
      </c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</row>
    <row r="76" spans="1:56" s="15" customFormat="1" x14ac:dyDescent="0.3">
      <c r="A76" s="27"/>
      <c r="D76" s="50"/>
      <c r="E76" s="50"/>
      <c r="F76" s="50"/>
      <c r="G76" s="39" t="s">
        <v>132</v>
      </c>
      <c r="H76" s="44">
        <v>320.88299999999998</v>
      </c>
      <c r="I76" s="45">
        <v>5.2619999999999996</v>
      </c>
      <c r="J76" s="45">
        <v>67.396000000000001</v>
      </c>
      <c r="K76" s="45">
        <v>14.377000000000001</v>
      </c>
      <c r="L76" s="45">
        <v>7.2439999999999998</v>
      </c>
      <c r="M76" s="45">
        <v>5.3410000000000002</v>
      </c>
      <c r="N76" s="45">
        <v>3.5209999999999999</v>
      </c>
      <c r="O76" s="45">
        <v>7.1390000000000002</v>
      </c>
      <c r="P76" s="45">
        <v>12.86</v>
      </c>
      <c r="Q76" s="45">
        <v>6.0270000000000001</v>
      </c>
      <c r="R76" s="45">
        <v>7.5810000000000004</v>
      </c>
      <c r="S76" s="45">
        <v>12.180999999999999</v>
      </c>
      <c r="T76" s="45">
        <v>8.7870000000000008</v>
      </c>
      <c r="U76" s="45">
        <v>8.8019999999999996</v>
      </c>
      <c r="V76" s="45">
        <v>37.667000000000002</v>
      </c>
      <c r="W76" s="45">
        <v>11.12</v>
      </c>
      <c r="X76" s="45">
        <v>11.993</v>
      </c>
      <c r="Y76" s="45">
        <v>12.476000000000001</v>
      </c>
      <c r="Z76" s="45">
        <v>7.5670000000000002</v>
      </c>
      <c r="AA76" s="45">
        <v>18.739999999999998</v>
      </c>
      <c r="AB76" s="45">
        <v>3.1930000000000001</v>
      </c>
      <c r="AC76" s="45">
        <v>12.510999999999999</v>
      </c>
      <c r="AD76" s="45">
        <v>5.8959999999999999</v>
      </c>
      <c r="AE76" s="45">
        <v>5.6</v>
      </c>
      <c r="AF76" s="45">
        <v>7.37</v>
      </c>
      <c r="AG76" s="45">
        <v>13.568</v>
      </c>
      <c r="AH76" s="45">
        <v>6.6639999999999997</v>
      </c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</row>
    <row r="77" spans="1:56" s="15" customFormat="1" x14ac:dyDescent="0.3">
      <c r="A77" s="27"/>
      <c r="D77" s="50"/>
      <c r="E77" s="50"/>
      <c r="F77" s="50"/>
      <c r="G77" s="39" t="s">
        <v>133</v>
      </c>
      <c r="H77" s="43">
        <v>11.035</v>
      </c>
      <c r="I77" s="45">
        <v>0.14699999999999999</v>
      </c>
      <c r="J77" s="45">
        <v>2.9660000000000002</v>
      </c>
      <c r="K77" s="45">
        <v>0.55300000000000005</v>
      </c>
      <c r="L77" s="45">
        <v>0.249</v>
      </c>
      <c r="M77" s="45">
        <v>0.217</v>
      </c>
      <c r="N77" s="45">
        <v>0.13400000000000001</v>
      </c>
      <c r="O77" s="45">
        <v>0.372</v>
      </c>
      <c r="P77" s="45">
        <v>0.47899999999999998</v>
      </c>
      <c r="Q77" s="45">
        <v>0.16600000000000001</v>
      </c>
      <c r="R77" s="45">
        <v>0.19800000000000001</v>
      </c>
      <c r="S77" s="45">
        <v>0.38900000000000001</v>
      </c>
      <c r="T77" s="45">
        <v>0.20699999999999999</v>
      </c>
      <c r="U77" s="45">
        <v>0.22</v>
      </c>
      <c r="V77" s="45">
        <v>1.167</v>
      </c>
      <c r="W77" s="45">
        <v>0.26200000000000001</v>
      </c>
      <c r="X77" s="45">
        <v>0.7</v>
      </c>
      <c r="Y77" s="45">
        <v>0.40899999999999997</v>
      </c>
      <c r="Z77" s="45">
        <v>0.20699999999999999</v>
      </c>
      <c r="AA77" s="45">
        <v>0.54700000000000004</v>
      </c>
      <c r="AB77" s="45">
        <v>7.3999999999999996E-2</v>
      </c>
      <c r="AC77" s="45">
        <v>0.26100000000000001</v>
      </c>
      <c r="AD77" s="45">
        <v>0.14799999999999999</v>
      </c>
      <c r="AE77" s="45">
        <v>0.20499999999999999</v>
      </c>
      <c r="AF77" s="45">
        <v>0.184</v>
      </c>
      <c r="AG77" s="45">
        <v>0.318</v>
      </c>
      <c r="AH77" s="45">
        <v>0.25600000000000001</v>
      </c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</row>
    <row r="78" spans="1:56" s="15" customFormat="1" x14ac:dyDescent="0.3">
      <c r="A78" s="27"/>
      <c r="D78" s="50"/>
      <c r="E78" s="50"/>
      <c r="F78" s="50"/>
      <c r="G78" s="39" t="s">
        <v>134</v>
      </c>
      <c r="H78" s="43">
        <v>21.648000000000003</v>
      </c>
      <c r="I78" s="45">
        <v>0.39</v>
      </c>
      <c r="J78" s="45">
        <v>3.883</v>
      </c>
      <c r="K78" s="45">
        <v>1.1120000000000001</v>
      </c>
      <c r="L78" s="45">
        <v>0.71299999999999997</v>
      </c>
      <c r="M78" s="45">
        <v>0.45500000000000002</v>
      </c>
      <c r="N78" s="45">
        <v>0.27600000000000002</v>
      </c>
      <c r="O78" s="45">
        <v>0.61699999999999999</v>
      </c>
      <c r="P78" s="45">
        <v>1.4239999999999999</v>
      </c>
      <c r="Q78" s="45">
        <v>0.32300000000000001</v>
      </c>
      <c r="R78" s="45">
        <v>0.316</v>
      </c>
      <c r="S78" s="45">
        <v>1.39</v>
      </c>
      <c r="T78" s="45">
        <v>0.39600000000000002</v>
      </c>
      <c r="U78" s="45">
        <v>0.39700000000000002</v>
      </c>
      <c r="V78" s="45">
        <v>2.5579999999999998</v>
      </c>
      <c r="W78" s="45">
        <v>0.51600000000000001</v>
      </c>
      <c r="X78" s="45">
        <v>0.94099999999999995</v>
      </c>
      <c r="Y78" s="45">
        <v>1.05</v>
      </c>
      <c r="Z78" s="45">
        <v>0.35799999999999998</v>
      </c>
      <c r="AA78" s="45">
        <v>1.026</v>
      </c>
      <c r="AB78" s="45">
        <v>0.13500000000000001</v>
      </c>
      <c r="AC78" s="45">
        <v>0.56999999999999995</v>
      </c>
      <c r="AD78" s="45">
        <v>0.32600000000000001</v>
      </c>
      <c r="AE78" s="45">
        <v>0.23200000000000001</v>
      </c>
      <c r="AF78" s="45">
        <v>0.48799999999999999</v>
      </c>
      <c r="AG78" s="45">
        <v>0.72</v>
      </c>
      <c r="AH78" s="45">
        <v>1.036</v>
      </c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</row>
    <row r="79" spans="1:56" s="15" customFormat="1" x14ac:dyDescent="0.3">
      <c r="A79" s="27"/>
      <c r="D79" s="50"/>
      <c r="E79" s="50"/>
      <c r="F79" s="50"/>
      <c r="G79" s="39" t="s">
        <v>135</v>
      </c>
      <c r="H79" s="46">
        <v>1.4E-2</v>
      </c>
      <c r="I79" s="46">
        <v>0</v>
      </c>
      <c r="J79" s="46">
        <v>1.4E-2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1.4E-2</v>
      </c>
      <c r="Q79" s="46">
        <v>0</v>
      </c>
      <c r="R79" s="46">
        <v>0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6">
        <v>1.4E-2</v>
      </c>
      <c r="AA79" s="46">
        <v>0</v>
      </c>
      <c r="AB79" s="46">
        <v>0</v>
      </c>
      <c r="AC79" s="46">
        <v>1.4E-2</v>
      </c>
      <c r="AD79" s="46">
        <v>0</v>
      </c>
      <c r="AE79" s="46">
        <v>0</v>
      </c>
      <c r="AF79" s="46">
        <v>0</v>
      </c>
      <c r="AG79" s="46">
        <v>0</v>
      </c>
      <c r="AH79" s="46">
        <v>0</v>
      </c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</row>
    <row r="80" spans="1:56" s="15" customFormat="1" x14ac:dyDescent="0.3">
      <c r="A80" s="27"/>
      <c r="B80" s="27"/>
      <c r="C80" s="27"/>
      <c r="D80" s="50"/>
      <c r="E80" s="50"/>
      <c r="F80" s="50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</row>
    <row r="81" spans="1:56" s="15" customFormat="1" x14ac:dyDescent="0.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</row>
    <row r="82" spans="1:56" s="15" customFormat="1" x14ac:dyDescent="0.3">
      <c r="A82" s="27"/>
      <c r="B82" s="27"/>
      <c r="C82" s="27"/>
      <c r="D82" s="27"/>
      <c r="E82" s="27"/>
      <c r="F82" s="27"/>
      <c r="G82" s="27"/>
      <c r="H82" s="5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</row>
    <row r="83" spans="1:56" s="15" customFormat="1" x14ac:dyDescent="0.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</row>
    <row r="84" spans="1:56" s="15" customFormat="1" x14ac:dyDescent="0.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</row>
    <row r="85" spans="1:56" s="15" customFormat="1" x14ac:dyDescent="0.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</row>
    <row r="86" spans="1:56" s="15" customFormat="1" x14ac:dyDescent="0.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</row>
    <row r="87" spans="1:56" s="15" customFormat="1" x14ac:dyDescent="0.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</row>
    <row r="88" spans="1:56" s="15" customFormat="1" x14ac:dyDescent="0.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</row>
    <row r="89" spans="1:56" s="15" customFormat="1" x14ac:dyDescent="0.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</row>
    <row r="90" spans="1:56" s="15" customFormat="1" x14ac:dyDescent="0.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</row>
    <row r="91" spans="1:56" s="15" customFormat="1" x14ac:dyDescent="0.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</row>
    <row r="92" spans="1:56" s="15" customFormat="1" x14ac:dyDescent="0.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</row>
    <row r="93" spans="1:56" s="15" customFormat="1" x14ac:dyDescent="0.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</row>
    <row r="94" spans="1:56" x14ac:dyDescent="0.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</row>
    <row r="95" spans="1:56" x14ac:dyDescent="0.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</row>
    <row r="96" spans="1:56" x14ac:dyDescent="0.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</row>
    <row r="97" spans="1:56" x14ac:dyDescent="0.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</row>
    <row r="98" spans="1:56" x14ac:dyDescent="0.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</row>
    <row r="99" spans="1:56" x14ac:dyDescent="0.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</row>
    <row r="100" spans="1:56" x14ac:dyDescent="0.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</row>
    <row r="101" spans="1:56" x14ac:dyDescent="0.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</row>
    <row r="102" spans="1:56" x14ac:dyDescent="0.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</row>
    <row r="103" spans="1:56" x14ac:dyDescent="0.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</row>
    <row r="104" spans="1:56" x14ac:dyDescent="0.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</row>
    <row r="105" spans="1:56" x14ac:dyDescent="0.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</row>
    <row r="106" spans="1:56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</row>
    <row r="107" spans="1:56" x14ac:dyDescent="0.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</row>
    <row r="108" spans="1:56" x14ac:dyDescent="0.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</row>
    <row r="109" spans="1:56" x14ac:dyDescent="0.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</row>
    <row r="110" spans="1:56" x14ac:dyDescent="0.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</row>
    <row r="111" spans="1:56" x14ac:dyDescent="0.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</row>
    <row r="112" spans="1:56" x14ac:dyDescent="0.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</row>
    <row r="113" spans="1:56" x14ac:dyDescent="0.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</row>
    <row r="114" spans="1:56" x14ac:dyDescent="0.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</row>
    <row r="115" spans="1:56" x14ac:dyDescent="0.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</row>
    <row r="116" spans="1:56" x14ac:dyDescent="0.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</row>
    <row r="117" spans="1:56" x14ac:dyDescent="0.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</row>
    <row r="118" spans="1:56" x14ac:dyDescent="0.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</row>
    <row r="119" spans="1:56" x14ac:dyDescent="0.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</row>
    <row r="120" spans="1:56" x14ac:dyDescent="0.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</row>
    <row r="121" spans="1:56" x14ac:dyDescent="0.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</row>
    <row r="122" spans="1:56" x14ac:dyDescent="0.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</row>
    <row r="123" spans="1:56" x14ac:dyDescent="0.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</row>
    <row r="124" spans="1:56" x14ac:dyDescent="0.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</row>
    <row r="125" spans="1:56" x14ac:dyDescent="0.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</row>
    <row r="126" spans="1:56" x14ac:dyDescent="0.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</row>
    <row r="127" spans="1:56" x14ac:dyDescent="0.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</row>
    <row r="128" spans="1:56" x14ac:dyDescent="0.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</row>
    <row r="129" spans="1:56" x14ac:dyDescent="0.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</row>
    <row r="130" spans="1:56" x14ac:dyDescent="0.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</row>
    <row r="131" spans="1:56" x14ac:dyDescent="0.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</row>
    <row r="132" spans="1:56" x14ac:dyDescent="0.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</row>
    <row r="133" spans="1:56" s="15" customFormat="1" x14ac:dyDescent="0.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</row>
    <row r="134" spans="1:56" s="15" customFormat="1" x14ac:dyDescent="0.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</row>
    <row r="135" spans="1:56" x14ac:dyDescent="0.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</row>
    <row r="136" spans="1:56" x14ac:dyDescent="0.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</row>
    <row r="137" spans="1:56" x14ac:dyDescent="0.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</row>
    <row r="138" spans="1:56" x14ac:dyDescent="0.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</row>
    <row r="139" spans="1:56" x14ac:dyDescent="0.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</row>
    <row r="140" spans="1:56" x14ac:dyDescent="0.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</row>
    <row r="141" spans="1:56" x14ac:dyDescent="0.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</row>
    <row r="142" spans="1:56" x14ac:dyDescent="0.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</row>
    <row r="143" spans="1:56" x14ac:dyDescent="0.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</row>
    <row r="144" spans="1:56" x14ac:dyDescent="0.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</row>
    <row r="145" spans="1:56" x14ac:dyDescent="0.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</row>
    <row r="146" spans="1:56" x14ac:dyDescent="0.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</row>
    <row r="147" spans="1:56" x14ac:dyDescent="0.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</row>
    <row r="148" spans="1:56" x14ac:dyDescent="0.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</row>
    <row r="149" spans="1:56" x14ac:dyDescent="0.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</row>
    <row r="150" spans="1:56" x14ac:dyDescent="0.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</row>
    <row r="151" spans="1:56" x14ac:dyDescent="0.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</row>
    <row r="152" spans="1:56" x14ac:dyDescent="0.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</row>
    <row r="153" spans="1:56" x14ac:dyDescent="0.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</row>
    <row r="154" spans="1:56" x14ac:dyDescent="0.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</row>
    <row r="155" spans="1:56" x14ac:dyDescent="0.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</row>
    <row r="156" spans="1:56" x14ac:dyDescent="0.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</row>
    <row r="157" spans="1:56" x14ac:dyDescent="0.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</row>
    <row r="158" spans="1:56" x14ac:dyDescent="0.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</row>
    <row r="159" spans="1:56" x14ac:dyDescent="0.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</row>
    <row r="160" spans="1:56" x14ac:dyDescent="0.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</row>
    <row r="161" spans="1:56" x14ac:dyDescent="0.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</row>
    <row r="162" spans="1:56" x14ac:dyDescent="0.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</row>
    <row r="163" spans="1:56" x14ac:dyDescent="0.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</row>
    <row r="164" spans="1:56" x14ac:dyDescent="0.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</row>
    <row r="165" spans="1:56" x14ac:dyDescent="0.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</row>
    <row r="166" spans="1:56" x14ac:dyDescent="0.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 spans="1:56" x14ac:dyDescent="0.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</row>
    <row r="168" spans="1:56" x14ac:dyDescent="0.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</row>
    <row r="169" spans="1:56" x14ac:dyDescent="0.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</row>
    <row r="170" spans="1:56" x14ac:dyDescent="0.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</row>
    <row r="171" spans="1:56" x14ac:dyDescent="0.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</row>
    <row r="172" spans="1:56" x14ac:dyDescent="0.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</row>
    <row r="173" spans="1:56" x14ac:dyDescent="0.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</row>
    <row r="174" spans="1:56" x14ac:dyDescent="0.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</row>
    <row r="175" spans="1:56" x14ac:dyDescent="0.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</row>
    <row r="176" spans="1:56" x14ac:dyDescent="0.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</row>
    <row r="177" spans="1:56" x14ac:dyDescent="0.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</row>
    <row r="178" spans="1:56" x14ac:dyDescent="0.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</row>
    <row r="179" spans="1:56" x14ac:dyDescent="0.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</row>
    <row r="180" spans="1:56" x14ac:dyDescent="0.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</row>
    <row r="181" spans="1:56" x14ac:dyDescent="0.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</row>
    <row r="182" spans="1:56" x14ac:dyDescent="0.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</row>
    <row r="183" spans="1:56" x14ac:dyDescent="0.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</row>
    <row r="184" spans="1:56" x14ac:dyDescent="0.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</row>
    <row r="185" spans="1:56" x14ac:dyDescent="0.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</row>
    <row r="186" spans="1:56" x14ac:dyDescent="0.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</row>
    <row r="187" spans="1:56" x14ac:dyDescent="0.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</row>
    <row r="188" spans="1:56" x14ac:dyDescent="0.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</row>
    <row r="189" spans="1:56" x14ac:dyDescent="0.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</row>
    <row r="190" spans="1:56" x14ac:dyDescent="0.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</row>
    <row r="191" spans="1:56" x14ac:dyDescent="0.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</row>
    <row r="192" spans="1:56" x14ac:dyDescent="0.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</row>
    <row r="193" spans="1:56" x14ac:dyDescent="0.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</row>
    <row r="194" spans="1:56" x14ac:dyDescent="0.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</row>
    <row r="195" spans="1:56" x14ac:dyDescent="0.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</row>
    <row r="196" spans="1:56" x14ac:dyDescent="0.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</row>
    <row r="197" spans="1:56" x14ac:dyDescent="0.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</row>
    <row r="198" spans="1:56" x14ac:dyDescent="0.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</row>
    <row r="199" spans="1:56" x14ac:dyDescent="0.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</row>
    <row r="200" spans="1:56" x14ac:dyDescent="0.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</row>
    <row r="201" spans="1:56" x14ac:dyDescent="0.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</row>
    <row r="202" spans="1:56" x14ac:dyDescent="0.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</row>
    <row r="203" spans="1:56" x14ac:dyDescent="0.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</row>
    <row r="204" spans="1:56" x14ac:dyDescent="0.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</row>
    <row r="205" spans="1:56" x14ac:dyDescent="0.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</row>
    <row r="206" spans="1:56" x14ac:dyDescent="0.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</row>
    <row r="207" spans="1:56" x14ac:dyDescent="0.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</row>
    <row r="208" spans="1:56" x14ac:dyDescent="0.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</row>
    <row r="209" spans="1:56" x14ac:dyDescent="0.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</row>
    <row r="210" spans="1:56" x14ac:dyDescent="0.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</row>
    <row r="211" spans="1:56" x14ac:dyDescent="0.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</row>
    <row r="212" spans="1:56" x14ac:dyDescent="0.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</row>
    <row r="213" spans="1:56" x14ac:dyDescent="0.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</row>
    <row r="214" spans="1:56" x14ac:dyDescent="0.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</row>
    <row r="215" spans="1:56" x14ac:dyDescent="0.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</row>
    <row r="216" spans="1:56" x14ac:dyDescent="0.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</row>
    <row r="217" spans="1:56" s="15" customFormat="1" x14ac:dyDescent="0.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</row>
    <row r="218" spans="1:56" x14ac:dyDescent="0.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</row>
    <row r="219" spans="1:56" x14ac:dyDescent="0.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</row>
    <row r="220" spans="1:56" x14ac:dyDescent="0.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</row>
    <row r="221" spans="1:56" x14ac:dyDescent="0.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</row>
    <row r="222" spans="1:56" x14ac:dyDescent="0.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</row>
    <row r="223" spans="1:56" x14ac:dyDescent="0.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</row>
    <row r="224" spans="1:56" x14ac:dyDescent="0.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</row>
    <row r="225" spans="1:56" x14ac:dyDescent="0.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</row>
    <row r="226" spans="1:56" x14ac:dyDescent="0.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</row>
    <row r="227" spans="1:56" x14ac:dyDescent="0.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</row>
    <row r="228" spans="1:56" x14ac:dyDescent="0.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</row>
    <row r="229" spans="1:56" x14ac:dyDescent="0.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</row>
    <row r="230" spans="1:56" x14ac:dyDescent="0.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</row>
    <row r="231" spans="1:56" x14ac:dyDescent="0.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</row>
    <row r="232" spans="1:56" x14ac:dyDescent="0.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</row>
    <row r="233" spans="1:56" x14ac:dyDescent="0.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</row>
    <row r="234" spans="1:56" x14ac:dyDescent="0.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</row>
    <row r="235" spans="1:56" x14ac:dyDescent="0.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</row>
    <row r="236" spans="1:56" x14ac:dyDescent="0.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</row>
    <row r="237" spans="1:56" x14ac:dyDescent="0.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</row>
    <row r="238" spans="1:56" x14ac:dyDescent="0.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</row>
    <row r="239" spans="1:56" x14ac:dyDescent="0.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</row>
    <row r="240" spans="1:56" x14ac:dyDescent="0.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</row>
    <row r="241" spans="1:56" x14ac:dyDescent="0.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</row>
    <row r="242" spans="1:56" x14ac:dyDescent="0.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</row>
    <row r="243" spans="1:56" x14ac:dyDescent="0.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</row>
    <row r="244" spans="1:56" x14ac:dyDescent="0.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</row>
    <row r="245" spans="1:56" x14ac:dyDescent="0.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</row>
    <row r="246" spans="1:56" x14ac:dyDescent="0.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</row>
    <row r="247" spans="1:56" x14ac:dyDescent="0.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</row>
    <row r="248" spans="1:56" x14ac:dyDescent="0.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</row>
    <row r="249" spans="1:56" x14ac:dyDescent="0.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</row>
    <row r="250" spans="1:56" x14ac:dyDescent="0.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</row>
    <row r="251" spans="1:56" x14ac:dyDescent="0.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</row>
    <row r="252" spans="1:56" x14ac:dyDescent="0.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</row>
    <row r="253" spans="1:56" x14ac:dyDescent="0.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</row>
    <row r="254" spans="1:56" x14ac:dyDescent="0.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</row>
    <row r="255" spans="1:56" x14ac:dyDescent="0.3"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</row>
    <row r="256" spans="1:56" x14ac:dyDescent="0.3"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</row>
    <row r="257" spans="7:50" x14ac:dyDescent="0.3"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</row>
    <row r="258" spans="7:50" x14ac:dyDescent="0.3"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</row>
    <row r="259" spans="7:50" x14ac:dyDescent="0.3"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</row>
    <row r="260" spans="7:50" x14ac:dyDescent="0.3"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</row>
    <row r="261" spans="7:50" x14ac:dyDescent="0.3"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</row>
    <row r="262" spans="7:50" x14ac:dyDescent="0.3"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</row>
    <row r="263" spans="7:50" x14ac:dyDescent="0.3"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</row>
    <row r="264" spans="7:50" x14ac:dyDescent="0.3"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</row>
    <row r="265" spans="7:50" x14ac:dyDescent="0.3"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</row>
    <row r="266" spans="7:50" x14ac:dyDescent="0.3"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</row>
    <row r="267" spans="7:50" x14ac:dyDescent="0.3"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</row>
    <row r="268" spans="7:50" x14ac:dyDescent="0.3"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</row>
    <row r="269" spans="7:50" x14ac:dyDescent="0.3"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</row>
    <row r="270" spans="7:50" x14ac:dyDescent="0.3"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</row>
    <row r="271" spans="7:50" x14ac:dyDescent="0.3"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</row>
    <row r="272" spans="7:50" x14ac:dyDescent="0.3"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</row>
    <row r="273" spans="7:50" x14ac:dyDescent="0.3"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</row>
    <row r="274" spans="7:50" x14ac:dyDescent="0.3"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</row>
    <row r="275" spans="7:50" x14ac:dyDescent="0.3"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</row>
  </sheetData>
  <pageMargins left="0.7" right="0.7" top="0.75" bottom="0.75" header="0.3" footer="0.3"/>
  <pageSetup orientation="portrait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2021-04-14T12:12:39Z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995632350444793</vt:r8>
  </property>
</Properties>
</file>