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270B94B-77A0-415B-A38D-6EC4A08D9ADD}" xr6:coauthVersionLast="45" xr6:coauthVersionMax="46" xr10:uidLastSave="{00000000-0000-0000-0000-000000000000}"/>
  <bookViews>
    <workbookView xWindow="-120" yWindow="-16320" windowWidth="29040" windowHeight="15840" firstSheet="1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boilers'!$A$7:$I$12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8" i="1"/>
  <c r="D26" i="1" l="1"/>
  <c r="E26" i="1"/>
  <c r="C26" i="1"/>
  <c r="B13" i="1" l="1"/>
  <c r="A13" i="1"/>
  <c r="B12" i="1"/>
  <c r="A12" i="1"/>
  <c r="B11" i="1"/>
  <c r="A11" i="1"/>
  <c r="B10" i="1"/>
  <c r="A10" i="1"/>
  <c r="B9" i="1"/>
  <c r="B8" i="1"/>
  <c r="A9" i="1"/>
  <c r="A8" i="1"/>
  <c r="F13" i="1" l="1"/>
  <c r="F11" i="1"/>
  <c r="F9" i="1"/>
  <c r="C13" i="1" l="1"/>
  <c r="C12" i="1"/>
  <c r="C11" i="1"/>
  <c r="C10" i="1"/>
  <c r="C9" i="1" l="1"/>
  <c r="G21" i="1"/>
  <c r="H21" i="1"/>
  <c r="G22" i="1"/>
  <c r="H13" i="1" s="1"/>
  <c r="H22" i="1"/>
  <c r="H9" i="1" s="1"/>
  <c r="G23" i="1"/>
  <c r="H12" i="1" s="1"/>
  <c r="H23" i="1"/>
  <c r="H8" i="1" s="1"/>
  <c r="F22" i="1"/>
  <c r="H11" i="1" s="1"/>
  <c r="F23" i="1"/>
  <c r="H10" i="1" s="1"/>
  <c r="F21" i="1"/>
  <c r="C8" i="1"/>
  <c r="F12" i="1" l="1"/>
  <c r="F10" i="1"/>
  <c r="F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<sst xmlns="http://schemas.openxmlformats.org/spreadsheetml/2006/main" count="98" uniqueCount="84">
  <si>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</si>
  <si>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</si>
  <si>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</si>
  <si>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</si>
  <si>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</si>
  <si>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</si>
  <si>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</si>
  <si>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</si>
  <si>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</si>
  <si>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</si>
  <si>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</si>
  <si>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</si>
  <si>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</si>
  <si>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</si>
  <si>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</si>
  <si>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</si>
  <si>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</si>
  <si>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</si>
  <si>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</si>
  <si>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</si>
  <si>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</si>
  <si>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</si>
  <si>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</si>
  <si>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</si>
  <si>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</si>
  <si>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</si>
  <si>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</si>
  <si>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</si>
  <si>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</si>
  <si>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</si>
  <si>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</si>
  <si>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</si>
  <si>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</si>
  <si>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</si>
  <si>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</si>
  <si>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</si>
  <si>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</si>
  <si>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</si>
  <si>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</si>
  <si>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</si>
  <si>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</si>
  <si>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</si>
  <si>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</si>
  <si>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</si>
  <si>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</si>
  <si>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</si>
  <si>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</si>
  <si>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</si>
  <si>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</si>
  <si>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</si>
  <si>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</si>
  <si>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</si>
  <si>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</si>
  <si>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</si>
  <si>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</si>
  <si>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</si>
  <si>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</si>
  <si>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</si>
  <si>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</si>
  <si>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</si>
  <si>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</si>
  <si>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</si>
  <si>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</si>
  <si>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</si>
  <si>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</si>
  <si>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</si>
  <si>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</si>
  <si>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</si>
  <si>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</si>
  <si>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</si>
  <si>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</si>
  <si>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</si>
  <si>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</si>
  <si>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</si>
  <si>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</si>
  <si>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</si>
  <si>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</si>
  <si>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</si>
  <si>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</si>
  <si>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</si>
  <si>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</si>
  <si>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</si>
  <si>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</si>
  <si>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Share of 2030 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</si>
</sst>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39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0" fillId="0" borderId="3" xfId="2" applyFont="1" applyFill="1" applyBorder="1" applyAlignment="1">
      <alignment horizontal="left" vertical="center" wrapText="1"/>
    </xf>
    <xf numFmtId="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9" fillId="6" borderId="7" xfId="0" applyFont="1" applyFill="1" applyBorder="1" applyAlignment="1">
      <alignment vertical="center"/>
    </xf>
    <xf numFmtId="3" fontId="0" fillId="0" borderId="0" xfId="0" applyNumberFormat="1"/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4" fillId="0" borderId="18" xfId="0" applyNumberFormat="1" applyFont="1" applyBorder="1" applyAlignment="1">
      <alignment horizontal="left" vertical="center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9" fontId="4" fillId="0" borderId="0" xfId="0" applyNumberFormat="1" applyFont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x14ac:dyDescent="0.25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x14ac:dyDescent="0.25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5">
      <c r="A11" s="10" t="s">
        <v>63</v>
      </c>
      <c r="B11" s="10" t="s">
        <v>62</v>
      </c>
    </row>
    <row r="12" spans="1:30" x14ac:dyDescent="0.25">
      <c r="A12" s="9" t="s">
        <v>61</v>
      </c>
      <c r="B12" s="9" t="s">
        <v>60</v>
      </c>
    </row>
    <row r="13" spans="1:30" x14ac:dyDescent="0.25">
      <c r="A13" s="9" t="s">
        <v>59</v>
      </c>
      <c r="B13" s="9" t="s">
        <v>58</v>
      </c>
    </row>
    <row r="14" spans="1:30" x14ac:dyDescent="0.25">
      <c r="A14" s="9" t="s">
        <v>57</v>
      </c>
      <c r="B14" s="9" t="s">
        <v>56</v>
      </c>
    </row>
    <row r="15" spans="1:30" x14ac:dyDescent="0.25">
      <c r="A15" s="9" t="s">
        <v>55</v>
      </c>
      <c r="B15" s="9" t="s">
        <v>54</v>
      </c>
    </row>
    <row r="16" spans="1:30" x14ac:dyDescent="0.25">
      <c r="A16" s="9" t="s">
        <v>53</v>
      </c>
      <c r="B16" s="9" t="s">
        <v>52</v>
      </c>
    </row>
    <row r="17" spans="1:2" x14ac:dyDescent="0.25">
      <c r="A17" s="9" t="s">
        <v>51</v>
      </c>
      <c r="B17" s="9" t="s">
        <v>50</v>
      </c>
    </row>
    <row r="18" spans="1:2" x14ac:dyDescent="0.25">
      <c r="A18" s="9" t="s">
        <v>49</v>
      </c>
      <c r="B18" s="9" t="s">
        <v>48</v>
      </c>
    </row>
    <row r="19" spans="1:2" x14ac:dyDescent="0.25">
      <c r="A19" s="9" t="s">
        <v>47</v>
      </c>
      <c r="B19" s="9" t="s">
        <v>46</v>
      </c>
    </row>
    <row r="20" spans="1:2" x14ac:dyDescent="0.25">
      <c r="A20" s="9" t="s">
        <v>45</v>
      </c>
      <c r="B20" s="9" t="s">
        <v>44</v>
      </c>
    </row>
    <row r="21" spans="1:2" x14ac:dyDescent="0.25">
      <c r="A21" s="9" t="s">
        <v>43</v>
      </c>
      <c r="B21" s="9" t="s">
        <v>42</v>
      </c>
    </row>
    <row r="22" spans="1:2" x14ac:dyDescent="0.25">
      <c r="A22" s="9" t="s">
        <v>41</v>
      </c>
      <c r="B22" s="9" t="s">
        <v>40</v>
      </c>
    </row>
    <row r="23" spans="1:2" x14ac:dyDescent="0.25">
      <c r="A23" s="9" t="s">
        <v>39</v>
      </c>
      <c r="B23" s="9" t="s">
        <v>38</v>
      </c>
    </row>
    <row r="24" spans="1:2" x14ac:dyDescent="0.25">
      <c r="A24" s="9" t="s">
        <v>37</v>
      </c>
      <c r="B24" s="9" t="s">
        <v>36</v>
      </c>
    </row>
    <row r="25" spans="1:2" x14ac:dyDescent="0.25">
      <c r="A25" s="9" t="s">
        <v>35</v>
      </c>
      <c r="B25" s="9" t="s">
        <v>34</v>
      </c>
    </row>
    <row r="26" spans="1:2" x14ac:dyDescent="0.25">
      <c r="A26" s="9" t="s">
        <v>33</v>
      </c>
      <c r="B26" s="9" t="s">
        <v>32</v>
      </c>
    </row>
    <row r="27" spans="1:2" x14ac:dyDescent="0.25">
      <c r="A27" s="9" t="s">
        <v>31</v>
      </c>
      <c r="B27" s="9" t="s">
        <v>30</v>
      </c>
    </row>
    <row r="28" spans="1:2" x14ac:dyDescent="0.25">
      <c r="A28" s="9" t="s">
        <v>29</v>
      </c>
      <c r="B28" s="9" t="s">
        <v>28</v>
      </c>
    </row>
    <row r="29" spans="1:2" x14ac:dyDescent="0.25">
      <c r="A29" s="9" t="s">
        <v>27</v>
      </c>
      <c r="B29" s="9" t="s">
        <v>26</v>
      </c>
    </row>
    <row r="30" spans="1:2" x14ac:dyDescent="0.25">
      <c r="A30" s="9" t="s">
        <v>25</v>
      </c>
      <c r="B30" s="9" t="s">
        <v>24</v>
      </c>
    </row>
    <row r="31" spans="1:2" x14ac:dyDescent="0.25">
      <c r="A31" s="9" t="s">
        <v>23</v>
      </c>
      <c r="B31" s="9" t="s">
        <v>22</v>
      </c>
    </row>
    <row r="32" spans="1:2" x14ac:dyDescent="0.25">
      <c r="A32" s="9" t="s">
        <v>21</v>
      </c>
      <c r="B32" s="9" t="s">
        <v>20</v>
      </c>
    </row>
    <row r="33" spans="1:2" x14ac:dyDescent="0.25">
      <c r="A33" s="9" t="s">
        <v>19</v>
      </c>
      <c r="B33" s="9" t="s">
        <v>18</v>
      </c>
    </row>
    <row r="34" spans="1:2" x14ac:dyDescent="0.25">
      <c r="A34" s="9" t="s">
        <v>17</v>
      </c>
      <c r="B34" s="9" t="s">
        <v>16</v>
      </c>
    </row>
    <row r="35" spans="1:2" x14ac:dyDescent="0.25">
      <c r="A35" s="9" t="s">
        <v>15</v>
      </c>
      <c r="B35" s="9" t="s">
        <v>14</v>
      </c>
    </row>
    <row r="36" spans="1:2" x14ac:dyDescent="0.25">
      <c r="A36" s="9" t="s">
        <v>13</v>
      </c>
      <c r="B36" s="9" t="s">
        <v>12</v>
      </c>
    </row>
    <row r="37" spans="1:2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O29"/>
  <sheetViews>
    <sheetView tabSelected="1" topLeftCell="A2" zoomScale="130" zoomScaleNormal="130" workbookViewId="0">
      <selection activeCell="B21" sqref="B21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1" ht="21" x14ac:dyDescent="0.2">
      <c r="A1" s="6" t="s">
        <v>73</v>
      </c>
    </row>
    <row r="2" spans="1:11" x14ac:dyDescent="0.2">
      <c r="A2" s="2" t="s">
        <v>74</v>
      </c>
    </row>
    <row r="4" spans="1:11" ht="15.75" thickBot="1" x14ac:dyDescent="0.25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  <c r="K4" s="5" t="s">
        <v>83</v>
      </c>
    </row>
    <row r="5" spans="1:11" ht="15" x14ac:dyDescent="0.2">
      <c r="A5" s="1" t="s">
        <v>0</v>
      </c>
      <c r="G5" s="2"/>
      <c r="K5" s="38">
        <v>0.45</v>
      </c>
    </row>
    <row r="6" spans="1:11" ht="15" x14ac:dyDescent="0.2">
      <c r="D6" s="1" t="s">
        <v>72</v>
      </c>
      <c r="G6" s="2"/>
    </row>
    <row r="7" spans="1:11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2030</v>
      </c>
      <c r="H7" s="5">
        <v>2070</v>
      </c>
      <c r="I7" s="5" t="s">
        <v>4</v>
      </c>
      <c r="K7" s="4" t="s">
        <v>10</v>
      </c>
    </row>
    <row r="8" spans="1:11" x14ac:dyDescent="0.2">
      <c r="A8" s="2" t="str">
        <f>"UC_RSD_DeepRetrofitCap-"&amp;K8</f>
        <v>UC_RSD_DeepRetrofitCap-Apt</v>
      </c>
      <c r="B8" s="2" t="str">
        <f>"Maximum number of deep retrofitted dwellings in RSD "&amp;K8</f>
        <v>Maximum number of deep retrofitted dwellings in RSD Apt</v>
      </c>
      <c r="C8" s="2" t="str">
        <f>"R-RTFT-"&amp;K8&amp;"_Deep"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H8*$K$5</f>
        <v>34.572524062475885</v>
      </c>
      <c r="H8" s="14">
        <f>(H23*G$15)/1000</f>
        <v>76.827831249946414</v>
      </c>
      <c r="I8" s="2">
        <v>5</v>
      </c>
      <c r="K8" s="2" t="s">
        <v>7</v>
      </c>
    </row>
    <row r="9" spans="1:11" x14ac:dyDescent="0.2">
      <c r="A9" s="2" t="str">
        <f>"UC_RSD_ShallowRetrofitCap-"&amp;K9</f>
        <v>UC_RSD_ShallowRetrofitCap-Apt</v>
      </c>
      <c r="B9" s="2" t="str">
        <f>"Maximum number of deep retrofitted dwellings in RSD "&amp;K9</f>
        <v>Maximum number of deep retrofitted dwellings in RSD Apt</v>
      </c>
      <c r="C9" s="2" t="str">
        <f>"R-RTFT-"&amp;K9&amp;"_Shallow"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 t="shared" ref="G9:G13" si="0">H9*$K$5</f>
        <v>20.983996830780541</v>
      </c>
      <c r="H9" s="14">
        <f>(H22*G$15)/1000</f>
        <v>46.6311040684012</v>
      </c>
      <c r="I9" s="2">
        <v>5</v>
      </c>
      <c r="K9" s="2" t="s">
        <v>7</v>
      </c>
    </row>
    <row r="10" spans="1:11" x14ac:dyDescent="0.2">
      <c r="A10" s="2" t="str">
        <f>"UC_RSD_DeepRetrofitCap-"&amp;K10</f>
        <v>UC_RSD_DeepRetrofitCap-Att</v>
      </c>
      <c r="B10" s="2" t="str">
        <f>"Maximum number of deep retrofitted dwellings in RSD "&amp;K10</f>
        <v>Maximum number of deep retrofitted dwellings in RSD Att</v>
      </c>
      <c r="C10" s="2" t="str">
        <f>"R-RTFT-"&amp;K10&amp;"_Deep"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 t="shared" si="0"/>
        <v>139.60038281952009</v>
      </c>
      <c r="H10" s="14">
        <f>(F23*G$15)/1000</f>
        <v>310.22307293226686</v>
      </c>
      <c r="I10" s="2">
        <v>5</v>
      </c>
      <c r="K10" s="2" t="s">
        <v>6</v>
      </c>
    </row>
    <row r="11" spans="1:11" x14ac:dyDescent="0.2">
      <c r="A11" s="2" t="str">
        <f>"UC_RSD_ShallowRetrofitCap-"&amp;K11</f>
        <v>UC_RSD_ShallowRetrofitCap-Att</v>
      </c>
      <c r="B11" s="2" t="str">
        <f>"Maximum number of deep retrofitted dwellings in RSD "&amp;K11</f>
        <v>Maximum number of deep retrofitted dwellings in RSD Att</v>
      </c>
      <c r="C11" s="2" t="str">
        <f>"R-RTFT-"&amp;K11&amp;"_Shallow"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 t="shared" si="0"/>
        <v>100.51246100393307</v>
      </c>
      <c r="H11" s="14">
        <f>(F22*G$15)/1000</f>
        <v>223.3610244531846</v>
      </c>
      <c r="I11" s="2">
        <v>5</v>
      </c>
      <c r="K11" s="2" t="s">
        <v>6</v>
      </c>
    </row>
    <row r="12" spans="1:11" x14ac:dyDescent="0.2">
      <c r="A12" s="2" t="str">
        <f>"UC_RSD_DeepRetrofitCap-"&amp;K12</f>
        <v>UC_RSD_DeepRetrofitCap-Det</v>
      </c>
      <c r="B12" s="2" t="str">
        <f>"Maximum number of deep retrofitted dwellings in RSD "&amp;K12</f>
        <v>Maximum number of deep retrofitted dwellings in RSD Det</v>
      </c>
      <c r="C12" s="31" t="str">
        <f>"R-RTFT-"&amp;K12&amp;"_Deep"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 t="shared" si="0"/>
        <v>131.7149726320915</v>
      </c>
      <c r="H12" s="14">
        <f>(G23*G$15)/1000</f>
        <v>292.69993918242557</v>
      </c>
      <c r="I12" s="2">
        <v>5</v>
      </c>
      <c r="J12" s="31"/>
      <c r="K12" s="31" t="s">
        <v>8</v>
      </c>
    </row>
    <row r="13" spans="1:11" ht="13.5" thickBot="1" x14ac:dyDescent="0.25">
      <c r="A13" s="2" t="str">
        <f>"UC_RSD_ShallowRetrofitCap-"&amp;K13</f>
        <v>UC_RSD_ShallowRetrofitCap-Det</v>
      </c>
      <c r="B13" s="2" t="str">
        <f>"Maximum number of deep retrofitted dwellings in RSD "&amp;K13</f>
        <v>Maximum number of deep retrofitted dwellings in RSD Det</v>
      </c>
      <c r="C13" s="33" t="str">
        <f>"R-RTFT-"&amp;K13&amp;"_Shallow"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 t="shared" si="0"/>
        <v>89.528788805092105</v>
      </c>
      <c r="H13" s="34">
        <f>(G22*G$15)/1000</f>
        <v>198.9528640113158</v>
      </c>
      <c r="I13" s="33">
        <v>5</v>
      </c>
      <c r="J13" s="31"/>
      <c r="K13" s="31" t="s">
        <v>8</v>
      </c>
    </row>
    <row r="14" spans="1:11" ht="13.5" thickTop="1" x14ac:dyDescent="0.2"/>
    <row r="15" spans="1:11" x14ac:dyDescent="0.2">
      <c r="C15" s="2" t="s">
        <v>76</v>
      </c>
      <c r="F15" s="18">
        <v>0</v>
      </c>
      <c r="G15" s="20">
        <v>0.95</v>
      </c>
    </row>
    <row r="16" spans="1:11" x14ac:dyDescent="0.2">
      <c r="G16" s="2"/>
    </row>
    <row r="17" spans="2:15" x14ac:dyDescent="0.2">
      <c r="G17" s="2"/>
    </row>
    <row r="18" spans="2:15" ht="13.5" thickBot="1" x14ac:dyDescent="0.25"/>
    <row r="19" spans="2:15" ht="15.75" thickBot="1" x14ac:dyDescent="0.25">
      <c r="B19"/>
      <c r="C19" s="35">
        <v>2018</v>
      </c>
      <c r="D19" s="36"/>
      <c r="E19" s="37"/>
      <c r="F19" s="35">
        <v>2070</v>
      </c>
      <c r="G19" s="36"/>
      <c r="H19" s="37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1">D21*0.8333</f>
        <v>86138.026655972135</v>
      </c>
      <c r="H21" s="27">
        <f t="shared" si="1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2">C22*0.8333</f>
        <v>235116.86784545748</v>
      </c>
      <c r="G22" s="26">
        <f t="shared" si="1"/>
        <v>209424.06738033245</v>
      </c>
      <c r="H22" s="27">
        <f t="shared" si="1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2"/>
        <v>326550.6030865967</v>
      </c>
      <c r="G23" s="29">
        <f t="shared" si="1"/>
        <v>308105.19913939532</v>
      </c>
      <c r="H23" s="30">
        <f t="shared" si="1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C26" s="2">
        <f>C21/SUM(C22:C23)</f>
        <v>0.1369732486903314</v>
      </c>
      <c r="D26" s="2">
        <f t="shared" ref="D26:E26" si="3">D21/SUM(D22:D23)</f>
        <v>0.16644088021385089</v>
      </c>
      <c r="E26" s="2">
        <f t="shared" si="3"/>
        <v>0.32602176509006114</v>
      </c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2021-04-08T14:08:56Z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566997766494750</vt:r8>
  </property>
</Properties>
</file>